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6.xml" ContentType="application/vnd.openxmlformats-officedocument.drawing+xml"/>
  <Override PartName="/xl/drawings/drawing15.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defaultThemeVersion="124226"/>
  <mc:AlternateContent xmlns:mc="http://schemas.openxmlformats.org/markup-compatibility/2006">
    <mc:Choice Requires="x15">
      <x15ac:absPath xmlns:x15ac="http://schemas.microsoft.com/office/spreadsheetml/2010/11/ac" url="D:\OEA\Procedimiento OEA\Procedimiento 2017\Autoevaluación\"/>
    </mc:Choice>
  </mc:AlternateContent>
  <workbookProtection workbookPassword="DFAE" lockStructure="1"/>
  <bookViews>
    <workbookView xWindow="120" yWindow="120" windowWidth="17400" windowHeight="7995"/>
  </bookViews>
  <sheets>
    <sheet name="Menú Principal" sheetId="7" r:id="rId1"/>
    <sheet name="Introducción" sheetId="20" r:id="rId2"/>
    <sheet name="Datos e Informe Agregado" sheetId="19" r:id="rId3"/>
    <sheet name="0 - Condiciones Previas" sheetId="1" r:id="rId4"/>
    <sheet name="1 - Análisis y Admón del Riesgo" sheetId="4" r:id="rId5"/>
    <sheet name="2 - Asociados de Negocio" sheetId="5" r:id="rId6"/>
    <sheet name="3 - Seguridad Contenedor" sheetId="6" r:id="rId7"/>
    <sheet name="Tabla requisito 3.8" sheetId="2" r:id="rId8"/>
    <sheet name="4 - Controles de Acceso Físico" sheetId="8" r:id="rId9"/>
    <sheet name="5 - Seguridad del Personal" sheetId="9" r:id="rId10"/>
    <sheet name="6 - Seguridad de los Procesos" sheetId="11" r:id="rId11"/>
    <sheet name="7 - Seguridad Física" sheetId="12" r:id="rId12"/>
    <sheet name="8 - Seguridad en Tecnología Inf" sheetId="14" r:id="rId13"/>
    <sheet name="9 - Entrenamiento en Seguridad" sheetId="15" r:id="rId14"/>
    <sheet name="10 - Seguridad Fitozoosanitaria" sheetId="16" r:id="rId15"/>
    <sheet name="11 - Seguridad Sanitaria" sheetId="17" r:id="rId16"/>
  </sheets>
  <definedNames>
    <definedName name="_xlnm.Print_Area" localSheetId="3">'0 - Condiciones Previas'!$B$3:$H$31</definedName>
    <definedName name="_xlnm.Print_Area" localSheetId="4">'1 - Análisis y Admón del Riesgo'!$B$3:$H$34</definedName>
    <definedName name="_xlnm.Print_Area" localSheetId="14">'10 - Seguridad Fitozoosanitaria'!$B$3:$H$33</definedName>
    <definedName name="_xlnm.Print_Area" localSheetId="15">'11 - Seguridad Sanitaria'!$B$3:$H$25</definedName>
    <definedName name="_xlnm.Print_Area" localSheetId="5">'2 - Asociados de Negocio'!$B$3:$H$19</definedName>
    <definedName name="_xlnm.Print_Area" localSheetId="6">'3 - Seguridad Contenedor'!$B$3:$H$25</definedName>
    <definedName name="_xlnm.Print_Area" localSheetId="8">'4 - Controles de Acceso Físico'!$B$3:$H$22</definedName>
    <definedName name="_xlnm.Print_Area" localSheetId="9">'5 - Seguridad del Personal'!$B$3:$H$22</definedName>
    <definedName name="_xlnm.Print_Area" localSheetId="10">'6 - Seguridad de los Procesos'!$B$3:$H$28</definedName>
    <definedName name="_xlnm.Print_Area" localSheetId="11">'7 - Seguridad Física'!$B$3:$H$24</definedName>
    <definedName name="_xlnm.Print_Area" localSheetId="12">'8 - Seguridad en Tecnología Inf'!$B$3:$H$23</definedName>
    <definedName name="_xlnm.Print_Area" localSheetId="13">'9 - Entrenamiento en Seguridad'!$B$3:$H$19</definedName>
    <definedName name="_xlnm.Print_Area" localSheetId="2">'Datos e Informe Agregado'!$B$2:$AD$63</definedName>
    <definedName name="_xlnm.Print_Area" localSheetId="1">Introducción!$A$2:$J$96</definedName>
    <definedName name="_xlnm.Print_Area" localSheetId="7">'Tabla requisito 3.8'!$B$2:$D$33</definedName>
    <definedName name="_xlnm.Print_Titles" localSheetId="3">'0 - Condiciones Previas'!$3:$14</definedName>
    <definedName name="_xlnm.Print_Titles" localSheetId="4">'1 - Análisis y Admón del Riesgo'!$3:$15</definedName>
    <definedName name="_xlnm.Print_Titles" localSheetId="14">'10 - Seguridad Fitozoosanitaria'!$3:$14</definedName>
    <definedName name="_xlnm.Print_Titles" localSheetId="15">'11 - Seguridad Sanitaria'!$3:$14</definedName>
    <definedName name="_xlnm.Print_Titles" localSheetId="5">'2 - Asociados de Negocio'!$3:$17</definedName>
    <definedName name="_xlnm.Print_Titles" localSheetId="6">'3 - Seguridad Contenedor'!$3:$15</definedName>
    <definedName name="_xlnm.Print_Titles" localSheetId="8">'4 - Controles de Acceso Físico'!$3:$15</definedName>
    <definedName name="_xlnm.Print_Titles" localSheetId="9">'5 - Seguridad del Personal'!$3:$15</definedName>
    <definedName name="_xlnm.Print_Titles" localSheetId="10">'6 - Seguridad de los Procesos'!$3:$15</definedName>
    <definedName name="_xlnm.Print_Titles" localSheetId="11">'7 - Seguridad Física'!$3:$15</definedName>
    <definedName name="_xlnm.Print_Titles" localSheetId="12">'8 - Seguridad en Tecnología Inf'!$3:$17</definedName>
    <definedName name="_xlnm.Print_Titles" localSheetId="13">'9 - Entrenamiento en Seguridad'!$3:$15</definedName>
  </definedNames>
  <calcPr calcId="171027"/>
</workbook>
</file>

<file path=xl/calcChain.xml><?xml version="1.0" encoding="utf-8"?>
<calcChain xmlns="http://schemas.openxmlformats.org/spreadsheetml/2006/main">
  <c r="M7" i="1" l="1"/>
  <c r="P23" i="19" l="1"/>
  <c r="C20" i="19" l="1"/>
  <c r="C19" i="19"/>
  <c r="P34" i="19" l="1"/>
  <c r="P33" i="19"/>
  <c r="N23" i="8" l="1"/>
  <c r="U25" i="19"/>
  <c r="X25" i="19"/>
  <c r="R25" i="19"/>
  <c r="AA25" i="19" s="1"/>
  <c r="X23" i="19"/>
  <c r="U23" i="19"/>
  <c r="R23" i="19"/>
  <c r="O17" i="4"/>
  <c r="R17" i="4" s="1"/>
  <c r="O18" i="4"/>
  <c r="R18" i="4" s="1"/>
  <c r="O19" i="4"/>
  <c r="R19" i="4" s="1"/>
  <c r="O20" i="4"/>
  <c r="R20" i="4" s="1"/>
  <c r="O21" i="4"/>
  <c r="R21" i="4" s="1"/>
  <c r="O22" i="4"/>
  <c r="R22" i="4" s="1"/>
  <c r="O23" i="4"/>
  <c r="R23" i="4" s="1"/>
  <c r="O24" i="4"/>
  <c r="R24" i="4" s="1"/>
  <c r="O25" i="4"/>
  <c r="R25" i="4" s="1"/>
  <c r="O26" i="4"/>
  <c r="R26" i="4" s="1"/>
  <c r="O27" i="4"/>
  <c r="R27" i="4" s="1"/>
  <c r="N24" i="4"/>
  <c r="Q24" i="4" s="1"/>
  <c r="N25" i="4"/>
  <c r="Q25" i="4" s="1"/>
  <c r="N26" i="4"/>
  <c r="Q26" i="4" s="1"/>
  <c r="N27" i="4"/>
  <c r="Q27" i="4" s="1"/>
  <c r="N17" i="4"/>
  <c r="Q17" i="4" s="1"/>
  <c r="N18" i="4"/>
  <c r="Q18" i="4" s="1"/>
  <c r="N19" i="4"/>
  <c r="Q19" i="4" s="1"/>
  <c r="N20" i="4"/>
  <c r="Q20" i="4" s="1"/>
  <c r="N21" i="4"/>
  <c r="Q21" i="4" s="1"/>
  <c r="N22" i="4"/>
  <c r="Q22" i="4" s="1"/>
  <c r="N23" i="4"/>
  <c r="Q23" i="4" s="1"/>
  <c r="M23" i="4"/>
  <c r="P23" i="4" s="1"/>
  <c r="M24" i="4"/>
  <c r="P24" i="4" s="1"/>
  <c r="M25" i="4"/>
  <c r="P25" i="4" s="1"/>
  <c r="M26" i="4"/>
  <c r="P26" i="4"/>
  <c r="O32" i="1"/>
  <c r="X34" i="19"/>
  <c r="N15" i="16"/>
  <c r="Q15" i="16" s="1"/>
  <c r="O15" i="16"/>
  <c r="R15" i="16" s="1"/>
  <c r="N16" i="16"/>
  <c r="Q16" i="16" s="1"/>
  <c r="O16" i="16"/>
  <c r="R16" i="16" s="1"/>
  <c r="N17" i="16"/>
  <c r="Q17" i="16" s="1"/>
  <c r="O17" i="16"/>
  <c r="R17" i="16" s="1"/>
  <c r="N18" i="16"/>
  <c r="Q18" i="16" s="1"/>
  <c r="O18" i="16"/>
  <c r="R18" i="16" s="1"/>
  <c r="N19" i="16"/>
  <c r="Q19" i="16" s="1"/>
  <c r="O19" i="16"/>
  <c r="R19" i="16" s="1"/>
  <c r="N20" i="16"/>
  <c r="Q20" i="16" s="1"/>
  <c r="O20" i="16"/>
  <c r="R20" i="16" s="1"/>
  <c r="N21" i="16"/>
  <c r="Q21" i="16" s="1"/>
  <c r="O21" i="16"/>
  <c r="R21" i="16" s="1"/>
  <c r="N22" i="16"/>
  <c r="Q22" i="16" s="1"/>
  <c r="O22" i="16"/>
  <c r="R22" i="16" s="1"/>
  <c r="N23" i="16"/>
  <c r="Q23" i="16" s="1"/>
  <c r="O23" i="16"/>
  <c r="R23" i="16" s="1"/>
  <c r="N24" i="16"/>
  <c r="Q24" i="16" s="1"/>
  <c r="O24" i="16"/>
  <c r="R24" i="16" s="1"/>
  <c r="N25" i="16"/>
  <c r="Q25" i="16" s="1"/>
  <c r="O25" i="16"/>
  <c r="R25" i="16" s="1"/>
  <c r="N26" i="16"/>
  <c r="Q26" i="16" s="1"/>
  <c r="O26" i="16"/>
  <c r="R26" i="16" s="1"/>
  <c r="N27" i="16"/>
  <c r="Q27" i="16" s="1"/>
  <c r="O27" i="16"/>
  <c r="R27" i="16" s="1"/>
  <c r="N28" i="16"/>
  <c r="Q28" i="16" s="1"/>
  <c r="O28" i="16"/>
  <c r="R28" i="16" s="1"/>
  <c r="N29" i="16"/>
  <c r="Q29" i="16" s="1"/>
  <c r="O29" i="16"/>
  <c r="R29" i="16" s="1"/>
  <c r="N30" i="16"/>
  <c r="Q30" i="16" s="1"/>
  <c r="O30" i="16"/>
  <c r="R30" i="16" s="1"/>
  <c r="N31" i="16"/>
  <c r="Q31" i="16" s="1"/>
  <c r="O31" i="16"/>
  <c r="R31" i="16" s="1"/>
  <c r="N32" i="16"/>
  <c r="Q32" i="16" s="1"/>
  <c r="O32" i="16"/>
  <c r="R32" i="16" s="1"/>
  <c r="N33" i="16"/>
  <c r="Q33" i="16" s="1"/>
  <c r="O33" i="16"/>
  <c r="R33" i="16"/>
  <c r="O20" i="15"/>
  <c r="M21" i="15"/>
  <c r="N21" i="15"/>
  <c r="M20" i="15"/>
  <c r="N20" i="15"/>
  <c r="N25" i="12"/>
  <c r="O29" i="11"/>
  <c r="N20" i="5"/>
  <c r="U32" i="19"/>
  <c r="X32" i="19"/>
  <c r="R32" i="19"/>
  <c r="AA32" i="19" s="1"/>
  <c r="U31" i="19"/>
  <c r="X31" i="19"/>
  <c r="R31" i="19"/>
  <c r="AA31" i="19" s="1"/>
  <c r="U30" i="19"/>
  <c r="X30" i="19"/>
  <c r="R30" i="19"/>
  <c r="AA30" i="19" s="1"/>
  <c r="U29" i="19"/>
  <c r="X29" i="19"/>
  <c r="R29" i="19"/>
  <c r="AA29" i="19" s="1"/>
  <c r="U28" i="19"/>
  <c r="X28" i="19"/>
  <c r="R28" i="19"/>
  <c r="AA28" i="19" s="1"/>
  <c r="X27" i="19"/>
  <c r="U27" i="19"/>
  <c r="R27" i="19"/>
  <c r="AA27" i="19" s="1"/>
  <c r="X26" i="19"/>
  <c r="U26" i="19"/>
  <c r="R26" i="19"/>
  <c r="AA26" i="19" s="1"/>
  <c r="X24" i="19"/>
  <c r="U24" i="19"/>
  <c r="R24" i="19"/>
  <c r="AA24" i="19" s="1"/>
  <c r="N33" i="1"/>
  <c r="N32" i="1"/>
  <c r="M15" i="17"/>
  <c r="P15" i="17" s="1"/>
  <c r="N15" i="17"/>
  <c r="Q15" i="17" s="1"/>
  <c r="O15" i="17"/>
  <c r="R15" i="17" s="1"/>
  <c r="M16" i="17"/>
  <c r="P16" i="17" s="1"/>
  <c r="N16" i="17"/>
  <c r="Q16" i="17" s="1"/>
  <c r="O16" i="17"/>
  <c r="R16" i="17" s="1"/>
  <c r="M17" i="17"/>
  <c r="P17" i="17" s="1"/>
  <c r="N17" i="17"/>
  <c r="Q17" i="17" s="1"/>
  <c r="O17" i="17"/>
  <c r="R17" i="17" s="1"/>
  <c r="M18" i="17"/>
  <c r="P18" i="17" s="1"/>
  <c r="N18" i="17"/>
  <c r="Q18" i="17" s="1"/>
  <c r="O18" i="17"/>
  <c r="R18" i="17" s="1"/>
  <c r="M19" i="17"/>
  <c r="P19" i="17" s="1"/>
  <c r="N19" i="17"/>
  <c r="Q19" i="17" s="1"/>
  <c r="O19" i="17"/>
  <c r="R19" i="17" s="1"/>
  <c r="M20" i="17"/>
  <c r="P20" i="17" s="1"/>
  <c r="N20" i="17"/>
  <c r="Q20" i="17" s="1"/>
  <c r="O20" i="17"/>
  <c r="R20" i="17" s="1"/>
  <c r="M21" i="17"/>
  <c r="P21" i="17" s="1"/>
  <c r="N21" i="17"/>
  <c r="Q21" i="17" s="1"/>
  <c r="O21" i="17"/>
  <c r="R21" i="17" s="1"/>
  <c r="M22" i="17"/>
  <c r="P22" i="17" s="1"/>
  <c r="N22" i="17"/>
  <c r="Q22" i="17" s="1"/>
  <c r="O22" i="17"/>
  <c r="R22" i="17" s="1"/>
  <c r="M23" i="17"/>
  <c r="P23" i="17" s="1"/>
  <c r="N23" i="17"/>
  <c r="Q23" i="17" s="1"/>
  <c r="O23" i="17"/>
  <c r="R23" i="17" s="1"/>
  <c r="M24" i="17"/>
  <c r="P24" i="17" s="1"/>
  <c r="N24" i="17"/>
  <c r="Q24" i="17" s="1"/>
  <c r="O24" i="17"/>
  <c r="R24" i="17" s="1"/>
  <c r="M25" i="17"/>
  <c r="P25" i="17" s="1"/>
  <c r="N25" i="17"/>
  <c r="Q25" i="17" s="1"/>
  <c r="O25" i="17"/>
  <c r="R25" i="17" s="1"/>
  <c r="M15" i="16"/>
  <c r="P15" i="16" s="1"/>
  <c r="M16" i="16"/>
  <c r="P16" i="16" s="1"/>
  <c r="M17" i="16"/>
  <c r="P17" i="16" s="1"/>
  <c r="M18" i="16"/>
  <c r="P18" i="16" s="1"/>
  <c r="M19" i="16"/>
  <c r="P19" i="16" s="1"/>
  <c r="M20" i="16"/>
  <c r="P20" i="16" s="1"/>
  <c r="M21" i="16"/>
  <c r="P21" i="16" s="1"/>
  <c r="M22" i="16"/>
  <c r="P22" i="16" s="1"/>
  <c r="M23" i="16"/>
  <c r="P23" i="16" s="1"/>
  <c r="M24" i="16"/>
  <c r="P24" i="16" s="1"/>
  <c r="M25" i="16"/>
  <c r="P25" i="16" s="1"/>
  <c r="M26" i="16"/>
  <c r="P26" i="16" s="1"/>
  <c r="M27" i="16"/>
  <c r="P27" i="16" s="1"/>
  <c r="M28" i="16"/>
  <c r="P28" i="16" s="1"/>
  <c r="M29" i="16"/>
  <c r="P29" i="16" s="1"/>
  <c r="M30" i="16"/>
  <c r="P30" i="16"/>
  <c r="M31" i="16"/>
  <c r="P31" i="16" s="1"/>
  <c r="M32" i="16"/>
  <c r="P32" i="16" s="1"/>
  <c r="M33" i="16"/>
  <c r="P33" i="16" s="1"/>
  <c r="M16" i="15"/>
  <c r="P16" i="15"/>
  <c r="N16" i="15"/>
  <c r="Q16" i="15" s="1"/>
  <c r="O16" i="15"/>
  <c r="R16" i="15" s="1"/>
  <c r="M17" i="15"/>
  <c r="P17" i="15" s="1"/>
  <c r="N17" i="15"/>
  <c r="Q17" i="15" s="1"/>
  <c r="O17" i="15"/>
  <c r="R17" i="15" s="1"/>
  <c r="M18" i="15"/>
  <c r="P18" i="15" s="1"/>
  <c r="N18" i="15"/>
  <c r="Q18" i="15" s="1"/>
  <c r="O18" i="15"/>
  <c r="R18" i="15" s="1"/>
  <c r="M19" i="15"/>
  <c r="P19" i="15" s="1"/>
  <c r="N19" i="15"/>
  <c r="Q19" i="15" s="1"/>
  <c r="O19" i="15"/>
  <c r="R19" i="15" s="1"/>
  <c r="M18" i="14"/>
  <c r="P18" i="14" s="1"/>
  <c r="N18" i="14"/>
  <c r="Q18" i="14" s="1"/>
  <c r="O18" i="14"/>
  <c r="R18" i="14" s="1"/>
  <c r="M19" i="14"/>
  <c r="P19" i="14" s="1"/>
  <c r="N19" i="14"/>
  <c r="Q19" i="14" s="1"/>
  <c r="O19" i="14"/>
  <c r="R19" i="14" s="1"/>
  <c r="M20" i="14"/>
  <c r="P20" i="14"/>
  <c r="N20" i="14"/>
  <c r="Q20" i="14" s="1"/>
  <c r="O20" i="14"/>
  <c r="R20" i="14" s="1"/>
  <c r="M21" i="14"/>
  <c r="P21" i="14" s="1"/>
  <c r="N21" i="14"/>
  <c r="Q21" i="14" s="1"/>
  <c r="O21" i="14"/>
  <c r="R21" i="14" s="1"/>
  <c r="M22" i="14"/>
  <c r="P22" i="14" s="1"/>
  <c r="N22" i="14"/>
  <c r="Q22" i="14" s="1"/>
  <c r="O22" i="14"/>
  <c r="R22" i="14" s="1"/>
  <c r="M23" i="14"/>
  <c r="P23" i="14" s="1"/>
  <c r="N23" i="14"/>
  <c r="Q23" i="14" s="1"/>
  <c r="O23" i="14"/>
  <c r="R23" i="14" s="1"/>
  <c r="M16" i="12"/>
  <c r="P16" i="12" s="1"/>
  <c r="N16" i="12"/>
  <c r="Q16" i="12" s="1"/>
  <c r="O16" i="12"/>
  <c r="R16" i="12" s="1"/>
  <c r="M17" i="12"/>
  <c r="P17" i="12" s="1"/>
  <c r="N17" i="12"/>
  <c r="Q17" i="12" s="1"/>
  <c r="O17" i="12"/>
  <c r="R17" i="12" s="1"/>
  <c r="M18" i="12"/>
  <c r="P18" i="12" s="1"/>
  <c r="N18" i="12"/>
  <c r="Q18" i="12" s="1"/>
  <c r="O18" i="12"/>
  <c r="R18" i="12" s="1"/>
  <c r="M19" i="12"/>
  <c r="P19" i="12" s="1"/>
  <c r="N19" i="12"/>
  <c r="Q19" i="12" s="1"/>
  <c r="O19" i="12"/>
  <c r="R19" i="12" s="1"/>
  <c r="M20" i="12"/>
  <c r="P20" i="12" s="1"/>
  <c r="N20" i="12"/>
  <c r="Q20" i="12" s="1"/>
  <c r="O20" i="12"/>
  <c r="R20" i="12" s="1"/>
  <c r="M21" i="12"/>
  <c r="P21" i="12" s="1"/>
  <c r="N21" i="12"/>
  <c r="Q21" i="12" s="1"/>
  <c r="O21" i="12"/>
  <c r="R21" i="12" s="1"/>
  <c r="M22" i="12"/>
  <c r="P22" i="12" s="1"/>
  <c r="N22" i="12"/>
  <c r="Q22" i="12" s="1"/>
  <c r="O22" i="12"/>
  <c r="R22" i="12" s="1"/>
  <c r="M23" i="12"/>
  <c r="P23" i="12" s="1"/>
  <c r="N23" i="12"/>
  <c r="Q23" i="12" s="1"/>
  <c r="O23" i="12"/>
  <c r="R23" i="12" s="1"/>
  <c r="M24" i="12"/>
  <c r="P24" i="12" s="1"/>
  <c r="N24" i="12"/>
  <c r="Q24" i="12" s="1"/>
  <c r="O24" i="12"/>
  <c r="R24" i="12" s="1"/>
  <c r="M26" i="11"/>
  <c r="P26" i="11" s="1"/>
  <c r="N26" i="11"/>
  <c r="Q26" i="11" s="1"/>
  <c r="O26" i="11"/>
  <c r="R26" i="11" s="1"/>
  <c r="M27" i="11"/>
  <c r="P27" i="11" s="1"/>
  <c r="N27" i="11"/>
  <c r="Q27" i="11" s="1"/>
  <c r="O27" i="11"/>
  <c r="R27" i="11" s="1"/>
  <c r="M28" i="11"/>
  <c r="P28" i="11" s="1"/>
  <c r="N28" i="11"/>
  <c r="Q28" i="11" s="1"/>
  <c r="O28" i="11"/>
  <c r="R28" i="11" s="1"/>
  <c r="M16" i="11"/>
  <c r="P16" i="11"/>
  <c r="N16" i="11"/>
  <c r="Q16" i="11" s="1"/>
  <c r="O16" i="11"/>
  <c r="R16" i="11" s="1"/>
  <c r="M17" i="11"/>
  <c r="P17" i="11" s="1"/>
  <c r="N17" i="11"/>
  <c r="Q17" i="11" s="1"/>
  <c r="O17" i="11"/>
  <c r="R17" i="11" s="1"/>
  <c r="M18" i="11"/>
  <c r="P18" i="11"/>
  <c r="N18" i="11"/>
  <c r="Q18" i="11" s="1"/>
  <c r="O18" i="11"/>
  <c r="R18" i="11" s="1"/>
  <c r="M19" i="11"/>
  <c r="P19" i="11" s="1"/>
  <c r="N19" i="11"/>
  <c r="Q19" i="11" s="1"/>
  <c r="O19" i="11"/>
  <c r="R19" i="11" s="1"/>
  <c r="M20" i="11"/>
  <c r="P20" i="11" s="1"/>
  <c r="N20" i="11"/>
  <c r="Q20" i="11" s="1"/>
  <c r="O20" i="11"/>
  <c r="R20" i="11" s="1"/>
  <c r="M21" i="11"/>
  <c r="P21" i="11" s="1"/>
  <c r="N21" i="11"/>
  <c r="Q21" i="11" s="1"/>
  <c r="O21" i="11"/>
  <c r="R21" i="11" s="1"/>
  <c r="M22" i="11"/>
  <c r="P22" i="11"/>
  <c r="N22" i="11"/>
  <c r="Q22" i="11" s="1"/>
  <c r="O22" i="11"/>
  <c r="R22" i="11" s="1"/>
  <c r="M23" i="11"/>
  <c r="P23" i="11" s="1"/>
  <c r="N23" i="11"/>
  <c r="Q23" i="11" s="1"/>
  <c r="O23" i="11"/>
  <c r="R23" i="11" s="1"/>
  <c r="M24" i="11"/>
  <c r="P24" i="11"/>
  <c r="N24" i="11"/>
  <c r="Q24" i="11" s="1"/>
  <c r="O24" i="11"/>
  <c r="R24" i="11" s="1"/>
  <c r="M25" i="11"/>
  <c r="P25" i="11" s="1"/>
  <c r="N25" i="11"/>
  <c r="Q25" i="11" s="1"/>
  <c r="O25" i="11"/>
  <c r="R25" i="11" s="1"/>
  <c r="M16" i="9"/>
  <c r="P16" i="9" s="1"/>
  <c r="N16" i="9"/>
  <c r="Q16" i="9" s="1"/>
  <c r="O16" i="9"/>
  <c r="R16" i="9" s="1"/>
  <c r="M17" i="9"/>
  <c r="P17" i="9" s="1"/>
  <c r="N17" i="9"/>
  <c r="Q17" i="9" s="1"/>
  <c r="O17" i="9"/>
  <c r="R17" i="9" s="1"/>
  <c r="M18" i="9"/>
  <c r="P18" i="9" s="1"/>
  <c r="N18" i="9"/>
  <c r="Q18" i="9" s="1"/>
  <c r="O18" i="9"/>
  <c r="R18" i="9" s="1"/>
  <c r="M19" i="9"/>
  <c r="P19" i="9" s="1"/>
  <c r="N19" i="9"/>
  <c r="Q19" i="9" s="1"/>
  <c r="O19" i="9"/>
  <c r="R19" i="9" s="1"/>
  <c r="M20" i="9"/>
  <c r="P20" i="9" s="1"/>
  <c r="N20" i="9"/>
  <c r="Q20" i="9" s="1"/>
  <c r="O20" i="9"/>
  <c r="R20" i="9" s="1"/>
  <c r="M21" i="9"/>
  <c r="P21" i="9" s="1"/>
  <c r="N21" i="9"/>
  <c r="Q21" i="9" s="1"/>
  <c r="O21" i="9"/>
  <c r="R21" i="9" s="1"/>
  <c r="M22" i="9"/>
  <c r="P22" i="9" s="1"/>
  <c r="N22" i="9"/>
  <c r="Q22" i="9" s="1"/>
  <c r="O22" i="9"/>
  <c r="R22" i="9" s="1"/>
  <c r="M16" i="8"/>
  <c r="P16" i="8" s="1"/>
  <c r="N16" i="8"/>
  <c r="Q16" i="8" s="1"/>
  <c r="O16" i="8"/>
  <c r="R16" i="8" s="1"/>
  <c r="M17" i="8"/>
  <c r="P17" i="8" s="1"/>
  <c r="N17" i="8"/>
  <c r="Q17" i="8" s="1"/>
  <c r="O17" i="8"/>
  <c r="R17" i="8" s="1"/>
  <c r="M18" i="8"/>
  <c r="P18" i="8" s="1"/>
  <c r="N18" i="8"/>
  <c r="Q18" i="8" s="1"/>
  <c r="O18" i="8"/>
  <c r="R18" i="8" s="1"/>
  <c r="M19" i="8"/>
  <c r="P19" i="8" s="1"/>
  <c r="N19" i="8"/>
  <c r="Q19" i="8" s="1"/>
  <c r="O19" i="8"/>
  <c r="R19" i="8" s="1"/>
  <c r="M20" i="8"/>
  <c r="P20" i="8" s="1"/>
  <c r="N20" i="8"/>
  <c r="Q20" i="8" s="1"/>
  <c r="O20" i="8"/>
  <c r="R20" i="8" s="1"/>
  <c r="M21" i="8"/>
  <c r="P21" i="8" s="1"/>
  <c r="N21" i="8"/>
  <c r="Q21" i="8" s="1"/>
  <c r="O21" i="8"/>
  <c r="R21" i="8" s="1"/>
  <c r="M22" i="8"/>
  <c r="P22" i="8" s="1"/>
  <c r="N22" i="8"/>
  <c r="Q22" i="8" s="1"/>
  <c r="O22" i="8"/>
  <c r="R22" i="8" s="1"/>
  <c r="O25" i="6"/>
  <c r="R25" i="6" s="1"/>
  <c r="O24" i="6"/>
  <c r="R24" i="6" s="1"/>
  <c r="O23" i="6"/>
  <c r="R23" i="6" s="1"/>
  <c r="O22" i="6"/>
  <c r="R22" i="6" s="1"/>
  <c r="O21" i="6"/>
  <c r="R21" i="6"/>
  <c r="O20" i="6"/>
  <c r="R20" i="6" s="1"/>
  <c r="O19" i="6"/>
  <c r="R19" i="6" s="1"/>
  <c r="O18" i="6"/>
  <c r="R18" i="6" s="1"/>
  <c r="O17" i="6"/>
  <c r="R17" i="6" s="1"/>
  <c r="O16" i="6"/>
  <c r="R16" i="6" s="1"/>
  <c r="O19" i="5"/>
  <c r="R19" i="5" s="1"/>
  <c r="O18" i="5"/>
  <c r="R18" i="5" s="1"/>
  <c r="O16" i="4"/>
  <c r="R16" i="4" s="1"/>
  <c r="M16" i="1"/>
  <c r="P16" i="1" s="1"/>
  <c r="O16" i="1"/>
  <c r="R16" i="1" s="1"/>
  <c r="N16" i="1"/>
  <c r="Q16" i="1" s="1"/>
  <c r="M17" i="1"/>
  <c r="P17" i="1" s="1"/>
  <c r="N17" i="1"/>
  <c r="Q17" i="1" s="1"/>
  <c r="O17" i="1"/>
  <c r="R17" i="1" s="1"/>
  <c r="M18" i="1"/>
  <c r="P18" i="1" s="1"/>
  <c r="N18" i="1"/>
  <c r="Q18" i="1" s="1"/>
  <c r="O18" i="1"/>
  <c r="R18" i="1" s="1"/>
  <c r="M19" i="1"/>
  <c r="P19" i="1" s="1"/>
  <c r="N19" i="1"/>
  <c r="Q19" i="1" s="1"/>
  <c r="O19" i="1"/>
  <c r="R19" i="1" s="1"/>
  <c r="M20" i="1"/>
  <c r="P20" i="1" s="1"/>
  <c r="N20" i="1"/>
  <c r="Q20" i="1" s="1"/>
  <c r="O20" i="1"/>
  <c r="R20" i="1" s="1"/>
  <c r="M21" i="1"/>
  <c r="P21" i="1" s="1"/>
  <c r="N21" i="1"/>
  <c r="Q21" i="1" s="1"/>
  <c r="O21" i="1"/>
  <c r="R21" i="1" s="1"/>
  <c r="M22" i="1"/>
  <c r="P22" i="1" s="1"/>
  <c r="N22" i="1"/>
  <c r="Q22" i="1" s="1"/>
  <c r="O22" i="1"/>
  <c r="R22" i="1" s="1"/>
  <c r="M23" i="1"/>
  <c r="P23" i="1" s="1"/>
  <c r="N23" i="1"/>
  <c r="Q23" i="1" s="1"/>
  <c r="O23" i="1"/>
  <c r="R23" i="1" s="1"/>
  <c r="M27" i="1"/>
  <c r="P27" i="1" s="1"/>
  <c r="N27" i="1"/>
  <c r="Q27" i="1" s="1"/>
  <c r="O27" i="1"/>
  <c r="R27" i="1" s="1"/>
  <c r="M29" i="1"/>
  <c r="P29" i="1" s="1"/>
  <c r="N29" i="1"/>
  <c r="Q29" i="1" s="1"/>
  <c r="O29" i="1"/>
  <c r="R29" i="1" s="1"/>
  <c r="M30" i="1"/>
  <c r="P30" i="1" s="1"/>
  <c r="N30" i="1"/>
  <c r="Q30" i="1" s="1"/>
  <c r="O30" i="1"/>
  <c r="R30" i="1" s="1"/>
  <c r="M31" i="1"/>
  <c r="P31" i="1" s="1"/>
  <c r="N31" i="1"/>
  <c r="Q31" i="1" s="1"/>
  <c r="O31" i="1"/>
  <c r="R31" i="1" s="1"/>
  <c r="M24" i="1"/>
  <c r="P24" i="1" s="1"/>
  <c r="N24" i="1"/>
  <c r="Q24" i="1" s="1"/>
  <c r="O24" i="1"/>
  <c r="R24" i="1" s="1"/>
  <c r="M25" i="1"/>
  <c r="P25" i="1" s="1"/>
  <c r="N25" i="1"/>
  <c r="Q25" i="1" s="1"/>
  <c r="O25" i="1"/>
  <c r="R25" i="1" s="1"/>
  <c r="M26" i="1"/>
  <c r="P26" i="1" s="1"/>
  <c r="N26" i="1"/>
  <c r="Q26" i="1" s="1"/>
  <c r="O26" i="1"/>
  <c r="R26" i="1" s="1"/>
  <c r="M25" i="6"/>
  <c r="P25" i="6"/>
  <c r="N25" i="6"/>
  <c r="Q25" i="6" s="1"/>
  <c r="N24" i="6"/>
  <c r="Q24" i="6" s="1"/>
  <c r="M24" i="6"/>
  <c r="P24" i="6" s="1"/>
  <c r="N23" i="6"/>
  <c r="Q23" i="6" s="1"/>
  <c r="M23" i="6"/>
  <c r="P23" i="6" s="1"/>
  <c r="N22" i="6"/>
  <c r="Q22" i="6" s="1"/>
  <c r="M22" i="6"/>
  <c r="P22" i="6" s="1"/>
  <c r="N21" i="6"/>
  <c r="Q21" i="6" s="1"/>
  <c r="M21" i="6"/>
  <c r="P21" i="6" s="1"/>
  <c r="N20" i="6"/>
  <c r="Q20" i="6" s="1"/>
  <c r="M20" i="6"/>
  <c r="P20" i="6" s="1"/>
  <c r="N19" i="6"/>
  <c r="Q19" i="6" s="1"/>
  <c r="M19" i="6"/>
  <c r="P19" i="6" s="1"/>
  <c r="M18" i="6"/>
  <c r="P18" i="6" s="1"/>
  <c r="N18" i="6"/>
  <c r="Q18" i="6" s="1"/>
  <c r="N17" i="6"/>
  <c r="Q17" i="6" s="1"/>
  <c r="M17" i="6"/>
  <c r="P17" i="6" s="1"/>
  <c r="M16" i="6"/>
  <c r="P16" i="6" s="1"/>
  <c r="N16" i="6"/>
  <c r="Q16" i="6" s="1"/>
  <c r="N19" i="5"/>
  <c r="Q19" i="5" s="1"/>
  <c r="M19" i="5"/>
  <c r="P19" i="5" s="1"/>
  <c r="N18" i="5"/>
  <c r="Q18" i="5" s="1"/>
  <c r="M18" i="5"/>
  <c r="P18" i="5" s="1"/>
  <c r="F2" i="5"/>
  <c r="F2" i="4"/>
  <c r="M27" i="4"/>
  <c r="P27" i="4" s="1"/>
  <c r="M22" i="4"/>
  <c r="P22" i="4" s="1"/>
  <c r="M21" i="4"/>
  <c r="P21" i="4" s="1"/>
  <c r="M20" i="4"/>
  <c r="P20" i="4" s="1"/>
  <c r="M19" i="4"/>
  <c r="P19" i="4" s="1"/>
  <c r="M18" i="4"/>
  <c r="P18" i="4" s="1"/>
  <c r="M17" i="4"/>
  <c r="P17" i="4" s="1"/>
  <c r="N16" i="4"/>
  <c r="Q16" i="4" s="1"/>
  <c r="M16" i="4"/>
  <c r="P16" i="4" s="1"/>
  <c r="R34" i="19"/>
  <c r="AA34" i="19" s="1"/>
  <c r="U34" i="19"/>
  <c r="S21" i="6" l="1"/>
  <c r="S17" i="9"/>
  <c r="S22" i="17"/>
  <c r="S20" i="17"/>
  <c r="S16" i="17"/>
  <c r="S21" i="17"/>
  <c r="S25" i="17"/>
  <c r="S24" i="17"/>
  <c r="S19" i="17"/>
  <c r="S17" i="17"/>
  <c r="S15" i="17"/>
  <c r="S25" i="16"/>
  <c r="S19" i="16"/>
  <c r="S27" i="16"/>
  <c r="S29" i="16"/>
  <c r="S31" i="16"/>
  <c r="S33" i="16"/>
  <c r="S32" i="16"/>
  <c r="S30" i="16"/>
  <c r="S28" i="16"/>
  <c r="S26" i="16"/>
  <c r="S24" i="16"/>
  <c r="S23" i="16"/>
  <c r="S22" i="16"/>
  <c r="S21" i="16"/>
  <c r="S20" i="16"/>
  <c r="S19" i="15"/>
  <c r="S18" i="15"/>
  <c r="S16" i="15"/>
  <c r="S20" i="14"/>
  <c r="S22" i="14"/>
  <c r="S21" i="14"/>
  <c r="S18" i="14"/>
  <c r="S17" i="12"/>
  <c r="S21" i="12"/>
  <c r="S24" i="12"/>
  <c r="S22" i="12"/>
  <c r="S20" i="12"/>
  <c r="S18" i="12"/>
  <c r="S16" i="12"/>
  <c r="S25" i="11"/>
  <c r="S16" i="11"/>
  <c r="S18" i="11"/>
  <c r="S20" i="11"/>
  <c r="S24" i="11"/>
  <c r="S26" i="11"/>
  <c r="S27" i="11"/>
  <c r="S23" i="11"/>
  <c r="S21" i="11"/>
  <c r="S17" i="11"/>
  <c r="S19" i="9"/>
  <c r="S16" i="9"/>
  <c r="S20" i="9"/>
  <c r="S22" i="9"/>
  <c r="S21" i="9"/>
  <c r="S18" i="9"/>
  <c r="S17" i="8"/>
  <c r="S21" i="8"/>
  <c r="S19" i="8"/>
  <c r="S18" i="8"/>
  <c r="S16" i="8"/>
  <c r="S22" i="8"/>
  <c r="S20" i="8"/>
  <c r="S17" i="6"/>
  <c r="S20" i="6"/>
  <c r="S23" i="6"/>
  <c r="S25" i="6"/>
  <c r="S24" i="6"/>
  <c r="S22" i="6"/>
  <c r="S18" i="6"/>
  <c r="S16" i="6"/>
  <c r="S19" i="5"/>
  <c r="S19" i="6"/>
  <c r="S28" i="11"/>
  <c r="S19" i="12"/>
  <c r="S19" i="14"/>
  <c r="S16" i="16"/>
  <c r="S18" i="5"/>
  <c r="S19" i="11"/>
  <c r="S23" i="12"/>
  <c r="S23" i="14"/>
  <c r="S17" i="15"/>
  <c r="S17" i="4"/>
  <c r="S15" i="16"/>
  <c r="S18" i="17"/>
  <c r="S17" i="16"/>
  <c r="S22" i="11"/>
  <c r="S18" i="16"/>
  <c r="R33" i="19"/>
  <c r="AA33" i="19" s="1"/>
  <c r="P35" i="19"/>
  <c r="U33" i="19"/>
  <c r="U35" i="19" s="1"/>
  <c r="X33" i="19"/>
  <c r="X35" i="19" s="1"/>
  <c r="S23" i="17"/>
  <c r="S23" i="1"/>
  <c r="S16" i="1"/>
  <c r="AA23" i="19"/>
  <c r="S27" i="4"/>
  <c r="S25" i="4"/>
  <c r="S16" i="4"/>
  <c r="S18" i="4"/>
  <c r="S19" i="4"/>
  <c r="S20" i="4"/>
  <c r="S21" i="4"/>
  <c r="S23" i="4"/>
  <c r="S24" i="4"/>
  <c r="S26" i="4"/>
  <c r="S22" i="4"/>
  <c r="S31" i="1"/>
  <c r="S20" i="1"/>
  <c r="S17" i="1"/>
  <c r="S18" i="1"/>
  <c r="S19" i="1"/>
  <c r="S21" i="1"/>
  <c r="S22" i="1"/>
  <c r="S25" i="1"/>
  <c r="S26" i="1"/>
  <c r="S27" i="1"/>
  <c r="S29" i="1"/>
  <c r="S30" i="1"/>
  <c r="S24" i="1"/>
  <c r="M10" i="17" l="1"/>
  <c r="R35" i="19"/>
  <c r="AA35" i="19" s="1"/>
  <c r="M8" i="16"/>
  <c r="M10" i="15"/>
  <c r="M10" i="14"/>
  <c r="M10" i="12"/>
  <c r="M10" i="11"/>
  <c r="M10" i="9"/>
  <c r="M10" i="8"/>
  <c r="M10" i="6"/>
  <c r="M10" i="5"/>
  <c r="M7" i="16"/>
  <c r="M10" i="4"/>
  <c r="M8" i="1"/>
  <c r="M10" i="16" l="1"/>
  <c r="M10" i="1"/>
</calcChain>
</file>

<file path=xl/sharedStrings.xml><?xml version="1.0" encoding="utf-8"?>
<sst xmlns="http://schemas.openxmlformats.org/spreadsheetml/2006/main" count="772" uniqueCount="416">
  <si>
    <t>Ítem</t>
  </si>
  <si>
    <t>Descripción de la condición</t>
  </si>
  <si>
    <t>Auto - evaluación</t>
  </si>
  <si>
    <t>Capítulo: 0</t>
  </si>
  <si>
    <t>Descripción cumplimiento</t>
  </si>
  <si>
    <t>Fecha Auto - evaluación</t>
  </si>
  <si>
    <t>Capítulo: 1</t>
  </si>
  <si>
    <t>Debe tener procedimientos documentados para la selección, evaluación y conocimiento de sus asociados de negocio que garanticen su confiabilidad.</t>
  </si>
  <si>
    <t>Debe identificar a sus asociados de negocio autorizados como Operador Económico Autorizado en Colombia o certificados por otro programa de seguridad administrado por una aduana extranjera.</t>
  </si>
  <si>
    <t>Capítulo: 3</t>
  </si>
  <si>
    <t>Capítulo: 2</t>
  </si>
  <si>
    <t>Debe tener implementadas medidas de seguridad apropiadas para mantener la integridad de los contenedores y demás unidades de carga en el punto de llenado para protegerlos contra la introducción de personal y/o materiales no autorizados.</t>
  </si>
  <si>
    <t>Debe instalar sellos de alta seguridad que cumplan o excedan los estándares de la norma vigente ISO 17712 a todos los contenedores cargados y demás unidades de carga precintables.</t>
  </si>
  <si>
    <t>Contenedor</t>
  </si>
  <si>
    <t>Remolque</t>
  </si>
  <si>
    <t>Vehículo</t>
  </si>
  <si>
    <t>Para contenedores refrigerados, además:</t>
  </si>
  <si>
    <t>Para remolques refrigerados, además:</t>
  </si>
  <si>
    <r>
      <rPr>
        <b/>
        <sz val="10"/>
        <color indexed="8"/>
        <rFont val="Arial"/>
        <family val="2"/>
      </rPr>
      <t xml:space="preserve">1.   </t>
    </r>
    <r>
      <rPr>
        <sz val="10"/>
        <color indexed="8"/>
        <rFont val="Arial"/>
        <family val="2"/>
      </rPr>
      <t>Parachoques, neumáticos y rines;</t>
    </r>
  </si>
  <si>
    <r>
      <rPr>
        <b/>
        <sz val="10"/>
        <color indexed="8"/>
        <rFont val="Arial"/>
        <family val="2"/>
      </rPr>
      <t xml:space="preserve">2.   </t>
    </r>
    <r>
      <rPr>
        <sz val="10"/>
        <color indexed="8"/>
        <rFont val="Arial"/>
        <family val="2"/>
      </rPr>
      <t>Puertas y compartimientos de herramientas;</t>
    </r>
  </si>
  <si>
    <r>
      <rPr>
        <b/>
        <sz val="10"/>
        <color indexed="8"/>
        <rFont val="Arial"/>
        <family val="2"/>
      </rPr>
      <t xml:space="preserve">3.   </t>
    </r>
    <r>
      <rPr>
        <sz val="10"/>
        <color indexed="8"/>
        <rFont val="Arial"/>
        <family val="2"/>
      </rPr>
      <t>Caja de la batería;</t>
    </r>
  </si>
  <si>
    <r>
      <rPr>
        <b/>
        <sz val="10"/>
        <color indexed="8"/>
        <rFont val="Arial"/>
        <family val="2"/>
      </rPr>
      <t>4.</t>
    </r>
    <r>
      <rPr>
        <sz val="10"/>
        <color indexed="8"/>
        <rFont val="Arial"/>
        <family val="2"/>
      </rPr>
      <t xml:space="preserve">   Caja y filtros de aire;</t>
    </r>
  </si>
  <si>
    <r>
      <rPr>
        <b/>
        <sz val="10"/>
        <color indexed="8"/>
        <rFont val="Arial"/>
        <family val="2"/>
      </rPr>
      <t>5.</t>
    </r>
    <r>
      <rPr>
        <sz val="10"/>
        <color indexed="8"/>
        <rFont val="Arial"/>
        <family val="2"/>
      </rPr>
      <t xml:space="preserve">   Tanques de combustible;</t>
    </r>
  </si>
  <si>
    <r>
      <rPr>
        <b/>
        <sz val="10"/>
        <color indexed="8"/>
        <rFont val="Arial"/>
        <family val="2"/>
      </rPr>
      <t xml:space="preserve">6.   </t>
    </r>
    <r>
      <rPr>
        <sz val="10"/>
        <color indexed="8"/>
        <rFont val="Arial"/>
        <family val="2"/>
      </rPr>
      <t>Compartimientos del interior de la cabina y dormitorio;</t>
    </r>
  </si>
  <si>
    <r>
      <rPr>
        <b/>
        <sz val="10"/>
        <color indexed="8"/>
        <rFont val="Arial"/>
        <family val="2"/>
      </rPr>
      <t>7.</t>
    </r>
    <r>
      <rPr>
        <sz val="10"/>
        <color indexed="8"/>
        <rFont val="Arial"/>
        <family val="2"/>
      </rPr>
      <t xml:space="preserve">   Rompevientos, deflectores y techo;</t>
    </r>
  </si>
  <si>
    <r>
      <rPr>
        <b/>
        <sz val="10"/>
        <color indexed="8"/>
        <rFont val="Arial"/>
        <family val="2"/>
      </rPr>
      <t>8.</t>
    </r>
    <r>
      <rPr>
        <sz val="10"/>
        <color indexed="8"/>
        <rFont val="Arial"/>
        <family val="2"/>
      </rPr>
      <t xml:space="preserve">   Chasis y área de la quinta rueda.</t>
    </r>
  </si>
  <si>
    <r>
      <rPr>
        <b/>
        <sz val="10"/>
        <color indexed="8"/>
        <rFont val="Arial"/>
        <family val="2"/>
      </rPr>
      <t xml:space="preserve">10.   </t>
    </r>
    <r>
      <rPr>
        <sz val="10"/>
        <color indexed="8"/>
        <rFont val="Arial"/>
        <family val="2"/>
      </rPr>
      <t>Área de la batería o caja de control eléctrico.</t>
    </r>
  </si>
  <si>
    <r>
      <rPr>
        <b/>
        <sz val="10"/>
        <color indexed="8"/>
        <rFont val="Arial"/>
        <family val="2"/>
      </rPr>
      <t xml:space="preserve">11. </t>
    </r>
    <r>
      <rPr>
        <sz val="10"/>
        <color indexed="8"/>
        <rFont val="Arial"/>
        <family val="2"/>
      </rPr>
      <t xml:space="preserve">  Área del condensador.</t>
    </r>
  </si>
  <si>
    <r>
      <rPr>
        <b/>
        <sz val="10"/>
        <color indexed="8"/>
        <rFont val="Arial"/>
        <family val="2"/>
      </rPr>
      <t xml:space="preserve">12.   </t>
    </r>
    <r>
      <rPr>
        <sz val="10"/>
        <color indexed="8"/>
        <rFont val="Arial"/>
        <family val="2"/>
      </rPr>
      <t>Caja de control.</t>
    </r>
  </si>
  <si>
    <r>
      <rPr>
        <b/>
        <sz val="10"/>
        <color indexed="8"/>
        <rFont val="Arial"/>
        <family val="2"/>
      </rPr>
      <t xml:space="preserve">13.   </t>
    </r>
    <r>
      <rPr>
        <sz val="10"/>
        <color indexed="8"/>
        <rFont val="Arial"/>
        <family val="2"/>
      </rPr>
      <t>Área del compresor.</t>
    </r>
  </si>
  <si>
    <r>
      <rPr>
        <b/>
        <sz val="10"/>
        <color indexed="8"/>
        <rFont val="Arial"/>
        <family val="2"/>
      </rPr>
      <t>1. </t>
    </r>
    <r>
      <rPr>
        <sz val="10"/>
        <color indexed="8"/>
        <rFont val="Arial"/>
        <family val="2"/>
      </rPr>
      <t>    Pared delantera.</t>
    </r>
  </si>
  <si>
    <r>
      <rPr>
        <b/>
        <sz val="10"/>
        <color indexed="8"/>
        <rFont val="Arial"/>
        <family val="2"/>
      </rPr>
      <t>1. </t>
    </r>
    <r>
      <rPr>
        <sz val="10"/>
        <color indexed="8"/>
        <rFont val="Arial"/>
        <family val="2"/>
      </rPr>
      <t>  Pared delantera.</t>
    </r>
  </si>
  <si>
    <r>
      <rPr>
        <b/>
        <sz val="10"/>
        <color indexed="8"/>
        <rFont val="Arial"/>
        <family val="2"/>
      </rPr>
      <t>2. </t>
    </r>
    <r>
      <rPr>
        <sz val="10"/>
        <color indexed="8"/>
        <rFont val="Arial"/>
        <family val="2"/>
      </rPr>
      <t>    Lado izquierdo.</t>
    </r>
  </si>
  <si>
    <r>
      <rPr>
        <b/>
        <sz val="10"/>
        <color indexed="8"/>
        <rFont val="Arial"/>
        <family val="2"/>
      </rPr>
      <t>2.</t>
    </r>
    <r>
      <rPr>
        <sz val="10"/>
        <color indexed="8"/>
        <rFont val="Arial"/>
        <family val="2"/>
      </rPr>
      <t>   Lado izquierdo.</t>
    </r>
  </si>
  <si>
    <r>
      <rPr>
        <b/>
        <sz val="10"/>
        <color indexed="8"/>
        <rFont val="Arial"/>
        <family val="2"/>
      </rPr>
      <t>3.  </t>
    </r>
    <r>
      <rPr>
        <sz val="10"/>
        <color indexed="8"/>
        <rFont val="Arial"/>
        <family val="2"/>
      </rPr>
      <t>   Lado derecho.</t>
    </r>
  </si>
  <si>
    <r>
      <rPr>
        <b/>
        <sz val="10"/>
        <color indexed="8"/>
        <rFont val="Arial"/>
        <family val="2"/>
      </rPr>
      <t>3. </t>
    </r>
    <r>
      <rPr>
        <sz val="10"/>
        <color indexed="8"/>
        <rFont val="Arial"/>
        <family val="2"/>
      </rPr>
      <t>  Lado derecho.</t>
    </r>
  </si>
  <si>
    <t>Totales</t>
  </si>
  <si>
    <t>* Nombre de la Autoridad</t>
  </si>
  <si>
    <t>Firma representante legal</t>
  </si>
  <si>
    <t>Apellidos y nombres</t>
  </si>
  <si>
    <t>No. Identificación</t>
  </si>
  <si>
    <t xml:space="preserve"> Tipo documento</t>
  </si>
  <si>
    <t>Fecha :</t>
  </si>
  <si>
    <t>Ver</t>
  </si>
  <si>
    <t>Introducción</t>
  </si>
  <si>
    <t>Teniendo en cuenta que la figura del Operador Económico comprende dentro de sus objetivos constituirse en una herramienta para la seguridad de la cadena logística, alcanzar mejores niveles de competitividad en las empresas y por esta vía, fortalecer los lazos comerciales con terceros países a través de Acuerdos de Reconocimiento Mutuo, es importante que los usuarios aduaneros interesados en presentar la Solicitud de Autorización realicen la autoevaluación de manera previa a la presentación de la misma.</t>
  </si>
  <si>
    <t>Estructura de la herramienta de ayuda</t>
  </si>
  <si>
    <t xml:space="preserve">La herramienta de ayuda para la Auto-evaluación de Cumplimiento de Condiciones Previas y Requisitos Mínimos incluye las siguientes hojas: </t>
  </si>
  <si>
    <t>Informe Agregado</t>
  </si>
  <si>
    <t>Condiciones previas</t>
  </si>
  <si>
    <t>Menú principal</t>
  </si>
  <si>
    <t>Datos e Informe Agregado</t>
  </si>
  <si>
    <t>0 - Condiciones previas</t>
  </si>
  <si>
    <t>2 - Asociados de Negocio</t>
  </si>
  <si>
    <t>3 - Seguridad Contenedor</t>
  </si>
  <si>
    <t>4 - Controles de Acceso Físico</t>
  </si>
  <si>
    <t>5 - Seguridad del Personal</t>
  </si>
  <si>
    <t>6 - Seguridad de los procesos</t>
  </si>
  <si>
    <t>Nombre de la hoja</t>
  </si>
  <si>
    <t>Descripción</t>
  </si>
  <si>
    <t>Opciones para navegar en la herramienta</t>
  </si>
  <si>
    <t>Datos de identificación del interesado e  informe de cumplimiento</t>
  </si>
  <si>
    <t>Opciones de navegación en la herramienta de ayuda</t>
  </si>
  <si>
    <t>Datos de identificación del interesado e informe de cumplimiento</t>
  </si>
  <si>
    <t>Registro de cumplimiento de condiciones previas a la solicitud</t>
  </si>
  <si>
    <t>Registro de cumplimiento de requisitos mínimos del capítulo 1</t>
  </si>
  <si>
    <t>Registro de cumplimiento de requisitos mínimos del capítulo 2</t>
  </si>
  <si>
    <t>Registro de cumplimiento de requisitos mínimos del capítulo 3</t>
  </si>
  <si>
    <t>Registro de cumplimiento de requisitos mínimos del capítulo 5</t>
  </si>
  <si>
    <t>Registro de cumplimiento de requisitos mínimos del capítulo 6</t>
  </si>
  <si>
    <t>Registro de cumplimiento de requisitos mínimos del capítulo 7</t>
  </si>
  <si>
    <t>Registro de cumplimiento de requisitos mínimos del capítulo 8</t>
  </si>
  <si>
    <t>Registro de cumplimiento de requisitos mínimos del capítulo 9</t>
  </si>
  <si>
    <t>Registro de cumplimiento de requisitos mínimos del capítulo 10</t>
  </si>
  <si>
    <t>Registro de cumplimiento de requisitos mínimos del capítulo 11</t>
  </si>
  <si>
    <t>Información importante de la herramienta de ayuda</t>
  </si>
  <si>
    <t>Recomendaciones generales para el diligenciamiento</t>
  </si>
  <si>
    <t>Casillas que conforman la autoevaluación de las condiciones y requisitos</t>
  </si>
  <si>
    <r>
      <t xml:space="preserve">Fecha autoevaluación
</t>
    </r>
    <r>
      <rPr>
        <sz val="11"/>
        <color indexed="8"/>
        <rFont val="Arial Narrow"/>
        <family val="2"/>
      </rPr>
      <t>En esta columna el interesado debe diligenciar la última fecha en la que realizó la autoevaluación de la condición o el requisito correspondiente, en el formato dd/mm/aaaa.</t>
    </r>
  </si>
  <si>
    <r>
      <t xml:space="preserve">Casillas sin diligenciar
</t>
    </r>
    <r>
      <rPr>
        <sz val="11"/>
        <color indexed="8"/>
        <rFont val="Arial Narrow"/>
        <family val="2"/>
      </rPr>
      <t>La herramienta ofrece un mecanismo de control para garantizar la totalidad del  diligenciamiento por parte del usuario. En el evento en que se haya diligenciado la totalidad de la información, el cuadro deberá aparecer en blanco. Si por el contrario, algunas de las casillas no fue diligenciada, frente a la misma aparecerá el mensaje correspondiente.</t>
    </r>
  </si>
  <si>
    <t>Menú Principal</t>
  </si>
  <si>
    <t>7 - Seguridad Física</t>
  </si>
  <si>
    <t>8 - Seguridad de la Tecnología Informática</t>
  </si>
  <si>
    <t>9 - Entrenamiento en Seguridad</t>
  </si>
  <si>
    <t>10 - Seguridad Fitozoosanitaria</t>
  </si>
  <si>
    <t>11 - Seguridad Sanitaria</t>
  </si>
  <si>
    <t>Requisitos Mínimos / Capítulos</t>
  </si>
  <si>
    <t>3 - Seguridad del Contenedor y Demás Unidades de Carga</t>
  </si>
  <si>
    <t>8 - Seguridad en Tecnología de la Información</t>
  </si>
  <si>
    <t>9 - Entrenamiento en Seguridad y Conciencia de Amenazas</t>
  </si>
  <si>
    <t>10 - Seguridad Fitosanitaria y Zoosanitaria</t>
  </si>
  <si>
    <t>Observaciones:</t>
  </si>
  <si>
    <t>Capítulo: 11</t>
  </si>
  <si>
    <r>
      <rPr>
        <b/>
        <sz val="10"/>
        <color indexed="8"/>
        <rFont val="Arial"/>
        <family val="2"/>
      </rPr>
      <t>4.</t>
    </r>
    <r>
      <rPr>
        <sz val="10"/>
        <color indexed="8"/>
        <rFont val="Arial"/>
        <family val="2"/>
      </rPr>
      <t xml:space="preserve">     Piso. </t>
    </r>
  </si>
  <si>
    <r>
      <rPr>
        <b/>
        <sz val="10"/>
        <color indexed="8"/>
        <rFont val="Arial"/>
        <family val="2"/>
      </rPr>
      <t>4. </t>
    </r>
    <r>
      <rPr>
        <sz val="10"/>
        <color indexed="8"/>
        <rFont val="Arial"/>
        <family val="2"/>
      </rPr>
      <t xml:space="preserve">  Piso. </t>
    </r>
  </si>
  <si>
    <r>
      <rPr>
        <b/>
        <sz val="10"/>
        <color indexed="8"/>
        <rFont val="Arial"/>
        <family val="2"/>
      </rPr>
      <t>5. </t>
    </r>
    <r>
      <rPr>
        <sz val="10"/>
        <color indexed="8"/>
        <rFont val="Arial"/>
        <family val="2"/>
      </rPr>
      <t>    Techo interior / exterior.</t>
    </r>
  </si>
  <si>
    <r>
      <rPr>
        <b/>
        <sz val="10"/>
        <color indexed="8"/>
        <rFont val="Arial"/>
        <family val="2"/>
      </rPr>
      <t>5.</t>
    </r>
    <r>
      <rPr>
        <sz val="10"/>
        <color indexed="8"/>
        <rFont val="Arial"/>
        <family val="2"/>
      </rPr>
      <t>   Techo interior / exterior.</t>
    </r>
  </si>
  <si>
    <r>
      <rPr>
        <b/>
        <sz val="10"/>
        <color indexed="8"/>
        <rFont val="Arial"/>
        <family val="2"/>
      </rPr>
      <t>6. </t>
    </r>
    <r>
      <rPr>
        <sz val="10"/>
        <color indexed="8"/>
        <rFont val="Arial"/>
        <family val="2"/>
      </rPr>
      <t>    Puertas interiores / exteriores.</t>
    </r>
  </si>
  <si>
    <r>
      <rPr>
        <b/>
        <sz val="10"/>
        <color indexed="8"/>
        <rFont val="Arial"/>
        <family val="2"/>
      </rPr>
      <t>6.</t>
    </r>
    <r>
      <rPr>
        <sz val="10"/>
        <color indexed="8"/>
        <rFont val="Arial"/>
        <family val="2"/>
      </rPr>
      <t>   Puertas interiores / exteriores.</t>
    </r>
  </si>
  <si>
    <r>
      <rPr>
        <b/>
        <sz val="10"/>
        <color indexed="8"/>
        <rFont val="Arial"/>
        <family val="2"/>
      </rPr>
      <t>7. </t>
    </r>
    <r>
      <rPr>
        <sz val="10"/>
        <color indexed="8"/>
        <rFont val="Arial"/>
        <family val="2"/>
      </rPr>
      <t>    Exterior / Sección inferior.</t>
    </r>
  </si>
  <si>
    <r>
      <rPr>
        <b/>
        <sz val="10"/>
        <color indexed="8"/>
        <rFont val="Arial"/>
        <family val="2"/>
      </rPr>
      <t>7. </t>
    </r>
    <r>
      <rPr>
        <sz val="10"/>
        <color indexed="8"/>
        <rFont val="Arial"/>
        <family val="2"/>
      </rPr>
      <t>  Exterior / Sección inferior.</t>
    </r>
  </si>
  <si>
    <r>
      <rPr>
        <b/>
        <sz val="10"/>
        <color indexed="8"/>
        <rFont val="Arial"/>
        <family val="2"/>
      </rPr>
      <t>8. </t>
    </r>
    <r>
      <rPr>
        <sz val="10"/>
        <color indexed="8"/>
        <rFont val="Arial"/>
        <family val="2"/>
      </rPr>
      <t>  Chasis y área de la quinta rueda</t>
    </r>
  </si>
  <si>
    <r>
      <rPr>
        <b/>
        <sz val="10"/>
        <color indexed="8"/>
        <rFont val="Arial"/>
        <family val="2"/>
      </rPr>
      <t>8.  </t>
    </r>
    <r>
      <rPr>
        <sz val="10"/>
        <color indexed="8"/>
        <rFont val="Arial"/>
        <family val="2"/>
      </rPr>
      <t>     Área del evaporador.</t>
    </r>
  </si>
  <si>
    <r>
      <rPr>
        <b/>
        <sz val="10"/>
        <color indexed="8"/>
        <rFont val="Arial"/>
        <family val="2"/>
      </rPr>
      <t>9. </t>
    </r>
    <r>
      <rPr>
        <sz val="10"/>
        <color indexed="8"/>
        <rFont val="Arial"/>
        <family val="2"/>
      </rPr>
      <t>      Área de la batería o caja de control eléctrico.</t>
    </r>
  </si>
  <si>
    <r>
      <rPr>
        <b/>
        <sz val="10"/>
        <color indexed="8"/>
        <rFont val="Arial"/>
        <family val="2"/>
      </rPr>
      <t>9. </t>
    </r>
    <r>
      <rPr>
        <sz val="10"/>
        <color indexed="8"/>
        <rFont val="Arial"/>
        <family val="2"/>
      </rPr>
      <t>      Área del evaporador.</t>
    </r>
  </si>
  <si>
    <r>
      <rPr>
        <b/>
        <sz val="10"/>
        <color indexed="8"/>
        <rFont val="Arial"/>
        <family val="2"/>
      </rPr>
      <t>10. </t>
    </r>
    <r>
      <rPr>
        <sz val="10"/>
        <color indexed="8"/>
        <rFont val="Arial"/>
        <family val="2"/>
      </rPr>
      <t>   Área del condensador.</t>
    </r>
  </si>
  <si>
    <r>
      <rPr>
        <b/>
        <sz val="10"/>
        <color indexed="8"/>
        <rFont val="Arial"/>
        <family val="2"/>
      </rPr>
      <t>11.</t>
    </r>
    <r>
      <rPr>
        <sz val="10"/>
        <color indexed="8"/>
        <rFont val="Arial"/>
        <family val="2"/>
      </rPr>
      <t>    Caja de control.</t>
    </r>
  </si>
  <si>
    <r>
      <rPr>
        <b/>
        <sz val="10"/>
        <color indexed="8"/>
        <rFont val="Arial"/>
        <family val="2"/>
      </rPr>
      <t>12.</t>
    </r>
    <r>
      <rPr>
        <sz val="10"/>
        <color indexed="8"/>
        <rFont val="Arial"/>
        <family val="2"/>
      </rPr>
      <t>    Área del compresor.</t>
    </r>
  </si>
  <si>
    <t>Tabla 1</t>
  </si>
  <si>
    <r>
      <rPr>
        <b/>
        <sz val="11"/>
        <color indexed="23"/>
        <rFont val="Arial"/>
        <family val="2"/>
      </rPr>
      <t>Capítulo 3</t>
    </r>
    <r>
      <rPr>
        <sz val="11"/>
        <color indexed="23"/>
        <rFont val="Arial"/>
        <family val="2"/>
      </rPr>
      <t>:</t>
    </r>
    <r>
      <rPr>
        <sz val="11"/>
        <color indexed="8"/>
        <rFont val="Arial"/>
        <family val="2"/>
      </rPr>
      <t xml:space="preserve"> </t>
    </r>
  </si>
  <si>
    <r>
      <rPr>
        <b/>
        <sz val="11"/>
        <color indexed="23"/>
        <rFont val="Arial"/>
        <family val="2"/>
      </rPr>
      <t>Requisito:</t>
    </r>
    <r>
      <rPr>
        <b/>
        <sz val="11"/>
        <color indexed="8"/>
        <rFont val="Arial"/>
        <family val="2"/>
      </rPr>
      <t xml:space="preserve"> </t>
    </r>
  </si>
  <si>
    <t>No.</t>
  </si>
  <si>
    <t>1.1</t>
  </si>
  <si>
    <t>1.2</t>
  </si>
  <si>
    <t>1.3</t>
  </si>
  <si>
    <t>1.4</t>
  </si>
  <si>
    <t>1.5</t>
  </si>
  <si>
    <t>1.6</t>
  </si>
  <si>
    <t>1.7</t>
  </si>
  <si>
    <t>1.8</t>
  </si>
  <si>
    <t>1.9</t>
  </si>
  <si>
    <t>2.1</t>
  </si>
  <si>
    <t>2.2</t>
  </si>
  <si>
    <t>Descripción del requisito</t>
  </si>
  <si>
    <t>3.1</t>
  </si>
  <si>
    <t>3.2</t>
  </si>
  <si>
    <t>3.3</t>
  </si>
  <si>
    <t>3.4</t>
  </si>
  <si>
    <t>3.5</t>
  </si>
  <si>
    <t>3.6</t>
  </si>
  <si>
    <t>3.7</t>
  </si>
  <si>
    <t>3.8</t>
  </si>
  <si>
    <t>3.9</t>
  </si>
  <si>
    <t>3.10</t>
  </si>
  <si>
    <t xml:space="preserve">Del proceso de verificación e inspección debe quedar un registro documental en donde conste el responsable. </t>
  </si>
  <si>
    <t>Si cumple</t>
  </si>
  <si>
    <t>En proceso</t>
  </si>
  <si>
    <t>No cumple</t>
  </si>
  <si>
    <t>Casillas sin diligenciar</t>
  </si>
  <si>
    <t>La auto - evaluación presenta casillas sin diligenciar en los ítem:</t>
  </si>
  <si>
    <t>Cod</t>
  </si>
  <si>
    <t>Capítulo: 4</t>
  </si>
  <si>
    <t>Debe tener procedimientos documentados para garantizar que los visitantes y vehículos se dirijan únicamente a las áreas autorizadas dentro de las instalaciones.</t>
  </si>
  <si>
    <t>4.1</t>
  </si>
  <si>
    <t>4.2</t>
  </si>
  <si>
    <t>4.3</t>
  </si>
  <si>
    <t>4.4</t>
  </si>
  <si>
    <t>4.5</t>
  </si>
  <si>
    <t>4.6</t>
  </si>
  <si>
    <t>4.7</t>
  </si>
  <si>
    <t>Capítulo: 5</t>
  </si>
  <si>
    <t>Debe tener procedimientos documentados para el seguimiento y análisis de resultados de los estudios socioeconómicos y las visitas domiciliarias, que permitan detectar cambios relevantes o injustificados en el patrimonio del personal vinculado.</t>
  </si>
  <si>
    <t>5.1</t>
  </si>
  <si>
    <t>5.2</t>
  </si>
  <si>
    <t>5.3</t>
  </si>
  <si>
    <t>5.4</t>
  </si>
  <si>
    <t>5.5</t>
  </si>
  <si>
    <t>5.6</t>
  </si>
  <si>
    <t>5.7</t>
  </si>
  <si>
    <t>Capítulo: 6</t>
  </si>
  <si>
    <t>Debe tener implementadas medidas de seguridad para identificar plenamente a los conductores, sus acompañantes y los vehículos antes de que reciban o entreguen la carga.</t>
  </si>
  <si>
    <t>Debe tener herramientas que le permitan garantizar la trazabilidad de la carga y del vehículo que la transporta desde el punto de llenado hasta el puerto de embarque al exterior.</t>
  </si>
  <si>
    <t>6.1</t>
  </si>
  <si>
    <t>6.2</t>
  </si>
  <si>
    <t>6.3</t>
  </si>
  <si>
    <t>6.4</t>
  </si>
  <si>
    <t>6.5</t>
  </si>
  <si>
    <t>6.6</t>
  </si>
  <si>
    <t>6.7</t>
  </si>
  <si>
    <t>6.8</t>
  </si>
  <si>
    <t>6.9</t>
  </si>
  <si>
    <t>6.10</t>
  </si>
  <si>
    <t>6.11</t>
  </si>
  <si>
    <t>6.12</t>
  </si>
  <si>
    <t>6.13</t>
  </si>
  <si>
    <t>Capítulo: 7</t>
  </si>
  <si>
    <t xml:space="preserve"> Breve descripción del cumplimiento</t>
  </si>
  <si>
    <t>Fecha Auto - eva</t>
  </si>
  <si>
    <t>Debe prohibir el estacionamiento de vehículos de personal vinculado y de visitantes dentro de las áreas de manejo y almacenamiento de carga o en áreas adyacentes a la entrada o salida de las mismas.</t>
  </si>
  <si>
    <t>Debe garantizar que las instalaciones han sido construidas con materiales que resistan la entrada forzada.</t>
  </si>
  <si>
    <t>Debe disponer de un plano de su planta física en el que se identifiquen claramente las áreas críticas de la empresa y se divulgue el plan de evacuación y emergencias.</t>
  </si>
  <si>
    <t>7.1</t>
  </si>
  <si>
    <t>7.2</t>
  </si>
  <si>
    <t>7.3</t>
  </si>
  <si>
    <t>7.4</t>
  </si>
  <si>
    <t>7.5</t>
  </si>
  <si>
    <t>7.6</t>
  </si>
  <si>
    <t>7.7</t>
  </si>
  <si>
    <t>7.8</t>
  </si>
  <si>
    <t>7.9</t>
  </si>
  <si>
    <t>Capítulo: 8</t>
  </si>
  <si>
    <t>Debe tener un lugar físico definido en donde se desarrolle la actividad informática con las medidas de seguridad apropiadas que garanticen el acceso solo a personal autorizado.</t>
  </si>
  <si>
    <t>8.1</t>
  </si>
  <si>
    <t>8.2</t>
  </si>
  <si>
    <t>8.3</t>
  </si>
  <si>
    <t>8.4</t>
  </si>
  <si>
    <t>8.5</t>
  </si>
  <si>
    <t>8.6</t>
  </si>
  <si>
    <t>Del Entrenamiento en Seguridad y Conciencia de Amenazas</t>
  </si>
  <si>
    <t>Debe tener implementado un programa de concienciación y prevención del consumo de alcohol y drogas.</t>
  </si>
  <si>
    <t>Debe tener implementado un programa de entrenamiento para manejo de situaciones de pánico que sea acorde con las necesidades de las áreas críticas.</t>
  </si>
  <si>
    <t>9.1</t>
  </si>
  <si>
    <t>9.2</t>
  </si>
  <si>
    <t>9.3</t>
  </si>
  <si>
    <t>9.4</t>
  </si>
  <si>
    <t>Capítulo: 10</t>
  </si>
  <si>
    <t>De la Seguridad Fitosanitaria y Zoosanitaria</t>
  </si>
  <si>
    <t>Debe asegurarse que los proveedores de los productos antes mencionados cumplan íntegramente la totalidad de los requisitos fitosanitarios y zoosanitarios establecidos por el ICA para el desarrollo de su actividad.</t>
  </si>
  <si>
    <t>Debe cumplir la reglamentación fitosanitaria y zoosanitaria vigente establecida por el ICA, aplicable a su proceso de exportación.</t>
  </si>
  <si>
    <t>Debe asegurarse antes del llenado de los contenedores, que éstos y demás unidades de carga reúnan las condiciones óptimas de limpieza, desinfección, conservación y almacenamiento.</t>
  </si>
  <si>
    <t>Debe limitar el acceso de los empleados a las áreas críticas dentro de toda la cadena de producción y comercialización del producto, cuando se requieran de condiciones de sanidad e inocuidad exigidas.</t>
  </si>
  <si>
    <t>Debe tener vigentes las certificaciones y/o conceptos fitosanitarios y zoosanitarios aplicables a su actividad.</t>
  </si>
  <si>
    <t>Debe estar debidamente registrado ante las autoridades sanitarias de control correspondiente.</t>
  </si>
  <si>
    <t>Debe aplicar la normatividad nacional en materia fitosanitaria y zoosanitaria establecida por las autoridades nacionales.</t>
  </si>
  <si>
    <t>Debe contar con un área de almacenamiento y clasificación en sus instalaciones para el desarrollo de las inspecciones sanitarias previas a la salida hacia el lugar de embarque.</t>
  </si>
  <si>
    <t>Debe garantizar la capacitación de su personal y proveedores en temas relacionados con exigencias sanitarias y de inocuidad según la reglamentación sanitaria vigente.</t>
  </si>
  <si>
    <t>Debe tener establecido un plan fitosanitario y zoosanitario con monitoreo continuo.</t>
  </si>
  <si>
    <t>Debe tener establecido un plan sanitario de control de plagas y roedores</t>
  </si>
  <si>
    <t>Debe tener establecidas actividades o programas que lleven a la protección del medio ambiente, según su sistema de producción.</t>
  </si>
  <si>
    <t>Debe tener establecido un programa de control médico continuo para sus trabajadores.</t>
  </si>
  <si>
    <t>Debe tener establecido un sistema de trazabilidad que permita hacer seguimiento al producto a través de todas las etapas de producción, transformación, comercialización, según sea el caso.</t>
  </si>
  <si>
    <t>Debe tener establecido un protocolo de limpieza y desinfección de los vehículos que ingresen y salgan a las instalaciones, tanto en su área externa como en el área interna de almacenamiento.</t>
  </si>
  <si>
    <t>Debe tener establecido un protocolo de limpieza y desinfección de las diferentes áreas de producción, transformación, comercialización, según sea el caso.</t>
  </si>
  <si>
    <t>Debe tener definida una separación de áreas y flujos de movimiento de personal en las diferentes etapas de producción, transformación, comercialización, según sea el caso.</t>
  </si>
  <si>
    <t>Debe tener establecido un protocolo de manejo, inactivación o destrucción de productos que representen riesgo fitosanitario y zoosanitario, tales como: plantas enfermas, desechos de cosecha, mortalidades de animales, entre otros.</t>
  </si>
  <si>
    <t>10.1</t>
  </si>
  <si>
    <t>10.2</t>
  </si>
  <si>
    <t>10.3</t>
  </si>
  <si>
    <t>10.4</t>
  </si>
  <si>
    <t>10.5</t>
  </si>
  <si>
    <t>10.6</t>
  </si>
  <si>
    <t>10.7</t>
  </si>
  <si>
    <t>10.8</t>
  </si>
  <si>
    <t>10.9</t>
  </si>
  <si>
    <t>10.10</t>
  </si>
  <si>
    <t>10.11</t>
  </si>
  <si>
    <t>10.12</t>
  </si>
  <si>
    <t>10.13</t>
  </si>
  <si>
    <t>10.14</t>
  </si>
  <si>
    <t>10.15</t>
  </si>
  <si>
    <t>10.16</t>
  </si>
  <si>
    <t>10.17</t>
  </si>
  <si>
    <t>10.18</t>
  </si>
  <si>
    <t>10.19</t>
  </si>
  <si>
    <t>De la Seguridad Sanitaria</t>
  </si>
  <si>
    <t>11.1</t>
  </si>
  <si>
    <t>11.2</t>
  </si>
  <si>
    <t>11.3</t>
  </si>
  <si>
    <t>11.4</t>
  </si>
  <si>
    <t>11.5</t>
  </si>
  <si>
    <t>11.6</t>
  </si>
  <si>
    <t>11.7</t>
  </si>
  <si>
    <t>11.8</t>
  </si>
  <si>
    <t>11.9</t>
  </si>
  <si>
    <t>11.10</t>
  </si>
  <si>
    <t>11.11</t>
  </si>
  <si>
    <t>Debe asegurarse que sus proveedores de alimentos, materias primas e insumos para consumo humano cumplan íntegramente la totalidad de los requisitos sanitarios establecidos en la reglamentación vigente.</t>
  </si>
  <si>
    <t>Debe haber comunicado a sus proveedores que suministren materias primas insumos o alimentos para consumo humano que el fabricante es solidario en el cumplimiento de la reglamentación sanitaria vigente que expide en Colombia el Ministerio de la Protección Social.</t>
  </si>
  <si>
    <t>Debe cumplir la reglamentación sanitaria vigente aplicable a su proceso de exportación.</t>
  </si>
  <si>
    <t>Debe tener vigentes las certificaciones y/o conceptos sanitarios aplicables a su actividad.</t>
  </si>
  <si>
    <t>Debe tener implementadas las Buenas Prácticas de Manufactura en su proceso de elaboración.</t>
  </si>
  <si>
    <t>De acuerdo con el producto objeto de exportación y de los requisitos sanitarios de destino debe tener implementado y certificado, según corresponda, el sistema de inocuidad HACCP.</t>
  </si>
  <si>
    <t>Debe almacenar su carga objeto de exportación en una bodega que tenga concepto sanitario favorable emitido por la Entidad Territorial de Salud competente en la jurisdicción.</t>
  </si>
  <si>
    <t>Debe asegurarse antes del llenado, que los contenedores y demás unidades de carga reúnan las condiciones óptimas de limpieza, conservación y almacenamiento.</t>
  </si>
  <si>
    <t>Debe limitar el acceso de los empleados a las áreas críticas en términos sanitarios y de inocuidad.</t>
  </si>
  <si>
    <t>Debe garantizar la capacitación en temas relacionadas con exigencias sanitarias y de inocuidad conforme la reglamentación sanitaria vigente.</t>
  </si>
  <si>
    <t>Capítulo: 9</t>
  </si>
  <si>
    <t>Auto-evaluación de Cumplimiento 
de Condiciones Previas y Requisitos Mínimos
Exportador</t>
  </si>
  <si>
    <t>Informe Agregado de Cumplimiento</t>
  </si>
  <si>
    <t>Capítulo</t>
  </si>
  <si>
    <t>Total</t>
  </si>
  <si>
    <t>Cod.</t>
  </si>
  <si>
    <t>Nit</t>
  </si>
  <si>
    <t>Segundo apellido</t>
  </si>
  <si>
    <t>Razón Social</t>
  </si>
  <si>
    <t>Datos del interesado</t>
  </si>
  <si>
    <t>DV</t>
  </si>
  <si>
    <t>Primer apellido</t>
  </si>
  <si>
    <t>Primer nombre</t>
  </si>
  <si>
    <t>Otros nombres</t>
  </si>
  <si>
    <t>Resumen de la Autoevaluación</t>
  </si>
  <si>
    <t>% cumplimiento</t>
  </si>
  <si>
    <t>Dirección Antinarcóticos Policía Nacional</t>
  </si>
  <si>
    <t>U.A.E.  Dirección de Impuestos y Aduanas Nacionales</t>
  </si>
  <si>
    <t xml:space="preserve"> </t>
  </si>
  <si>
    <t>Condiciones Previas</t>
  </si>
  <si>
    <t>Categoría OEA seguridad y facilitación</t>
  </si>
  <si>
    <t>Estar domiciliados y acreditar la existencia y representación legal en el país</t>
  </si>
  <si>
    <t>En el caso de personas jurídicas o sucursales de sociedades extranjeras, estar debidamente establecidas en Colombia, mínimo tres (3) años antes de presentar la solicitud</t>
  </si>
  <si>
    <t>Estar inscrito y encontrarse activo en el Registro Único Tributario con el tipo de usuario aduanero y la actividad sobre la cual solicita su autorización como Operador Económico Autorizado.</t>
  </si>
  <si>
    <t>Tener una trayectoria efectiva en el desarrollo de la actividad para la cual solicita la autorización, de tres (3) años como mínimo, inmediatamente anteriores a la presentación de la solicitud, en los términos previstos en la definición del artículo 2 del Decreto 3568 del 2011.</t>
  </si>
  <si>
    <t>Contar con las autorizaciones, registros, conceptos, habilitaciones, declaratorias, licencias, permisos, cualquiera que sea su denominación, exigidos por las autoridades de control de acuerdo con la normatividad vigente para ejercer su actividad, cuando a ello hubiere lugar.</t>
  </si>
  <si>
    <t>Obtener una calificación favorable por parte de la Unidad Administrativa Especial Dirección de Impuestos y Aduanas Nacionales (DIAN), de conformidad con las verificaciones realizadas en desarrollo de la aplicación del Sistema de Administración de Riesgos de que trata el artículo 475-1 del Decreto número 2685 de 1999 o de las normas que lo modifiquen, adicionen o sustituyan.</t>
  </si>
  <si>
    <t>Encontrarse al día o tener acuerdos de pago vigentes y al día, sobre las obligaciones tributarias, aduaneras y sanciones cambiarias y demás deudas legalmente exigibles a favor de la Unidad Administrativa Especial Dirección de Impuestos y Aduanas Nacionales (DIAN).</t>
  </si>
  <si>
    <t>Que el interesado, sus socios, accionistas, miembros de juntas directivas, representantes legales, contadores, revisores fiscales, representantes aduaneros y los controlantes directos e indirectos no tengan antecedentes penales por conductas punibles contra el patrimonio económico, contra la fe pública, contra el orden económico y social y contra la seguridad pública lo cual se evidenciará luego de consultadas las bases de datos establecidas y proporcionadas por organismos o entidades nacionales e internacionales en la lucha contra el terrorismo, narcotráfico, lavado de activos, contrabando y demás delitos conexos, con el fin de garantizar la seguridad de la cadena de suministro internacional.</t>
  </si>
  <si>
    <t>Que el interesado, sus socios, accionistas, miembros de juntas directivas, representantes legales, contadores, revisores fiscales, representantes aduaneros y los controlantes directos e indirectos; No haber sido objeto de incidentes de seguridad en la cadena de suministro internacional por hechos de contrabando, tráfico de divisas, drogas, armas, personas, material radiactivo, entre otros, dentro de los cinco (5) años anteriores a la presentación de la solicitud, salvo que como consecuencia de la investigación respectiva, se demuestre la ausencia de responsabilidad.</t>
  </si>
  <si>
    <t>Que los socios, accionistas, miembros de juntas directivas, representantes legales, contadores, revisores fiscales, representantes aduaneros y los controlantes directos e indirectos del solicitante, durante los cinco (5) años inmediatamente anteriores a la presentación de la solicitud, no hayan representado a empresas que hayan sido objeto de cancelación de las calidades de autorización, habilitación o registro otorgadas por parte de la Unidad Administrativa Especial Dirección de Impuestos y Aduanas Nacionales (DIAN)</t>
  </si>
  <si>
    <t>No haber sido sancionado con cancelación de autorización, habilitación y demás calidades otorgadas por parte de la Unidad Administrativa Especial Dirección de Impuestos y Aduanas Nacionales (DIAN), durante los cinco (5) años anteriores a la presentación de la solicitud.</t>
  </si>
  <si>
    <t>Demostrar solvencia financiera durante los tres (3) últimos años de operaciones. Una vez obtenida la autorización como Operador Económico Autorizado, se deberá acreditar la solvencia financiera en el momento de la revalidación de que trata el presente decreto.</t>
  </si>
  <si>
    <t>No haber sido objeto de sanciones impuestas mediante acto administrativo ejecutoriado, proferidas por el Instituto Colombiano Agropecuario (ICA), relacionadas con el incumplimiento de las condiciones zoosanitarias y fitosanitarias durante los dos (2) años anteriores a la presentación de la solicitud.</t>
  </si>
  <si>
    <t>Encontrarse al día en el pago de los servicios y obligaciones legalmente exigibles a favor del Instituto Colombiano Agropecuario ICA o tener acuerdos de pago vigentes sobre dichas obligaciones y estar al día en los mismos.</t>
  </si>
  <si>
    <t>No haber sido objeto de sanciones sanitarias impuestas mediante acto administrativo ejecutoriado, proferidas por el Instituto Nacional de Vigilancia de Medicamentos y Alimentos (Invima), por el incumplimiento de las buenas prácticas, en las condiciones higiénico, técnico locativas y de control de calidad, y en la capacidad de almacenamiento y acondicionamiento relacionados con los productos de competencia de la Entidad durante los dos (2) años anteriores a la presentación de la solicitud.</t>
  </si>
  <si>
    <r>
      <t xml:space="preserve">Para solicitar la autorización como Operador Económico Autorizado, el interesado deberá cumplir y acreditar las siguientes condiciones, las cuales serán revisadas por las Autoridades de Control: </t>
    </r>
    <r>
      <rPr>
        <i/>
        <sz val="10"/>
        <color indexed="23"/>
        <rFont val="Arial"/>
        <family val="2"/>
      </rPr>
      <t>Artículo 6° Decreto 3568 de 2011 modificado parcialmente mediante Decreto 1894 del 2015</t>
    </r>
  </si>
  <si>
    <t xml:space="preserve">Tener una política de gestión de la seguridad basada en la evaluación del riesgo y orientada a garantizar la seguridad de sus cadenas de suministro, la cual debe tener establecidos objetivos, metas y programas de gestión de la seguridad. </t>
  </si>
  <si>
    <t>Tener un sistema de administración de riesgos enfocado en la cadena de suministro internacional, que prevea actividades ilícitas, entre otras lavado de activos, narcotráfico y financiación del terrorismo.</t>
  </si>
  <si>
    <t>Tener procedimientos documentados para establecer el nivel de riesgo de sus asociados de negocio.</t>
  </si>
  <si>
    <t xml:space="preserve">Demostrar mediante manifestación suscrita por sus asociados de negocio no autorizados como Operador Económico Autorizado en Colombia ni certificados por otro programa de seguridad administrado por una aduana extranjera, que cumplen requisitos mínimos de seguridad en la cadena de suministro internacional. </t>
  </si>
  <si>
    <t>Realizar y documentar una visita de vinculación y en adelante visitas bienales a las instalaciones donde sus asociados de negocio desarrollan sus operaciones, con el fin de verificar el cumplimiento requisitos mínimos de seguridad en la cadena de suministro internacional.</t>
  </si>
  <si>
    <t>Exigir a sus proveedores un plan de contingencia de su actividad que garantice el desarrollo óptimo de las operaciones contratadas.</t>
  </si>
  <si>
    <t>Identificar y mantener actualizados los cargos críticos relacionados con la seguridad de la cadena de suministro.</t>
  </si>
  <si>
    <t>Tener establecidas cláusulas de confidencialidad y de responsabilidad en los contratos de su personal vinculado.</t>
  </si>
  <si>
    <t>Tener procedimientos documentados para el control, pesaje, contabilización, medición o tallaje de mercancías al ingreso o salida de la zona de almacenamiento.</t>
  </si>
  <si>
    <t>1.10</t>
  </si>
  <si>
    <t>Controlar el acceso y salida de información por medio de correo electrónico, soportes magnéticos, dispositivos de almacenamiento extraíble y demás.</t>
  </si>
  <si>
    <t>1.11</t>
  </si>
  <si>
    <t>Establecer las áreas consideradas como críticas en sus instalaciones.</t>
  </si>
  <si>
    <t>Utilizar sistemas de alarma y/o videocámaras de vigilancia para monitorear, alertar, registrar y supervisar las instalaciones e impedir el acceso no autorizado a las áreas críticas y de manejo, inspección o almacenamiento de carga.</t>
  </si>
  <si>
    <t>El exportador basado en un proceso de análisis y evaluación de riesgos debe</t>
  </si>
  <si>
    <t>Análisis y Administración del Riesgo</t>
  </si>
  <si>
    <t>1.12</t>
  </si>
  <si>
    <t>Categoría OEA</t>
  </si>
  <si>
    <t>OEA Seguridad y Facilitación</t>
  </si>
  <si>
    <t>OEA Seguridad y Facilitación Sanitaria</t>
  </si>
  <si>
    <t>Asociados de Negocio</t>
  </si>
  <si>
    <t>El exportador debe cumplir los siguientes requisitos:</t>
  </si>
  <si>
    <t>Debe almacenar los contenedores y demás unidades de carga, llenas y vacías, en áreas seguras que impidan el acceso y/o manipulación no autorizada. Dichas áreas deben ser inspeccionadas periódicamente y se debe dejar registro de la inspección y el responsable.</t>
  </si>
  <si>
    <t>El control del almacenamiento, acceso, distribución, registro de uso, cambio y colocación de los sellos, solo personal autorizado debe manejar y distribuir los sellos.</t>
  </si>
  <si>
    <t>Cerrar y sellar correctamente los contenedores y demás unidades de carga en el punto de llenado, y cada vez que sean abiertos.</t>
  </si>
  <si>
    <t>Verificar en el punto de llenado la integridad física de la estructura del contenedor y demás unidades de carga antes del llenado, esto incluye la confiabilidad de los mecanismos de cerradura de las puertas.</t>
  </si>
  <si>
    <t>Detectar, neutralizar y denunciar la entrada no autorizada a los contenedores y demás unidades de carga, así como a las áreas de almacenamiento de los mismos.</t>
  </si>
  <si>
    <r>
      <t xml:space="preserve">La inspección de contenedores y demás unidades de carga en el punto de llenado, del proceso de verificación e inspección debe quedar un registro documental en donde conste el responsable, el proceso debe incluir como mínimo los siguientes puntos: </t>
    </r>
    <r>
      <rPr>
        <b/>
        <sz val="10"/>
        <color indexed="62"/>
        <rFont val="Arial"/>
        <family val="2"/>
      </rPr>
      <t xml:space="preserve"> </t>
    </r>
    <r>
      <rPr>
        <b/>
        <u/>
        <sz val="10"/>
        <color indexed="62"/>
        <rFont val="Arial"/>
        <family val="2"/>
      </rPr>
      <t>Ver tabla en la siguiente hoja.</t>
    </r>
  </si>
  <si>
    <t>Reconocer y reportar a las autoridades competentes, cuando los sellos, contenedores y/o demás unidades de carga han sido vulnerados.</t>
  </si>
  <si>
    <t>Asegurar las unidades de carga bajo su responsabilidad, durante labores de mantenimiento o reparación cuando se realizan fuera de sus instalaciones.</t>
  </si>
  <si>
    <t>Controles de Acceso Físico</t>
  </si>
  <si>
    <t>Seguridad del Contenedor y demás Unidades de Carga</t>
  </si>
  <si>
    <t>Seguridad del Contenedor y Demás Unidades de Carga</t>
  </si>
  <si>
    <t>El exportador deben cumplir los siguientes requisitos:</t>
  </si>
  <si>
    <t>Debe tener implementado un sistema para identificar y controlar el acceso de personas y vehículos a sus instalaciones.</t>
  </si>
  <si>
    <t>Debe tener procedimientos documentados para el control, entrega, devolución, cambio y pérdida de los dispositivos para el control de acceso para el personal vinculado y visitantes.</t>
  </si>
  <si>
    <t>Debe entregar a todo su personal vinculado a través de cualquier modalidad de contrato una identificación la cual debe ser portada en un lugar visible.</t>
  </si>
  <si>
    <t>Debe exigir a todos los visitantes que se identifiquen para el ingreso a sus instalaciones, y hacer entrega de una identificación temporal, la cual debe ser portada en un lugar visible.</t>
  </si>
  <si>
    <t>Debe garantizar mediante controles efectivos y procedimientos documentados, la revisión tanto al ingreso como a la salida de sus instalaciones, de las personas, vehículos, paquetes, correo y demás objetos.</t>
  </si>
  <si>
    <t>Debe garantizar mediante controles efectivos y procedimientos documentados para que el personal vinculado sepa identificar y afrontar a personas no autorizadas o no identificadas.</t>
  </si>
  <si>
    <t>Debe tener procedimientos documentados para la selección de candidatos con posibilidad de ser vinculados a la empresa en cualquier modalidad de contrato.</t>
  </si>
  <si>
    <t>Debe mantener actualizada la historia laboral del personal vinculado que incluya información personal y familiar, revisión de antecedentes, archivo fotográfico, registro de huella dactilar y firma.</t>
  </si>
  <si>
    <t>Debe realizar y documentar bienalmente, estudios socioeconómicos que incluyan visitas domiciliarias al personal que ocupa cargos críticos.</t>
  </si>
  <si>
    <t>Debe tener procedimientos documentados para el retiro del personal.</t>
  </si>
  <si>
    <t>Debe tener establecidas disposiciones de seguridad para el suministro y manejo de los uniformes y dotación, que incluya el control, entrega, devolución o cambio de los mismos.</t>
  </si>
  <si>
    <t xml:space="preserve">Debe tener implementado un código de ética que contenga las reglas de comportamiento orientadas a asegurar la transparencia en el ejercicio de su actividad. </t>
  </si>
  <si>
    <t>Debe tener un sistema de control de documentos que garantice que estos sean conocidos, modificados, actualizados y/o impresos por el personal de corresponda según sus roles y/o competencias.</t>
  </si>
  <si>
    <t>Debe tener de un protocolo para resolver eventos inesperados en el transporte de su carga entre el punto de llenado y el puerto de embarque al exterior que contemple: detención inesperada, hurto o saqueo del vehículo, desvío de la ruta, bloqueo de la vía, accidente de tránsito, falla mecánica y violación de sellos de seguridad.</t>
  </si>
  <si>
    <t>Debe contar con un plan que garantice la continuidad de sus operaciones ante la ocurrencia de situaciones tales como; desastre natural, incendio, sabotaje, corte de energía, ciberataques y fallas en las comunicaciones y el transporte.</t>
  </si>
  <si>
    <t>El exportador debe tener procedimientos documentados para garantizar la integridad y la seguridad de la carga en los procesos relativos al manejo, almacenamiento y transporte.</t>
  </si>
  <si>
    <t>El exportador debe tener procedimientos documentados para garantizar que la información de despacho o recepción de carga sea veraz, legible y que se cuente con ella antes que se reciba efectivamente la carga. Así mismo que dicha información esté protegida contra cambios, pérdidas o introducción de datos erróneos.</t>
  </si>
  <si>
    <t>El exportador debe tener procedimientos documentados para el control y seguimiento de sus operaciones de aduana, garantizando veracidad y una correcta presentación y trámite de sus declaraciones y de sus demás actuaciones ante la autoridad aduanera.</t>
  </si>
  <si>
    <t>El exportador debe tener procedimientos documentados para detectar y tomar las acciones necesarias en caso de faltantes, sobrantes o cualquier otra discrepancia o irregularidad en la carga.</t>
  </si>
  <si>
    <t>El exportador debe tener procedimientos documentados para reportar a la autoridad competente los casos en que se detecten irregularidades o actividades ilegales o sospechosas en sus cadenas de suministro.</t>
  </si>
  <si>
    <t>El exportador debe tener procedimientos documentados para el archivo, almacenamiento y protección de la documentación física y electrónica de sus operaciones de su cadena de suministro internacional y su destrucción cuando a ello hubiere lugar.</t>
  </si>
  <si>
    <t>El exportador debe tener procedimientos documentados para almacenar, custodiar, controlar y revisar antes de su uso, el material de empaque de exportación.</t>
  </si>
  <si>
    <t>El exportador debe tener procedimientos documentados que permitan supervisar la operación de los transportadores terrestres en las operaciones de su cadena de suministro internacional.</t>
  </si>
  <si>
    <t xml:space="preserve">Debe tener cercas o barreras perimetrales alrededor de sus instalaciones, así como barreras interiores dentro de las áreas de manejo y almacenamiento de carga, para los diferentes tipos de mercancías. </t>
  </si>
  <si>
    <t>Debe garantizar que todas las puertas, ventanas, cercas y barreras interiores y exteriores se encuentren aseguradas, e inspeccionarlas para verificar su integridad e identificar daños, dejando registro de la misma.</t>
  </si>
  <si>
    <t xml:space="preserve">Debe disponer de señalización e iluminación adecuadas dentro y fuera de las instalaciones, especialmente en entradas y salidas, áreas de manejo, inspección y almacenamiento de carga, cercas y barreras perimetrales y áreas de estacionamiento. </t>
  </si>
  <si>
    <t xml:space="preserve">Debe tener un servicio de vigilancia y seguridad propio o contratado con una empresa competente y debidamente autorizada, que garantice una acción de respuesta oportuna y disponibilidad durante las 24 horas del día.
</t>
  </si>
  <si>
    <t xml:space="preserve">Debe disponer y controlar las áreas destinadas para casilleros, vistieres o similares y separarlas de las áreas críticas de la empresa.
</t>
  </si>
  <si>
    <t>Debe disponer de una infraestructura física, administrativa y de recurso humano que permita ejercer de manera adecuada su actividad</t>
  </si>
  <si>
    <t>Seguridad en Tecnología de la Información</t>
  </si>
  <si>
    <t>Seguridad Física</t>
  </si>
  <si>
    <t>Seguridad de los Procesos</t>
  </si>
  <si>
    <t>Seguridad del Personal</t>
  </si>
  <si>
    <t xml:space="preserve">Debe utilizar un sistema informático para el control y seguimiento de su negocio, sus operaciones financieras, contables, aduaneras y comerciales.
</t>
  </si>
  <si>
    <t>Debe tener políticas y procedimientos documentados de seguridad informática que comprendan: los responsables del manejo de la información, la creación, administración y asignación de roles, administración de cuentas de acceso a los sistemas de información y correo electrónico, uso de Internet; la interconexión con sistemas de información externos, el correcto uso de recursos informáticos, así como los controles necesarios que garanticen la confidencialidad de la información.</t>
  </si>
  <si>
    <t>Debe tener un plan de contingencia informática documentado, implementado, mantenido y en proceso de mejora continua.</t>
  </si>
  <si>
    <t>Debe tener establecidos controles que permitan identificar el abuso de los sistemas de cómputo y de tecnología informática así como para detectar el acceso inapropiado y la manipulación indebida de la información.</t>
  </si>
  <si>
    <t>Debe asignar cuentas individuales de acceso a la plataforma de tecnología que exijan su cambio periódico, y que cuenten con características que incrementen los niveles de seguridad.</t>
  </si>
  <si>
    <t xml:space="preserve">Debe tener implementado un programa de inducción y reinducción periódica, dirigido a todo el personal vinculado o a vincular y cuando aplique a los visitantes, que garantice el conocimiento de las medidas de seguridad de la empresa y las posibles amenazas y riesgos, así como las medidas implementadas para prevenir, reconocer y actuar frente a cualquier actividad delictiva. </t>
  </si>
  <si>
    <t>Debe tener desarrollados programas de capacitación especializada en seguridad para el personal vinculado en áreas críticas sobre prevención de lavado de activos y financiación del terrorismo; sellos; llenado del contenedor; envío, recibo, manejo y almacenamiento de carga; manejo del correo; y demás temas sensibles, según correspondan por área y por proceso.</t>
  </si>
  <si>
    <t>Debe tener implementado un sistema de Buenas Prácticas en sus procesos de producción, fabricación y comercialización que garanticen la sanidad animal y vegetal, al igual que la inocuidad del producto.</t>
  </si>
  <si>
    <t>El solicitante y el Operador Económico Autorizado que opte o se autorice en esta categoría OEA Seguridad y Facilitación Sanitaria, además de cumplir con los requisitos señalados en la categoría OEA Seguridad y Facilitación, deberá cumplir los siguientes:</t>
  </si>
  <si>
    <t>Debe tener establecidos, documentados, implementados, mantenidos y en proceso de mejora continua, procedimientos para garantizar la integridad y seguridad de los procesos relativos a la producción, manejo, almacenamiento y transporte de la carga.</t>
  </si>
  <si>
    <t>Seguridad Fitosanitaria y Zoosanitaria</t>
  </si>
  <si>
    <t>Seguridad Sanitaria</t>
  </si>
  <si>
    <t>Entrenamiento en Seguridad y Conciencia de Amenazas</t>
  </si>
  <si>
    <r>
      <t xml:space="preserve">3.8 - </t>
    </r>
    <r>
      <rPr>
        <sz val="12"/>
        <color indexed="8"/>
        <rFont val="Arial"/>
        <family val="2"/>
      </rPr>
      <t>La inspección de contenedores y demás unidades de carga en el punto de llenado, del proceso de verificación e inspección debe quedar un registro documental en donde conste el responsable, el proceso debe incluir como mínimo los siguientes puntos:</t>
    </r>
  </si>
  <si>
    <t>1 - Análisis y Administración del Riesgo</t>
  </si>
  <si>
    <t>6 - Seguridad de los Procesos</t>
  </si>
  <si>
    <t xml:space="preserve">La ayuda cuenta con un índice en el cual el usuario podrá ubicar la información relacionada con las condiciones, los capítulos que contienen los requisitos mínimos y el informe agregado de cumplimiento. </t>
  </si>
  <si>
    <t>Tabla requisito 3.8</t>
  </si>
  <si>
    <t>Tabla para la evaluación de cumplimiento del requisito 3.8</t>
  </si>
  <si>
    <t>Tabla evaluación de cumplimiento requisito 3.8</t>
  </si>
  <si>
    <t xml:space="preserve">•  Para efectos de garantizar la eficacia del ejercicio, se requiere el diligenciamiento de todos los campos de acuerdo con la categoría OEA a la que desean aplicar. Los requisitos de seguridad Fitozoosanitaria y Sanitaria, solo se deben diligenciar si seleccionan la Categoría OEA Seguridad y Facilitación Sanitaria
•  Sobre el titulo de cada una de las columnas se encuentra un mensaje de ayuda para orientar el diligenciamiento de los campos que la conforman. </t>
  </si>
  <si>
    <t>Esta herramienta es de carácter gratuito y constituye una ayuda  para que los interesados  conozcan el estado de sus organizaciones, frente al cumplimiento de las condiciones y requisitos establecidos para optar por la solicitud de autorización como Operador Económico Autorizado.</t>
  </si>
  <si>
    <r>
      <t xml:space="preserve">Breve descripción del cumplimiento
</t>
    </r>
    <r>
      <rPr>
        <sz val="11"/>
        <color indexed="8"/>
        <rFont val="Arial Narrow"/>
        <family val="2"/>
      </rPr>
      <t xml:space="preserve">En esta columna los usuarios interesados deben especificar brevemente como están dando cumplimiento a cada una de las condiciones y requisitos exigidos,  señalando el documento que soporta  el cumplimiento en caso de existir, y  sin llegar a exceder los  640 caracteres por cada uno de ellos. </t>
    </r>
  </si>
  <si>
    <r>
      <t xml:space="preserve">Autoevaluación
</t>
    </r>
    <r>
      <rPr>
        <sz val="12"/>
        <color indexed="8"/>
        <rFont val="Arial Narrow"/>
        <family val="2"/>
      </rPr>
      <t>En esta columna el interesado debe seleccionar el  nivel de cumplimiento que observe frente a las condiciones y requisitos  previstos, de acuerdo con las siguientes opciones: Si cumple, No cumple o En proceso.</t>
    </r>
  </si>
  <si>
    <t>La herramienta de ayuda que se presenta a continuación tiene como propósito ayudarle a realizar la autoevaluación del cumplimiento de las condiciones previas y requisitos mínimos de la cadena de suministro internacional, para solicitar ante las autoridades de control competentes, la autorización como Operador Económico Autorizado , para el tipo de usuario exportador.</t>
  </si>
  <si>
    <r>
      <t>Descripción de la condición ó requisito</t>
    </r>
    <r>
      <rPr>
        <sz val="11"/>
        <color indexed="8"/>
        <rFont val="Arial Narrow"/>
        <family val="2"/>
      </rPr>
      <t xml:space="preserve">
Esta columna contiene la relación de condiciones previas establecidas en el artículo 6 del Decreto 3568 de 2011 y de los requisitos de seguridad , establecidos en el artículo 4 de la Resolución 15 del 17 de febrero de 2016, para los interesados en optar por la presentación de la solicitud como Operador Economico Autorizado, tipo de usuario exportador, ante las autoridades de control competentes. En la presente autoevaluación no se incluyen las condiciones identificadas  con los numerales 6,1,7 y 6,1,9 del articulo 6 del Decreto 3568 de 2011,en razón a que ninguna de las autoridades previstas en el paragrafo del articulo 4 del Decreto 3568 de 2011, participan en el desarollo e implementación del programa OEA para los Exportadores.</t>
    </r>
  </si>
  <si>
    <t>Version Revisada Agosto 2017</t>
  </si>
  <si>
    <r>
      <t xml:space="preserve">Datos del Interesado
</t>
    </r>
    <r>
      <rPr>
        <sz val="12"/>
        <color indexed="8"/>
        <rFont val="Arial Narrow"/>
        <family val="2"/>
      </rPr>
      <t xml:space="preserve">En esta sección se deben registrar los datos de identificación del interesado en acceder a la  autorización como Operador Economico : NIT,Nombre o Razón Social.                                                                                                                                                                                                                                                                                                                                                                                                                                                                                                                                                                                                                                                                                                                                                                                                                                                                     </t>
    </r>
    <r>
      <rPr>
        <b/>
        <sz val="12"/>
        <color indexed="8"/>
        <rFont val="Arial Narrow"/>
        <family val="2"/>
      </rPr>
      <t>Categoría OEA</t>
    </r>
    <r>
      <rPr>
        <sz val="12"/>
        <color indexed="8"/>
        <rFont val="Arial Narrow"/>
        <family val="2"/>
      </rPr>
      <t xml:space="preserve">                                                                                                                                                                                                                                                                                                                                                                                                                                                                                                                                                                                 </t>
    </r>
    <r>
      <rPr>
        <b/>
        <sz val="12"/>
        <color indexed="8"/>
        <rFont val="Arial Narrow"/>
        <family val="2"/>
      </rPr>
      <t xml:space="preserve">                                                                                                                                                                                                                                                                                                                                                                                                                                                                                                                                                                                                                                                                                                                                                                                                                                                                                                                                                                                                                                                                                                                                                                                                                                                                                                                                                                                                                                                                                                                                                                                                                                                                                                                                                                                                                                                                                                               </t>
    </r>
    <r>
      <rPr>
        <sz val="12"/>
        <color indexed="8"/>
        <rFont val="Arial Narrow"/>
        <family val="2"/>
      </rPr>
      <t xml:space="preserve">                                                                                                                                                                                                                                                                                                                                                                                                                                                                                                                                                                                           En esta sección se debe seleccionar la categoria OEA  a la cual se desea aplicar: Categoria OEA Seguridad  y Facilitación  o Categoria OEA seguridad y Faciitación Sanitaria.                                                                                                                            </t>
    </r>
    <r>
      <rPr>
        <b/>
        <sz val="12"/>
        <color indexed="8"/>
        <rFont val="Arial Narrow"/>
        <family val="2"/>
      </rPr>
      <t xml:space="preserve">Nombre de la Autoridad </t>
    </r>
    <r>
      <rPr>
        <sz val="12"/>
        <color indexed="8"/>
        <rFont val="Arial Narrow"/>
        <family val="2"/>
      </rPr>
      <t xml:space="preserve">                                                                                                                                                                                                                                                                                                                                                                                                                                                                                                                                                                                                                                                                                                                                                                                                                                                                                                                                                                                                                                                                                                                                                                                                                                                                                                                                                                                                                                                                                                                                                                                                                                                                                                                                                                                                                                                                                                                                                                                                                                                                                                                                                                                                                                                                                                                                                                                                                                                                                                                                                                                                                                                                                                                                                                                                                                                                                                                                                                                                                                                                                      En esta sección se debe señalar las autoridades de control que ejercen control sobre las operaciones de Exportación de la empresa. En el caso de las autoridades sanitarias podra optar por seleccionar  INVIMA y/o ICA.</t>
    </r>
  </si>
  <si>
    <t xml:space="preserve">  </t>
  </si>
  <si>
    <t>condiciones</t>
  </si>
  <si>
    <t>6.2.1</t>
  </si>
  <si>
    <t>6.1.1</t>
  </si>
  <si>
    <t>6.2.2</t>
  </si>
  <si>
    <t>6.2.3</t>
  </si>
  <si>
    <t>6.1.2</t>
  </si>
  <si>
    <t>6.1.3</t>
  </si>
  <si>
    <t>6.1.4</t>
  </si>
  <si>
    <t>6.1.5</t>
  </si>
  <si>
    <t>6.1.6</t>
  </si>
  <si>
    <t>6.1.8</t>
  </si>
  <si>
    <t>6.1.10.a</t>
  </si>
  <si>
    <t>6.1.10.b</t>
  </si>
  <si>
    <t>6.1.11</t>
  </si>
  <si>
    <t>6.1.12</t>
  </si>
  <si>
    <t>6.1.13</t>
  </si>
  <si>
    <t>Fecha de Actualización: Octubre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</si>
</sst>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d/mm/yyyy;@"/>
    <numFmt numFmtId="166" formatCode="[h]:mm"/>
    <numFmt numFmtId="167" formatCode="_ [$€-2]\ * #,##0.00_ ;_ [$€-2]\ * \-#,##0.00_ ;_ [$€-2]\ * &quot;-&quot;??_ "/>
  </numFmts>
  <fonts count="60" x14ac:knownFonts="1">
    <font>
      <sz val="11"/>
      <color theme="1"/>
      <name val="Calibri"/>
      <family val="2"/>
      <scheme val="minor"/>
    </font>
    <font>
      <sz val="11"/>
      <color indexed="8"/>
      <name val="Calibri"/>
      <family val="2"/>
    </font>
    <font>
      <b/>
      <sz val="11"/>
      <color indexed="8"/>
      <name val="Calibri"/>
      <family val="2"/>
    </font>
    <font>
      <sz val="11"/>
      <color indexed="8"/>
      <name val="Arial"/>
      <family val="2"/>
    </font>
    <font>
      <sz val="12"/>
      <color indexed="8"/>
      <name val="Arial"/>
      <family val="2"/>
    </font>
    <font>
      <b/>
      <sz val="12"/>
      <color indexed="8"/>
      <name val="Arial"/>
      <family val="2"/>
    </font>
    <font>
      <b/>
      <sz val="11"/>
      <color indexed="8"/>
      <name val="Arial"/>
      <family val="2"/>
    </font>
    <font>
      <b/>
      <sz val="16"/>
      <color indexed="8"/>
      <name val="Arial"/>
      <family val="2"/>
    </font>
    <font>
      <sz val="10"/>
      <name val="Arial"/>
      <family val="2"/>
    </font>
    <font>
      <b/>
      <sz val="10"/>
      <name val="Arial"/>
      <family val="2"/>
    </font>
    <font>
      <sz val="10"/>
      <color indexed="8"/>
      <name val="Arial"/>
      <family val="2"/>
    </font>
    <font>
      <b/>
      <sz val="10"/>
      <color indexed="8"/>
      <name val="Arial"/>
      <family val="2"/>
    </font>
    <font>
      <b/>
      <sz val="20"/>
      <color indexed="8"/>
      <name val="Arial"/>
      <family val="2"/>
    </font>
    <font>
      <b/>
      <sz val="14"/>
      <color indexed="8"/>
      <name val="Arial"/>
      <family val="2"/>
    </font>
    <font>
      <b/>
      <sz val="11"/>
      <color indexed="23"/>
      <name val="Arial"/>
      <family val="2"/>
    </font>
    <font>
      <i/>
      <sz val="10"/>
      <color indexed="23"/>
      <name val="Arial"/>
      <family val="2"/>
    </font>
    <font>
      <b/>
      <sz val="10"/>
      <color indexed="9"/>
      <name val="Arial"/>
      <family val="2"/>
    </font>
    <font>
      <b/>
      <sz val="11"/>
      <color indexed="9"/>
      <name val="Arial"/>
      <family val="2"/>
    </font>
    <font>
      <b/>
      <sz val="19"/>
      <color indexed="8"/>
      <name val="Arial"/>
      <family val="2"/>
    </font>
    <font>
      <sz val="10"/>
      <color indexed="9"/>
      <name val="Arial"/>
      <family val="2"/>
    </font>
    <font>
      <b/>
      <i/>
      <sz val="10"/>
      <color indexed="10"/>
      <name val="Arial"/>
      <family val="2"/>
    </font>
    <font>
      <b/>
      <sz val="9"/>
      <color indexed="9"/>
      <name val="Arial"/>
      <family val="2"/>
    </font>
    <font>
      <sz val="11"/>
      <color indexed="10"/>
      <name val="Arial"/>
      <family val="2"/>
    </font>
    <font>
      <b/>
      <sz val="11"/>
      <color indexed="10"/>
      <name val="Arial"/>
      <family val="2"/>
    </font>
    <font>
      <sz val="11"/>
      <color indexed="23"/>
      <name val="Arial"/>
      <family val="2"/>
    </font>
    <font>
      <sz val="8"/>
      <name val="Calibri"/>
      <family val="2"/>
    </font>
    <font>
      <sz val="11"/>
      <name val="Arial"/>
      <family val="2"/>
    </font>
    <font>
      <sz val="11"/>
      <color indexed="9"/>
      <name val="Arial"/>
      <family val="2"/>
    </font>
    <font>
      <sz val="10"/>
      <name val="Arial"/>
      <family val="2"/>
    </font>
    <font>
      <u/>
      <sz val="15"/>
      <color indexed="12"/>
      <name val="Arial"/>
      <family val="2"/>
    </font>
    <font>
      <sz val="8"/>
      <name val="Arial"/>
      <family val="2"/>
    </font>
    <font>
      <sz val="8"/>
      <name val="Arial"/>
      <family val="2"/>
    </font>
    <font>
      <b/>
      <sz val="10"/>
      <name val="Arial Narrow"/>
      <family val="2"/>
    </font>
    <font>
      <sz val="6"/>
      <name val="Arial"/>
      <family val="2"/>
    </font>
    <font>
      <b/>
      <sz val="7"/>
      <name val="Arial"/>
      <family val="2"/>
    </font>
    <font>
      <b/>
      <sz val="8"/>
      <name val="Arial"/>
      <family val="2"/>
    </font>
    <font>
      <sz val="8"/>
      <color indexed="22"/>
      <name val="Arial"/>
      <family val="2"/>
    </font>
    <font>
      <i/>
      <sz val="8"/>
      <name val="Arial"/>
      <family val="2"/>
    </font>
    <font>
      <sz val="6"/>
      <name val="Arial"/>
      <family val="2"/>
    </font>
    <font>
      <sz val="7"/>
      <name val="Arial"/>
      <family val="2"/>
    </font>
    <font>
      <sz val="8"/>
      <color indexed="8"/>
      <name val="Calibri"/>
      <family val="2"/>
    </font>
    <font>
      <b/>
      <sz val="8"/>
      <color indexed="8"/>
      <name val="Calibri"/>
      <family val="2"/>
    </font>
    <font>
      <sz val="11"/>
      <color indexed="8"/>
      <name val="Arial Narrow"/>
      <family val="2"/>
    </font>
    <font>
      <u/>
      <sz val="8"/>
      <color indexed="12"/>
      <name val="Arial Narrow"/>
      <family val="2"/>
    </font>
    <font>
      <b/>
      <sz val="13"/>
      <color indexed="8"/>
      <name val="Arial"/>
      <family val="2"/>
    </font>
    <font>
      <sz val="12"/>
      <color indexed="8"/>
      <name val="Arial Narrow"/>
      <family val="2"/>
    </font>
    <font>
      <b/>
      <sz val="11"/>
      <color indexed="9"/>
      <name val="Arial Narrow"/>
      <family val="2"/>
    </font>
    <font>
      <sz val="11"/>
      <color indexed="63"/>
      <name val="Arial Narrow"/>
      <family val="2"/>
    </font>
    <font>
      <b/>
      <sz val="12"/>
      <color indexed="8"/>
      <name val="Arial Narrow"/>
      <family val="2"/>
    </font>
    <font>
      <i/>
      <sz val="11"/>
      <color indexed="63"/>
      <name val="Arial Narrow"/>
      <family val="2"/>
    </font>
    <font>
      <b/>
      <sz val="12"/>
      <color indexed="63"/>
      <name val="Arial Narrow"/>
      <family val="2"/>
    </font>
    <font>
      <sz val="12"/>
      <color indexed="63"/>
      <name val="Arial Narrow"/>
      <family val="2"/>
    </font>
    <font>
      <b/>
      <sz val="12"/>
      <color indexed="9"/>
      <name val="Arial Narrow"/>
      <family val="2"/>
    </font>
    <font>
      <b/>
      <sz val="10"/>
      <color indexed="62"/>
      <name val="Arial"/>
      <family val="2"/>
    </font>
    <font>
      <b/>
      <u/>
      <sz val="10"/>
      <color indexed="62"/>
      <name val="Arial"/>
      <family val="2"/>
    </font>
    <font>
      <sz val="11"/>
      <color rgb="FFFF0000"/>
      <name val="Arial"/>
      <family val="2"/>
    </font>
    <font>
      <sz val="10"/>
      <color rgb="FFFF0000"/>
      <name val="Arial"/>
      <family val="2"/>
    </font>
    <font>
      <b/>
      <sz val="12"/>
      <color theme="1"/>
      <name val="Arial"/>
      <family val="2"/>
    </font>
    <font>
      <b/>
      <sz val="8"/>
      <color indexed="9"/>
      <name val="Arial"/>
      <family val="2"/>
    </font>
    <font>
      <sz val="8"/>
      <color indexed="8"/>
      <name val="Arial"/>
      <family val="2"/>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3"/>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s>
  <borders count="73">
    <border>
      <left/>
      <right/>
      <top/>
      <bottom/>
      <diagonal/>
    </border>
    <border>
      <left style="thin">
        <color indexed="64"/>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64"/>
      </left>
      <right style="thin">
        <color indexed="64"/>
      </right>
      <top style="thin">
        <color indexed="64"/>
      </top>
      <bottom style="thin">
        <color indexed="64"/>
      </bottom>
      <diagonal/>
    </border>
    <border>
      <left/>
      <right/>
      <top style="thin">
        <color indexed="9"/>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style="thin">
        <color indexed="9"/>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9"/>
      </right>
      <top/>
      <bottom style="thin">
        <color indexed="64"/>
      </bottom>
      <diagonal/>
    </border>
    <border>
      <left style="thin">
        <color indexed="9"/>
      </left>
      <right style="thin">
        <color indexed="64"/>
      </right>
      <top/>
      <bottom style="thin">
        <color indexed="64"/>
      </bottom>
      <diagonal/>
    </border>
    <border>
      <left style="thin">
        <color indexed="9"/>
      </left>
      <right style="thin">
        <color indexed="9"/>
      </right>
      <top/>
      <bottom style="thin">
        <color indexed="64"/>
      </bottom>
      <diagonal/>
    </border>
    <border>
      <left/>
      <right/>
      <top style="thin">
        <color indexed="17"/>
      </top>
      <bottom/>
      <diagonal/>
    </border>
    <border>
      <left style="thin">
        <color indexed="17"/>
      </left>
      <right/>
      <top style="thin">
        <color indexed="17"/>
      </top>
      <bottom/>
      <diagonal/>
    </border>
    <border>
      <left style="thin">
        <color indexed="17"/>
      </left>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diagonal/>
    </border>
    <border>
      <left/>
      <right style="thin">
        <color indexed="17"/>
      </right>
      <top style="thin">
        <color indexed="17"/>
      </top>
      <bottom/>
      <diagonal/>
    </border>
    <border>
      <left style="thin">
        <color indexed="17"/>
      </left>
      <right style="thin">
        <color indexed="22"/>
      </right>
      <top style="thin">
        <color indexed="22"/>
      </top>
      <bottom style="thin">
        <color indexed="22"/>
      </bottom>
      <diagonal/>
    </border>
    <border>
      <left/>
      <right style="thin">
        <color indexed="22"/>
      </right>
      <top/>
      <bottom/>
      <diagonal/>
    </border>
    <border>
      <left style="thin">
        <color indexed="17"/>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17"/>
      </right>
      <top/>
      <bottom style="thin">
        <color indexed="17"/>
      </bottom>
      <diagonal/>
    </border>
    <border>
      <left style="thin">
        <color indexed="17"/>
      </left>
      <right/>
      <top/>
      <bottom style="thin">
        <color indexed="22"/>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22"/>
      </top>
      <bottom style="thin">
        <color indexed="22"/>
      </bottom>
      <diagonal/>
    </border>
    <border>
      <left/>
      <right/>
      <top/>
      <bottom style="thin">
        <color indexed="22"/>
      </bottom>
      <diagonal/>
    </border>
    <border>
      <left style="thin">
        <color indexed="55"/>
      </left>
      <right style="thin">
        <color indexed="55"/>
      </right>
      <top style="hair">
        <color indexed="55"/>
      </top>
      <bottom style="hair">
        <color indexed="55"/>
      </bottom>
      <diagonal/>
    </border>
    <border>
      <left style="thin">
        <color indexed="64"/>
      </left>
      <right style="thin">
        <color indexed="9"/>
      </right>
      <top style="thin">
        <color indexed="9"/>
      </top>
      <bottom style="thin">
        <color indexed="55"/>
      </bottom>
      <diagonal/>
    </border>
    <border>
      <left style="thin">
        <color indexed="9"/>
      </left>
      <right style="thin">
        <color indexed="9"/>
      </right>
      <top style="thin">
        <color indexed="9"/>
      </top>
      <bottom style="thin">
        <color indexed="55"/>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55"/>
      </left>
      <right style="thin">
        <color indexed="55"/>
      </right>
      <top style="thin">
        <color indexed="55"/>
      </top>
      <bottom style="hair">
        <color indexed="55"/>
      </bottom>
      <diagonal/>
    </border>
    <border>
      <left style="thin">
        <color indexed="9"/>
      </left>
      <right style="thin">
        <color indexed="64"/>
      </right>
      <top style="thin">
        <color indexed="9"/>
      </top>
      <bottom style="thin">
        <color indexed="55"/>
      </bottom>
      <diagonal/>
    </border>
    <border>
      <left style="thin">
        <color indexed="55"/>
      </left>
      <right style="thin">
        <color indexed="55"/>
      </right>
      <top style="hair">
        <color indexed="55"/>
      </top>
      <bottom style="thin">
        <color indexed="55"/>
      </bottom>
      <diagonal/>
    </border>
    <border>
      <left style="thin">
        <color indexed="17"/>
      </left>
      <right/>
      <top style="thin">
        <color indexed="22"/>
      </top>
      <bottom style="thin">
        <color indexed="22"/>
      </bottom>
      <diagonal/>
    </border>
    <border>
      <left/>
      <right style="thin">
        <color indexed="17"/>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17"/>
      </bottom>
      <diagonal/>
    </border>
    <border>
      <left/>
      <right/>
      <top style="thin">
        <color indexed="22"/>
      </top>
      <bottom style="thin">
        <color indexed="17"/>
      </bottom>
      <diagonal/>
    </border>
    <border>
      <left/>
      <right style="thin">
        <color indexed="17"/>
      </right>
      <top style="thin">
        <color indexed="22"/>
      </top>
      <bottom style="thin">
        <color indexed="17"/>
      </bottom>
      <diagonal/>
    </border>
    <border>
      <left/>
      <right style="thin">
        <color indexed="22"/>
      </right>
      <top/>
      <bottom style="thin">
        <color indexed="17"/>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
      <left style="thin">
        <color indexed="22"/>
      </left>
      <right/>
      <top style="thin">
        <color indexed="17"/>
      </top>
      <bottom/>
      <diagonal/>
    </border>
    <border>
      <left/>
      <right style="thin">
        <color indexed="22"/>
      </right>
      <top style="thin">
        <color indexed="17"/>
      </top>
      <bottom/>
      <diagonal/>
    </border>
    <border>
      <left style="thin">
        <color indexed="22"/>
      </left>
      <right/>
      <top/>
      <bottom/>
      <diagonal/>
    </border>
    <border>
      <left style="thin">
        <color indexed="22"/>
      </left>
      <right/>
      <top/>
      <bottom style="thin">
        <color indexed="22"/>
      </bottom>
      <diagonal/>
    </border>
    <border>
      <left/>
      <right style="thin">
        <color indexed="17"/>
      </right>
      <top/>
      <bottom style="thin">
        <color indexed="22"/>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right style="thin">
        <color indexed="22"/>
      </right>
      <top/>
      <bottom style="thin">
        <color indexed="22"/>
      </bottom>
      <diagonal/>
    </border>
    <border>
      <left style="thin">
        <color indexed="17"/>
      </left>
      <right/>
      <top style="thin">
        <color indexed="22"/>
      </top>
      <bottom/>
      <diagonal/>
    </border>
    <border>
      <left/>
      <right/>
      <top style="thin">
        <color indexed="22"/>
      </top>
      <bottom/>
      <diagonal/>
    </border>
    <border>
      <left/>
      <right style="thin">
        <color indexed="17"/>
      </right>
      <top style="thin">
        <color indexed="22"/>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xf numFmtId="167" fontId="28" fillId="0" borderId="0" applyFont="0" applyFill="0" applyBorder="0" applyAlignment="0" applyProtection="0"/>
    <xf numFmtId="0" fontId="29" fillId="0" borderId="0" applyNumberFormat="0" applyFill="0" applyBorder="0" applyAlignment="0" applyProtection="0">
      <alignment vertical="top"/>
      <protection locked="0"/>
    </xf>
    <xf numFmtId="164" fontId="8" fillId="0" borderId="0" applyFill="0" applyBorder="0" applyAlignment="0" applyProtection="0"/>
    <xf numFmtId="0" fontId="8" fillId="0" borderId="0"/>
    <xf numFmtId="0" fontId="28" fillId="0" borderId="0"/>
    <xf numFmtId="9" fontId="1" fillId="0" borderId="0" applyFont="0" applyFill="0" applyBorder="0" applyAlignment="0" applyProtection="0"/>
  </cellStyleXfs>
  <cellXfs count="292">
    <xf numFmtId="0" fontId="0" fillId="0" borderId="0" xfId="0"/>
    <xf numFmtId="0" fontId="3" fillId="2" borderId="0" xfId="0" applyFont="1" applyFill="1"/>
    <xf numFmtId="0" fontId="6" fillId="2" borderId="0" xfId="0" applyFont="1" applyFill="1"/>
    <xf numFmtId="0" fontId="3" fillId="2" borderId="0" xfId="0" applyFont="1" applyFill="1" applyBorder="1"/>
    <xf numFmtId="0" fontId="3" fillId="2" borderId="0" xfId="0" applyFont="1" applyFill="1" applyBorder="1" applyAlignment="1">
      <alignment horizontal="center"/>
    </xf>
    <xf numFmtId="0" fontId="10" fillId="2" borderId="0" xfId="0" applyFont="1" applyFill="1" applyBorder="1" applyAlignment="1">
      <alignment horizontal="justify" vertical="center" wrapText="1"/>
    </xf>
    <xf numFmtId="0" fontId="10" fillId="2" borderId="0" xfId="0" applyFont="1" applyFill="1" applyBorder="1"/>
    <xf numFmtId="0" fontId="6" fillId="2" borderId="0" xfId="0" applyFont="1" applyFill="1" applyBorder="1" applyAlignment="1">
      <alignment horizontal="center"/>
    </xf>
    <xf numFmtId="0" fontId="11" fillId="2" borderId="0" xfId="0" applyFont="1" applyFill="1" applyBorder="1" applyAlignment="1">
      <alignment horizontal="center"/>
    </xf>
    <xf numFmtId="0" fontId="3" fillId="2" borderId="0" xfId="0" applyFont="1" applyFill="1" applyBorder="1" applyAlignment="1">
      <alignment horizontal="center" vertical="center" wrapText="1"/>
    </xf>
    <xf numFmtId="0" fontId="12" fillId="2" borderId="0" xfId="0" applyFont="1" applyFill="1" applyBorder="1" applyAlignment="1"/>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8" fillId="0" borderId="3" xfId="4" applyFont="1" applyFill="1" applyBorder="1" applyAlignment="1">
      <alignment horizontal="justify" vertical="center" wrapText="1"/>
    </xf>
    <xf numFmtId="0" fontId="16" fillId="3" borderId="4"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6" fillId="2" borderId="0" xfId="0" applyFont="1" applyFill="1" applyBorder="1" applyAlignment="1">
      <alignment horizontal="left" vertical="center" wrapText="1" indent="1"/>
    </xf>
    <xf numFmtId="0" fontId="20" fillId="2"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 fillId="4" borderId="9" xfId="0" applyFont="1" applyFill="1" applyBorder="1"/>
    <xf numFmtId="0" fontId="3" fillId="4" borderId="9" xfId="0" applyFont="1" applyFill="1" applyBorder="1" applyAlignment="1">
      <alignment horizontal="center" vertical="center" wrapText="1"/>
    </xf>
    <xf numFmtId="0" fontId="16" fillId="4" borderId="9" xfId="0" applyFont="1" applyFill="1" applyBorder="1" applyAlignment="1">
      <alignment horizontal="left" vertical="center" wrapText="1" indent="1"/>
    </xf>
    <xf numFmtId="0" fontId="10" fillId="4" borderId="9" xfId="0" applyFont="1" applyFill="1" applyBorder="1" applyAlignment="1">
      <alignment horizontal="justify" vertical="center" wrapText="1"/>
    </xf>
    <xf numFmtId="0" fontId="19" fillId="2" borderId="0" xfId="0" applyFont="1" applyFill="1" applyBorder="1" applyAlignment="1">
      <alignment horizontal="justify" vertical="center" wrapText="1"/>
    </xf>
    <xf numFmtId="0" fontId="22" fillId="2" borderId="0" xfId="0" applyFont="1" applyFill="1" applyBorder="1"/>
    <xf numFmtId="0" fontId="23" fillId="2" borderId="0" xfId="0" applyFont="1" applyFill="1" applyBorder="1"/>
    <xf numFmtId="0" fontId="9" fillId="5" borderId="3" xfId="0" applyFont="1" applyFill="1" applyBorder="1" applyAlignment="1">
      <alignment horizontal="center" vertical="center" wrapText="1"/>
    </xf>
    <xf numFmtId="0" fontId="21" fillId="4" borderId="6" xfId="0" applyFont="1" applyFill="1" applyBorder="1" applyAlignment="1">
      <alignment vertical="center" wrapText="1"/>
    </xf>
    <xf numFmtId="0" fontId="21" fillId="4" borderId="10" xfId="0" applyFont="1" applyFill="1" applyBorder="1" applyAlignment="1">
      <alignment vertical="center" wrapText="1"/>
    </xf>
    <xf numFmtId="0" fontId="10" fillId="2" borderId="11"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10" fillId="2" borderId="12" xfId="0" applyFont="1" applyFill="1" applyBorder="1" applyAlignment="1">
      <alignment horizontal="left" indent="1"/>
    </xf>
    <xf numFmtId="0" fontId="10" fillId="2" borderId="12" xfId="0" applyFont="1" applyFill="1" applyBorder="1" applyAlignment="1">
      <alignment vertical="top" wrapText="1"/>
    </xf>
    <xf numFmtId="0" fontId="10" fillId="2" borderId="5" xfId="0" applyFont="1" applyFill="1" applyBorder="1" applyAlignment="1">
      <alignment horizontal="left" indent="1"/>
    </xf>
    <xf numFmtId="0" fontId="10" fillId="2" borderId="5" xfId="0" applyFont="1" applyFill="1" applyBorder="1" applyAlignment="1">
      <alignment vertical="top" wrapText="1"/>
    </xf>
    <xf numFmtId="0" fontId="13" fillId="2" borderId="0" xfId="0" applyFont="1" applyFill="1"/>
    <xf numFmtId="0" fontId="6" fillId="2" borderId="0" xfId="0" applyFont="1" applyFill="1" applyAlignment="1">
      <alignment vertical="center" wrapText="1"/>
    </xf>
    <xf numFmtId="0" fontId="3" fillId="2" borderId="0" xfId="0" applyFont="1" applyFill="1" applyAlignment="1">
      <alignment vertical="center" wrapText="1"/>
    </xf>
    <xf numFmtId="0" fontId="5" fillId="2" borderId="0" xfId="0" applyFont="1" applyFill="1" applyAlignment="1">
      <alignment horizontal="left" vertical="center" wrapText="1"/>
    </xf>
    <xf numFmtId="0" fontId="8" fillId="2" borderId="3"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26" fillId="2" borderId="0" xfId="0" applyFont="1" applyFill="1" applyBorder="1"/>
    <xf numFmtId="0" fontId="26" fillId="2" borderId="0" xfId="0" applyFont="1" applyFill="1" applyBorder="1" applyAlignment="1">
      <alignment horizontal="center"/>
    </xf>
    <xf numFmtId="0" fontId="8" fillId="2" borderId="0" xfId="0" applyFont="1" applyFill="1" applyBorder="1" applyAlignment="1">
      <alignment horizontal="justify" vertical="center" wrapText="1"/>
    </xf>
    <xf numFmtId="0" fontId="8" fillId="2" borderId="0" xfId="0" applyFont="1" applyFill="1" applyBorder="1"/>
    <xf numFmtId="0" fontId="27" fillId="2" borderId="0" xfId="0" applyFont="1" applyFill="1" applyBorder="1"/>
    <xf numFmtId="0" fontId="27" fillId="2" borderId="0" xfId="0" applyFont="1" applyFill="1" applyBorder="1" applyAlignment="1">
      <alignment horizontal="center"/>
    </xf>
    <xf numFmtId="0" fontId="19" fillId="2" borderId="0" xfId="0" applyFont="1" applyFill="1" applyBorder="1"/>
    <xf numFmtId="49" fontId="8" fillId="0" borderId="3" xfId="4" applyNumberFormat="1" applyFont="1" applyFill="1" applyBorder="1" applyAlignment="1" applyProtection="1">
      <alignment vertical="center" wrapText="1"/>
      <protection locked="0"/>
    </xf>
    <xf numFmtId="0" fontId="6" fillId="2" borderId="3" xfId="0" applyFont="1" applyFill="1" applyBorder="1" applyAlignment="1" applyProtection="1">
      <alignment horizontal="center" vertical="center" wrapText="1"/>
      <protection locked="0"/>
    </xf>
    <xf numFmtId="165" fontId="6" fillId="2" borderId="3" xfId="0" applyNumberFormat="1" applyFont="1" applyFill="1" applyBorder="1" applyAlignment="1" applyProtection="1">
      <alignment horizontal="center" vertical="center" wrapText="1"/>
      <protection locked="0"/>
    </xf>
    <xf numFmtId="0" fontId="16" fillId="3" borderId="7" xfId="0" applyFont="1" applyFill="1" applyBorder="1" applyAlignment="1">
      <alignment horizontal="center" vertical="center" wrapText="1"/>
    </xf>
    <xf numFmtId="0" fontId="31" fillId="2" borderId="0" xfId="5" applyFont="1" applyFill="1" applyAlignment="1">
      <alignment horizontal="center" vertical="center"/>
    </xf>
    <xf numFmtId="0" fontId="31" fillId="2" borderId="0" xfId="5" applyFont="1" applyFill="1" applyBorder="1" applyAlignment="1">
      <alignment horizontal="center" vertical="center"/>
    </xf>
    <xf numFmtId="0" fontId="31" fillId="2" borderId="0" xfId="5" applyFont="1" applyFill="1" applyBorder="1" applyAlignment="1">
      <alignment vertical="center"/>
    </xf>
    <xf numFmtId="0" fontId="32" fillId="2" borderId="0" xfId="5" applyFont="1" applyFill="1" applyBorder="1" applyAlignment="1" applyProtection="1">
      <alignment vertical="center" wrapText="1"/>
    </xf>
    <xf numFmtId="0" fontId="33" fillId="2" borderId="0" xfId="5" applyFont="1" applyFill="1" applyBorder="1" applyAlignment="1" applyProtection="1">
      <alignment vertical="center" wrapText="1"/>
    </xf>
    <xf numFmtId="0" fontId="31" fillId="2" borderId="0" xfId="5" applyFont="1" applyFill="1" applyBorder="1" applyAlignment="1" applyProtection="1">
      <alignment vertical="center"/>
      <protection locked="0"/>
    </xf>
    <xf numFmtId="0" fontId="36" fillId="2" borderId="0" xfId="5" applyFont="1" applyFill="1" applyBorder="1" applyAlignment="1">
      <alignment horizontal="left" vertical="center" wrapText="1"/>
    </xf>
    <xf numFmtId="0" fontId="31" fillId="2" borderId="0" xfId="5" applyFont="1" applyFill="1" applyBorder="1" applyAlignment="1">
      <alignment vertical="center" wrapText="1"/>
    </xf>
    <xf numFmtId="0" fontId="37" fillId="0" borderId="0" xfId="5" applyFont="1" applyFill="1" applyBorder="1" applyAlignment="1">
      <alignment vertical="center" wrapText="1"/>
    </xf>
    <xf numFmtId="0" fontId="33" fillId="2" borderId="0" xfId="5" applyFont="1" applyFill="1" applyBorder="1" applyAlignment="1" applyProtection="1">
      <alignment vertical="center"/>
    </xf>
    <xf numFmtId="166" fontId="31" fillId="2" borderId="0" xfId="5" applyNumberFormat="1" applyFont="1" applyFill="1" applyBorder="1" applyAlignment="1">
      <alignment vertical="center"/>
    </xf>
    <xf numFmtId="0" fontId="31" fillId="0" borderId="0" xfId="5" applyFont="1" applyFill="1" applyBorder="1" applyAlignment="1" applyProtection="1">
      <alignment horizontal="center" vertical="center" wrapText="1"/>
    </xf>
    <xf numFmtId="0" fontId="31" fillId="0" borderId="0" xfId="5" applyFont="1" applyFill="1" applyBorder="1" applyAlignment="1" applyProtection="1">
      <alignment vertical="center" wrapText="1"/>
    </xf>
    <xf numFmtId="0" fontId="31" fillId="2" borderId="0" xfId="5" applyFont="1" applyFill="1" applyBorder="1" applyAlignment="1" applyProtection="1">
      <alignment vertical="center" wrapText="1"/>
      <protection locked="0"/>
    </xf>
    <xf numFmtId="0" fontId="38" fillId="2" borderId="0" xfId="5" applyFont="1" applyFill="1" applyBorder="1" applyAlignment="1" applyProtection="1">
      <alignment vertical="center" wrapText="1"/>
    </xf>
    <xf numFmtId="0" fontId="31" fillId="2" borderId="0" xfId="5" applyFont="1" applyFill="1" applyAlignment="1">
      <alignment vertical="center"/>
    </xf>
    <xf numFmtId="0" fontId="38" fillId="2" borderId="0" xfId="5" applyFont="1" applyFill="1" applyBorder="1" applyAlignment="1" applyProtection="1">
      <alignment horizontal="left" vertical="center" wrapText="1"/>
    </xf>
    <xf numFmtId="0" fontId="30" fillId="2" borderId="0" xfId="5" applyFont="1" applyFill="1" applyBorder="1" applyAlignment="1" applyProtection="1">
      <alignment vertical="center" wrapText="1"/>
    </xf>
    <xf numFmtId="0" fontId="32" fillId="2" borderId="16" xfId="5" applyFont="1" applyFill="1" applyBorder="1" applyAlignment="1" applyProtection="1">
      <alignment vertical="center" wrapText="1"/>
    </xf>
    <xf numFmtId="0" fontId="32" fillId="2" borderId="17" xfId="5" applyFont="1" applyFill="1" applyBorder="1" applyAlignment="1" applyProtection="1">
      <alignment vertical="center" wrapText="1"/>
    </xf>
    <xf numFmtId="0" fontId="32" fillId="2" borderId="18" xfId="5" applyFont="1" applyFill="1" applyBorder="1" applyAlignment="1" applyProtection="1">
      <alignment vertical="center" wrapText="1"/>
    </xf>
    <xf numFmtId="0" fontId="32" fillId="2" borderId="19" xfId="5" applyFont="1" applyFill="1" applyBorder="1" applyAlignment="1" applyProtection="1">
      <alignment vertical="center" wrapText="1"/>
    </xf>
    <xf numFmtId="0" fontId="32" fillId="2" borderId="20" xfId="5" applyFont="1" applyFill="1" applyBorder="1" applyAlignment="1" applyProtection="1">
      <alignment vertical="center" wrapText="1"/>
    </xf>
    <xf numFmtId="0" fontId="34" fillId="0" borderId="18" xfId="5" applyFont="1" applyFill="1" applyBorder="1" applyAlignment="1" applyProtection="1">
      <alignment horizontal="center" vertical="center"/>
    </xf>
    <xf numFmtId="0" fontId="31" fillId="2" borderId="21" xfId="5" applyFont="1" applyFill="1" applyBorder="1" applyAlignment="1">
      <alignment vertical="center"/>
    </xf>
    <xf numFmtId="0" fontId="31" fillId="0" borderId="18" xfId="5" applyFont="1" applyFill="1" applyBorder="1" applyAlignment="1" applyProtection="1">
      <alignment horizontal="center" vertical="center" wrapText="1"/>
    </xf>
    <xf numFmtId="0" fontId="31" fillId="0" borderId="21" xfId="5" applyFont="1" applyFill="1" applyBorder="1" applyAlignment="1" applyProtection="1">
      <alignment vertical="center" wrapText="1"/>
    </xf>
    <xf numFmtId="0" fontId="38" fillId="2" borderId="18" xfId="5" applyFont="1" applyFill="1" applyBorder="1" applyAlignment="1" applyProtection="1">
      <alignment vertical="center" wrapText="1"/>
    </xf>
    <xf numFmtId="0" fontId="31" fillId="2" borderId="18" xfId="5" applyFont="1" applyFill="1" applyBorder="1" applyAlignment="1">
      <alignment vertical="center"/>
    </xf>
    <xf numFmtId="0" fontId="30" fillId="2" borderId="21" xfId="5" applyFont="1" applyFill="1" applyBorder="1" applyAlignment="1" applyProtection="1">
      <alignment vertical="center" wrapText="1"/>
    </xf>
    <xf numFmtId="0" fontId="38" fillId="2" borderId="20" xfId="5" applyFont="1" applyFill="1" applyBorder="1" applyAlignment="1" applyProtection="1">
      <alignment vertical="center" wrapText="1"/>
    </xf>
    <xf numFmtId="0" fontId="31" fillId="2" borderId="20" xfId="5" applyFont="1" applyFill="1" applyBorder="1" applyAlignment="1">
      <alignment vertical="center"/>
    </xf>
    <xf numFmtId="0" fontId="36" fillId="2" borderId="16" xfId="5" applyFont="1" applyFill="1" applyBorder="1" applyAlignment="1">
      <alignment horizontal="left" vertical="center" wrapText="1"/>
    </xf>
    <xf numFmtId="0" fontId="31" fillId="2" borderId="16" xfId="5" applyFont="1" applyFill="1" applyBorder="1" applyAlignment="1">
      <alignment vertical="center" wrapText="1"/>
    </xf>
    <xf numFmtId="0" fontId="31" fillId="2" borderId="22" xfId="5" applyFont="1" applyFill="1" applyBorder="1" applyAlignment="1">
      <alignment vertical="center"/>
    </xf>
    <xf numFmtId="0" fontId="33" fillId="2" borderId="0" xfId="5" applyFont="1" applyFill="1" applyBorder="1" applyAlignment="1">
      <alignment vertical="center"/>
    </xf>
    <xf numFmtId="0" fontId="34" fillId="6" borderId="23"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9" fillId="2" borderId="24" xfId="5" applyFont="1" applyFill="1" applyBorder="1" applyAlignment="1" applyProtection="1">
      <alignment horizontal="center" vertical="center"/>
    </xf>
    <xf numFmtId="0" fontId="34" fillId="6" borderId="25" xfId="0" applyFont="1" applyFill="1" applyBorder="1" applyAlignment="1">
      <alignment horizontal="center" vertical="center" wrapText="1"/>
    </xf>
    <xf numFmtId="0" fontId="35" fillId="2" borderId="26" xfId="5" applyFont="1" applyFill="1" applyBorder="1" applyAlignment="1" applyProtection="1">
      <alignment vertical="top" wrapText="1"/>
      <protection locked="0"/>
    </xf>
    <xf numFmtId="0" fontId="16" fillId="3"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32" fillId="2" borderId="22" xfId="5" applyFont="1" applyFill="1" applyBorder="1" applyAlignment="1" applyProtection="1">
      <alignment vertical="center" wrapText="1"/>
    </xf>
    <xf numFmtId="0" fontId="32" fillId="2" borderId="21" xfId="5" applyFont="1" applyFill="1" applyBorder="1" applyAlignment="1" applyProtection="1">
      <alignment vertical="center" wrapText="1"/>
    </xf>
    <xf numFmtId="0" fontId="32" fillId="2" borderId="27" xfId="5" applyFont="1" applyFill="1" applyBorder="1" applyAlignment="1" applyProtection="1">
      <alignment vertical="center" wrapText="1"/>
    </xf>
    <xf numFmtId="0" fontId="34" fillId="6" borderId="28" xfId="5" applyFont="1" applyFill="1" applyBorder="1" applyAlignment="1" applyProtection="1">
      <alignment horizontal="center" vertical="center" wrapText="1"/>
    </xf>
    <xf numFmtId="0" fontId="43" fillId="2" borderId="0" xfId="2" applyFont="1" applyFill="1" applyBorder="1" applyAlignment="1" applyProtection="1">
      <alignment horizontal="center" vertical="center"/>
    </xf>
    <xf numFmtId="0" fontId="0" fillId="2" borderId="0" xfId="0" applyFill="1"/>
    <xf numFmtId="0" fontId="5" fillId="2" borderId="0" xfId="0" applyFont="1" applyFill="1"/>
    <xf numFmtId="0" fontId="44" fillId="2" borderId="0" xfId="0" applyFont="1" applyFill="1" applyAlignment="1">
      <alignment wrapText="1"/>
    </xf>
    <xf numFmtId="0" fontId="42" fillId="2" borderId="0" xfId="0" applyFont="1" applyFill="1" applyAlignment="1">
      <alignment vertical="center" wrapText="1"/>
    </xf>
    <xf numFmtId="0" fontId="42" fillId="2" borderId="0" xfId="0" applyFont="1" applyFill="1" applyAlignment="1">
      <alignment horizontal="justify" vertical="center" wrapText="1"/>
    </xf>
    <xf numFmtId="0" fontId="4" fillId="2" borderId="0" xfId="0" applyFont="1" applyFill="1"/>
    <xf numFmtId="0" fontId="4" fillId="2" borderId="0" xfId="0" applyFont="1" applyFill="1" applyBorder="1"/>
    <xf numFmtId="0" fontId="39" fillId="0" borderId="18" xfId="5" applyFont="1" applyFill="1" applyBorder="1" applyAlignment="1" applyProtection="1">
      <alignment horizontal="left" vertical="center"/>
    </xf>
    <xf numFmtId="0" fontId="27" fillId="2" borderId="0" xfId="0" applyFont="1" applyFill="1" applyBorder="1" applyAlignment="1">
      <alignment horizontal="left"/>
    </xf>
    <xf numFmtId="0" fontId="21" fillId="4" borderId="29"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55" fillId="2" borderId="0" xfId="0" applyFont="1" applyFill="1" applyBorder="1"/>
    <xf numFmtId="0" fontId="55" fillId="2" borderId="0" xfId="0" applyFont="1" applyFill="1" applyBorder="1" applyAlignment="1">
      <alignment horizontal="center"/>
    </xf>
    <xf numFmtId="0" fontId="56" fillId="2" borderId="0" xfId="0" applyFont="1" applyFill="1" applyBorder="1" applyAlignment="1">
      <alignment horizontal="justify" vertical="center" wrapText="1"/>
    </xf>
    <xf numFmtId="0" fontId="56" fillId="2" borderId="0" xfId="0" applyFont="1" applyFill="1" applyBorder="1"/>
    <xf numFmtId="0" fontId="57" fillId="0" borderId="0" xfId="0" applyFont="1"/>
    <xf numFmtId="0" fontId="35" fillId="2" borderId="28" xfId="5" applyFont="1" applyFill="1" applyBorder="1" applyAlignment="1" applyProtection="1">
      <alignment vertical="top" wrapText="1"/>
      <protection locked="0"/>
    </xf>
    <xf numFmtId="0" fontId="35" fillId="2" borderId="33" xfId="5" applyFont="1" applyFill="1" applyBorder="1" applyAlignment="1" applyProtection="1">
      <alignment vertical="top" wrapText="1"/>
      <protection locked="0"/>
    </xf>
    <xf numFmtId="0" fontId="35" fillId="2" borderId="58" xfId="5" applyFont="1" applyFill="1" applyBorder="1" applyAlignment="1" applyProtection="1">
      <alignment vertical="top" wrapText="1"/>
      <protection locked="0"/>
    </xf>
    <xf numFmtId="0" fontId="58" fillId="3" borderId="4" xfId="0" applyFont="1" applyFill="1" applyBorder="1" applyAlignment="1">
      <alignment horizontal="center" vertical="center" wrapText="1"/>
    </xf>
    <xf numFmtId="0" fontId="51" fillId="0" borderId="32" xfId="0" applyFont="1" applyBorder="1" applyAlignment="1">
      <alignment horizontal="left" vertical="center" wrapText="1"/>
    </xf>
    <xf numFmtId="0" fontId="52" fillId="3" borderId="0" xfId="0" applyFont="1" applyFill="1" applyBorder="1" applyAlignment="1">
      <alignment horizontal="center" vertical="center" wrapText="1"/>
    </xf>
    <xf numFmtId="0" fontId="50" fillId="0" borderId="0" xfId="0" applyFont="1" applyBorder="1" applyAlignment="1">
      <alignment horizontal="left" vertical="center" wrapText="1"/>
    </xf>
    <xf numFmtId="0" fontId="51" fillId="0" borderId="33" xfId="0" applyFont="1" applyBorder="1" applyAlignment="1">
      <alignment horizontal="left" vertical="center" wrapText="1"/>
    </xf>
    <xf numFmtId="0" fontId="42" fillId="2" borderId="0" xfId="0" applyFont="1" applyFill="1" applyAlignment="1">
      <alignment horizontal="justify" vertical="center" wrapText="1"/>
    </xf>
    <xf numFmtId="0" fontId="47" fillId="0" borderId="34" xfId="0" applyFont="1" applyBorder="1" applyAlignment="1">
      <alignment horizontal="left" vertical="center" wrapText="1" indent="1"/>
    </xf>
    <xf numFmtId="0" fontId="48" fillId="2" borderId="0" xfId="0" applyFont="1" applyFill="1" applyAlignment="1">
      <alignment horizontal="justify" vertical="center" wrapText="1"/>
    </xf>
    <xf numFmtId="0" fontId="47" fillId="0" borderId="42" xfId="0" applyFont="1" applyBorder="1" applyAlignment="1">
      <alignment horizontal="left" vertical="center" wrapText="1" indent="1"/>
    </xf>
    <xf numFmtId="0" fontId="0" fillId="7" borderId="37" xfId="0" applyFill="1" applyBorder="1" applyAlignment="1">
      <alignment horizontal="center"/>
    </xf>
    <xf numFmtId="0" fontId="0" fillId="7" borderId="38" xfId="0" applyFill="1" applyBorder="1" applyAlignment="1">
      <alignment horizontal="center"/>
    </xf>
    <xf numFmtId="0" fontId="0" fillId="7" borderId="39" xfId="0" applyFill="1" applyBorder="1" applyAlignment="1">
      <alignment horizontal="center"/>
    </xf>
    <xf numFmtId="0" fontId="48" fillId="2" borderId="0" xfId="0" applyFont="1" applyFill="1" applyAlignment="1">
      <alignment horizontal="left" wrapText="1"/>
    </xf>
    <xf numFmtId="0" fontId="49" fillId="0" borderId="34" xfId="0" applyFont="1" applyBorder="1" applyAlignment="1">
      <alignment horizontal="left" vertical="center" wrapText="1" indent="2"/>
    </xf>
    <xf numFmtId="0" fontId="42" fillId="2" borderId="0" xfId="0" applyFont="1" applyFill="1" applyAlignment="1">
      <alignment horizontal="left" vertical="center" wrapText="1"/>
    </xf>
    <xf numFmtId="0" fontId="46" fillId="3" borderId="36" xfId="0" applyFont="1" applyFill="1" applyBorder="1" applyAlignment="1">
      <alignment horizontal="center" vertical="center" wrapText="1"/>
    </xf>
    <xf numFmtId="0" fontId="46" fillId="3" borderId="41" xfId="0" applyFont="1" applyFill="1" applyBorder="1" applyAlignment="1">
      <alignment horizontal="center" vertical="center" wrapText="1"/>
    </xf>
    <xf numFmtId="0" fontId="47" fillId="0" borderId="40" xfId="0" applyFont="1" applyBorder="1" applyAlignment="1">
      <alignment horizontal="left" vertical="center" wrapText="1" indent="1"/>
    </xf>
    <xf numFmtId="0" fontId="46" fillId="3" borderId="35"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8" fillId="2" borderId="19" xfId="5" applyFont="1" applyFill="1" applyBorder="1" applyAlignment="1" applyProtection="1">
      <alignment vertical="center" wrapText="1"/>
    </xf>
    <xf numFmtId="0" fontId="38" fillId="2" borderId="20" xfId="5" applyFont="1" applyFill="1" applyBorder="1" applyAlignment="1" applyProtection="1">
      <alignment vertical="center" wrapText="1"/>
    </xf>
    <xf numFmtId="0" fontId="30" fillId="2" borderId="0" xfId="5" applyFont="1" applyFill="1" applyBorder="1" applyAlignment="1" applyProtection="1">
      <alignment horizontal="left" vertical="center" wrapText="1"/>
    </xf>
    <xf numFmtId="0" fontId="30" fillId="2" borderId="20" xfId="5" applyFont="1" applyFill="1" applyBorder="1" applyAlignment="1" applyProtection="1">
      <alignment horizontal="left" vertical="center" wrapText="1"/>
    </xf>
    <xf numFmtId="0" fontId="30" fillId="2" borderId="45" xfId="0" applyFont="1" applyFill="1" applyBorder="1" applyAlignment="1">
      <alignment horizontal="left" vertical="center" wrapText="1"/>
    </xf>
    <xf numFmtId="0" fontId="31" fillId="2" borderId="32" xfId="0" applyFont="1" applyFill="1" applyBorder="1" applyAlignment="1">
      <alignment horizontal="left" vertical="center" wrapText="1"/>
    </xf>
    <xf numFmtId="0" fontId="31" fillId="2" borderId="46" xfId="0" applyFont="1" applyFill="1" applyBorder="1" applyAlignment="1">
      <alignment horizontal="left" vertical="center" wrapText="1"/>
    </xf>
    <xf numFmtId="165" fontId="38" fillId="2" borderId="47" xfId="5" applyNumberFormat="1" applyFont="1" applyFill="1" applyBorder="1" applyAlignment="1" applyProtection="1">
      <alignment horizontal="center" vertical="center" wrapText="1"/>
      <protection locked="0"/>
    </xf>
    <xf numFmtId="165" fontId="38" fillId="2" borderId="48" xfId="5" applyNumberFormat="1" applyFont="1" applyFill="1" applyBorder="1" applyAlignment="1" applyProtection="1">
      <alignment horizontal="center" vertical="center" wrapText="1"/>
      <protection locked="0"/>
    </xf>
    <xf numFmtId="165" fontId="38" fillId="2" borderId="49" xfId="5" applyNumberFormat="1" applyFont="1" applyFill="1" applyBorder="1" applyAlignment="1" applyProtection="1">
      <alignment horizontal="center" vertical="center" wrapText="1"/>
      <protection locked="0"/>
    </xf>
    <xf numFmtId="0" fontId="38" fillId="2" borderId="20" xfId="5" applyFont="1" applyFill="1" applyBorder="1" applyAlignment="1" applyProtection="1">
      <alignment horizontal="center" vertical="center" wrapText="1"/>
    </xf>
    <xf numFmtId="0" fontId="38" fillId="2" borderId="50" xfId="5" applyFont="1" applyFill="1" applyBorder="1" applyAlignment="1" applyProtection="1">
      <alignment horizontal="center" vertical="center" wrapText="1"/>
    </xf>
    <xf numFmtId="0" fontId="38" fillId="2" borderId="18" xfId="5" applyFont="1" applyFill="1" applyBorder="1" applyAlignment="1" applyProtection="1">
      <alignment horizontal="left" vertical="center" wrapText="1"/>
    </xf>
    <xf numFmtId="0" fontId="38" fillId="2" borderId="0" xfId="5" applyFont="1" applyFill="1" applyBorder="1" applyAlignment="1" applyProtection="1">
      <alignment horizontal="left" vertical="center" wrapText="1"/>
    </xf>
    <xf numFmtId="0" fontId="38" fillId="2" borderId="51" xfId="5" applyFont="1" applyFill="1" applyBorder="1" applyAlignment="1" applyProtection="1">
      <alignment horizontal="left" vertical="center" wrapText="1"/>
      <protection locked="0"/>
    </xf>
    <xf numFmtId="0" fontId="38" fillId="2" borderId="52" xfId="5" applyFont="1" applyFill="1" applyBorder="1" applyAlignment="1" applyProtection="1">
      <alignment horizontal="left" vertical="center" wrapText="1"/>
      <protection locked="0"/>
    </xf>
    <xf numFmtId="0" fontId="38" fillId="2" borderId="53" xfId="5" applyFont="1" applyFill="1" applyBorder="1" applyAlignment="1" applyProtection="1">
      <alignment horizontal="left" vertical="center" wrapText="1"/>
      <protection locked="0"/>
    </xf>
    <xf numFmtId="9" fontId="31" fillId="2" borderId="45" xfId="6" applyFont="1" applyFill="1" applyBorder="1" applyAlignment="1">
      <alignment horizontal="center" vertical="center" wrapText="1"/>
    </xf>
    <xf numFmtId="9" fontId="40" fillId="2" borderId="32" xfId="6" applyFont="1" applyFill="1" applyBorder="1"/>
    <xf numFmtId="9" fontId="40" fillId="2" borderId="44" xfId="6" applyFont="1" applyFill="1" applyBorder="1"/>
    <xf numFmtId="0" fontId="33" fillId="2" borderId="17" xfId="5" applyFont="1" applyFill="1" applyBorder="1" applyAlignment="1">
      <alignment horizontal="left" vertical="center"/>
    </xf>
    <xf numFmtId="0" fontId="33" fillId="2" borderId="16" xfId="5" applyFont="1" applyFill="1" applyBorder="1" applyAlignment="1">
      <alignment horizontal="left" vertical="center"/>
    </xf>
    <xf numFmtId="0" fontId="35" fillId="2" borderId="45"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34" fillId="6" borderId="43" xfId="5" applyFont="1" applyFill="1" applyBorder="1" applyAlignment="1">
      <alignment horizontal="right" vertical="center" wrapText="1" indent="1"/>
    </xf>
    <xf numFmtId="0" fontId="34" fillId="6" borderId="32" xfId="5" applyFont="1" applyFill="1" applyBorder="1" applyAlignment="1">
      <alignment horizontal="right" vertical="center" wrapText="1" indent="1"/>
    </xf>
    <xf numFmtId="0" fontId="34" fillId="6" borderId="46" xfId="5" applyFont="1" applyFill="1" applyBorder="1" applyAlignment="1">
      <alignment horizontal="right" vertical="center" wrapText="1" indent="1"/>
    </xf>
    <xf numFmtId="9" fontId="35" fillId="5" borderId="45" xfId="6" applyFont="1" applyFill="1" applyBorder="1" applyAlignment="1">
      <alignment horizontal="center" vertical="center" wrapText="1"/>
    </xf>
    <xf numFmtId="9" fontId="41" fillId="5" borderId="32" xfId="6" applyFont="1" applyFill="1" applyBorder="1"/>
    <xf numFmtId="9" fontId="41" fillId="5" borderId="44" xfId="6" applyFont="1" applyFill="1" applyBorder="1"/>
    <xf numFmtId="0" fontId="34" fillId="6" borderId="18" xfId="5" applyFont="1" applyFill="1" applyBorder="1" applyAlignment="1" applyProtection="1">
      <alignment horizontal="center" vertical="center"/>
    </xf>
    <xf numFmtId="0" fontId="34" fillId="6" borderId="0" xfId="5" applyFont="1" applyFill="1" applyBorder="1" applyAlignment="1" applyProtection="1">
      <alignment horizontal="center" vertical="center"/>
    </xf>
    <xf numFmtId="0" fontId="34" fillId="6" borderId="21" xfId="5" applyFont="1" applyFill="1" applyBorder="1" applyAlignment="1" applyProtection="1">
      <alignment horizontal="center" vertical="center"/>
    </xf>
    <xf numFmtId="0" fontId="39" fillId="0" borderId="56" xfId="5" applyFont="1" applyFill="1" applyBorder="1" applyAlignment="1" applyProtection="1">
      <alignment horizontal="left" vertical="center" wrapText="1"/>
    </xf>
    <xf numFmtId="0" fontId="39" fillId="0" borderId="0" xfId="5" applyFont="1" applyFill="1" applyBorder="1" applyAlignment="1" applyProtection="1">
      <alignment horizontal="left" vertical="center" wrapText="1"/>
    </xf>
    <xf numFmtId="0" fontId="39" fillId="0" borderId="21" xfId="5" applyFont="1" applyFill="1" applyBorder="1" applyAlignment="1" applyProtection="1">
      <alignment horizontal="left" vertical="center" wrapText="1"/>
    </xf>
    <xf numFmtId="0" fontId="35" fillId="2" borderId="57" xfId="5" applyFont="1" applyFill="1" applyBorder="1" applyAlignment="1" applyProtection="1">
      <alignment horizontal="left" vertical="center" wrapText="1"/>
      <protection locked="0"/>
    </xf>
    <xf numFmtId="0" fontId="35" fillId="2" borderId="33" xfId="5" applyFont="1" applyFill="1" applyBorder="1" applyAlignment="1" applyProtection="1">
      <alignment horizontal="left" vertical="center" wrapText="1"/>
      <protection locked="0"/>
    </xf>
    <xf numFmtId="0" fontId="35" fillId="2" borderId="58" xfId="5" applyFont="1" applyFill="1" applyBorder="1" applyAlignment="1" applyProtection="1">
      <alignment horizontal="left" vertical="center" wrapText="1"/>
      <protection locked="0"/>
    </xf>
    <xf numFmtId="0" fontId="34" fillId="6" borderId="59" xfId="5" applyFont="1" applyFill="1" applyBorder="1" applyAlignment="1" applyProtection="1">
      <alignment horizontal="center" vertical="center"/>
    </xf>
    <xf numFmtId="0" fontId="34" fillId="6" borderId="60" xfId="5" applyFont="1" applyFill="1" applyBorder="1" applyAlignment="1" applyProtection="1">
      <alignment horizontal="center" vertical="center"/>
    </xf>
    <xf numFmtId="0" fontId="34" fillId="6" borderId="61" xfId="5" applyFont="1" applyFill="1" applyBorder="1" applyAlignment="1" applyProtection="1">
      <alignment horizontal="center" vertical="center"/>
    </xf>
    <xf numFmtId="0" fontId="2" fillId="2" borderId="33" xfId="0" applyFont="1" applyFill="1" applyBorder="1" applyProtection="1">
      <protection locked="0"/>
    </xf>
    <xf numFmtId="0" fontId="2" fillId="2" borderId="62" xfId="0" applyFont="1" applyFill="1" applyBorder="1" applyProtection="1">
      <protection locked="0"/>
    </xf>
    <xf numFmtId="0" fontId="34" fillId="6" borderId="45" xfId="0" applyFont="1" applyFill="1" applyBorder="1" applyAlignment="1">
      <alignment horizontal="center" vertical="center" wrapText="1"/>
    </xf>
    <xf numFmtId="0" fontId="34" fillId="6" borderId="32"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9" fillId="0" borderId="63" xfId="5" applyFont="1" applyFill="1" applyBorder="1" applyAlignment="1" applyProtection="1">
      <alignment horizontal="left" vertical="center" wrapText="1"/>
    </xf>
    <xf numFmtId="0" fontId="39" fillId="0" borderId="64" xfId="5" applyFont="1" applyFill="1" applyBorder="1" applyAlignment="1" applyProtection="1">
      <alignment horizontal="left" vertical="center" wrapText="1"/>
    </xf>
    <xf numFmtId="0" fontId="39" fillId="0" borderId="65" xfId="5" applyFont="1" applyFill="1" applyBorder="1" applyAlignment="1" applyProtection="1">
      <alignment horizontal="left" vertical="center" wrapText="1"/>
    </xf>
    <xf numFmtId="0" fontId="34" fillId="6" borderId="43" xfId="5" applyFont="1" applyFill="1" applyBorder="1" applyAlignment="1" applyProtection="1">
      <alignment horizontal="center" vertical="center"/>
    </xf>
    <xf numFmtId="0" fontId="0" fillId="0" borderId="32" xfId="0" applyBorder="1"/>
    <xf numFmtId="0" fontId="0" fillId="0" borderId="44" xfId="0" applyBorder="1"/>
    <xf numFmtId="0" fontId="31" fillId="2" borderId="17" xfId="5" applyFont="1" applyFill="1" applyBorder="1" applyAlignment="1" applyProtection="1">
      <alignment horizontal="center" vertical="center"/>
    </xf>
    <xf numFmtId="0" fontId="31" fillId="2" borderId="16" xfId="5" applyFont="1" applyFill="1" applyBorder="1" applyAlignment="1" applyProtection="1">
      <alignment horizontal="center" vertical="center"/>
    </xf>
    <xf numFmtId="0" fontId="31" fillId="2" borderId="22" xfId="5" applyFont="1" applyFill="1" applyBorder="1" applyAlignment="1" applyProtection="1">
      <alignment horizontal="center" vertical="center"/>
    </xf>
    <xf numFmtId="0" fontId="39" fillId="0" borderId="18" xfId="5" applyFont="1" applyFill="1" applyBorder="1" applyAlignment="1" applyProtection="1">
      <alignment horizontal="justify" vertical="top" wrapText="1"/>
    </xf>
    <xf numFmtId="0" fontId="39" fillId="0" borderId="0" xfId="5" applyFont="1" applyFill="1" applyBorder="1" applyAlignment="1" applyProtection="1">
      <alignment horizontal="justify" vertical="top" wrapText="1"/>
    </xf>
    <xf numFmtId="0" fontId="39" fillId="0" borderId="21" xfId="5" applyFont="1" applyFill="1" applyBorder="1" applyAlignment="1" applyProtection="1">
      <alignment horizontal="justify" vertical="top" wrapText="1"/>
    </xf>
    <xf numFmtId="0" fontId="39" fillId="0" borderId="19" xfId="5" applyFont="1" applyFill="1" applyBorder="1" applyAlignment="1" applyProtection="1">
      <alignment horizontal="justify" vertical="top" wrapText="1"/>
    </xf>
    <xf numFmtId="0" fontId="39" fillId="0" borderId="20" xfId="5" applyFont="1" applyFill="1" applyBorder="1" applyAlignment="1" applyProtection="1">
      <alignment horizontal="justify" vertical="top" wrapText="1"/>
    </xf>
    <xf numFmtId="0" fontId="39" fillId="0" borderId="27" xfId="5" applyFont="1" applyFill="1" applyBorder="1" applyAlignment="1" applyProtection="1">
      <alignment horizontal="justify" vertical="top" wrapText="1"/>
    </xf>
    <xf numFmtId="0" fontId="32" fillId="2" borderId="17" xfId="5" applyFont="1" applyFill="1" applyBorder="1" applyAlignment="1" applyProtection="1">
      <alignment horizontal="center" vertical="center" wrapText="1"/>
    </xf>
    <xf numFmtId="0" fontId="32" fillId="2" borderId="16" xfId="5" applyFont="1" applyFill="1" applyBorder="1" applyAlignment="1" applyProtection="1">
      <alignment horizontal="center" vertical="center" wrapText="1"/>
    </xf>
    <xf numFmtId="0" fontId="32" fillId="2" borderId="22" xfId="5" applyFont="1" applyFill="1" applyBorder="1" applyAlignment="1" applyProtection="1">
      <alignment horizontal="center" vertical="center" wrapText="1"/>
    </xf>
    <xf numFmtId="0" fontId="32" fillId="2" borderId="18" xfId="5" applyFont="1" applyFill="1" applyBorder="1" applyAlignment="1" applyProtection="1">
      <alignment horizontal="center" vertical="center" wrapText="1"/>
    </xf>
    <xf numFmtId="0" fontId="32" fillId="2" borderId="0" xfId="5" applyFont="1" applyFill="1" applyBorder="1" applyAlignment="1" applyProtection="1">
      <alignment horizontal="center" vertical="center" wrapText="1"/>
    </xf>
    <xf numFmtId="0" fontId="32" fillId="2" borderId="21" xfId="5" applyFont="1" applyFill="1" applyBorder="1" applyAlignment="1" applyProtection="1">
      <alignment horizontal="center" vertical="center" wrapText="1"/>
    </xf>
    <xf numFmtId="0" fontId="32" fillId="2" borderId="19" xfId="5" applyFont="1" applyFill="1" applyBorder="1" applyAlignment="1" applyProtection="1">
      <alignment horizontal="center" vertical="center" wrapText="1"/>
    </xf>
    <xf numFmtId="0" fontId="32" fillId="2" borderId="20" xfId="5" applyFont="1" applyFill="1" applyBorder="1" applyAlignment="1" applyProtection="1">
      <alignment horizontal="center" vertical="center" wrapText="1"/>
    </xf>
    <xf numFmtId="0" fontId="32" fillId="2" borderId="27" xfId="5" applyFont="1" applyFill="1" applyBorder="1" applyAlignment="1" applyProtection="1">
      <alignment horizontal="center" vertical="center" wrapText="1"/>
    </xf>
    <xf numFmtId="0" fontId="31" fillId="2" borderId="17" xfId="5" applyFont="1" applyFill="1" applyBorder="1" applyAlignment="1" applyProtection="1">
      <alignment vertical="center"/>
    </xf>
    <xf numFmtId="0" fontId="31" fillId="2" borderId="16" xfId="5" applyFont="1" applyFill="1" applyBorder="1" applyAlignment="1" applyProtection="1">
      <alignment vertical="center"/>
    </xf>
    <xf numFmtId="0" fontId="31" fillId="2" borderId="22" xfId="5" applyFont="1" applyFill="1" applyBorder="1" applyAlignment="1" applyProtection="1">
      <alignment vertical="center"/>
    </xf>
    <xf numFmtId="0" fontId="31" fillId="2" borderId="18" xfId="5" applyFont="1" applyFill="1" applyBorder="1" applyAlignment="1" applyProtection="1">
      <alignment vertical="center"/>
    </xf>
    <xf numFmtId="0" fontId="31" fillId="2" borderId="0" xfId="5" applyFont="1" applyFill="1" applyBorder="1" applyAlignment="1" applyProtection="1">
      <alignment vertical="center"/>
    </xf>
    <xf numFmtId="0" fontId="31" fillId="2" borderId="21" xfId="5" applyFont="1" applyFill="1" applyBorder="1" applyAlignment="1" applyProtection="1">
      <alignment vertical="center"/>
    </xf>
    <xf numFmtId="0" fontId="31" fillId="2" borderId="19" xfId="5" applyFont="1" applyFill="1" applyBorder="1" applyAlignment="1" applyProtection="1">
      <alignment vertical="center"/>
    </xf>
    <xf numFmtId="0" fontId="31" fillId="2" borderId="20" xfId="5" applyFont="1" applyFill="1" applyBorder="1" applyAlignment="1" applyProtection="1">
      <alignment vertical="center"/>
    </xf>
    <xf numFmtId="0" fontId="31" fillId="2" borderId="27" xfId="5" applyFont="1" applyFill="1" applyBorder="1" applyAlignment="1" applyProtection="1">
      <alignment vertical="center"/>
    </xf>
    <xf numFmtId="0" fontId="35" fillId="2" borderId="57" xfId="5" applyFont="1" applyFill="1" applyBorder="1" applyAlignment="1" applyProtection="1">
      <alignment horizontal="center" vertical="center" wrapText="1"/>
      <protection locked="0"/>
    </xf>
    <xf numFmtId="0" fontId="35" fillId="2" borderId="33" xfId="5" applyFont="1" applyFill="1" applyBorder="1" applyAlignment="1" applyProtection="1">
      <alignment horizontal="center" vertical="center" wrapText="1"/>
      <protection locked="0"/>
    </xf>
    <xf numFmtId="0" fontId="35" fillId="2" borderId="62" xfId="5" applyFont="1" applyFill="1" applyBorder="1" applyAlignment="1" applyProtection="1">
      <alignment horizontal="center" vertical="center" wrapText="1"/>
      <protection locked="0"/>
    </xf>
    <xf numFmtId="0" fontId="35" fillId="2" borderId="57" xfId="5" applyFont="1" applyFill="1" applyBorder="1" applyAlignment="1" applyProtection="1">
      <alignment horizontal="center" vertical="top" wrapText="1"/>
      <protection locked="0"/>
    </xf>
    <xf numFmtId="0" fontId="35" fillId="2" borderId="33" xfId="5" applyFont="1" applyFill="1" applyBorder="1" applyAlignment="1" applyProtection="1">
      <alignment horizontal="center" vertical="top" wrapText="1"/>
      <protection locked="0"/>
    </xf>
    <xf numFmtId="0" fontId="35" fillId="2" borderId="62" xfId="5" applyFont="1" applyFill="1" applyBorder="1" applyAlignment="1" applyProtection="1">
      <alignment horizontal="center" vertical="top" wrapText="1"/>
      <protection locked="0"/>
    </xf>
    <xf numFmtId="0" fontId="35" fillId="2" borderId="28" xfId="5" applyFont="1" applyFill="1" applyBorder="1" applyAlignment="1" applyProtection="1">
      <alignment horizontal="center" vertical="top" wrapText="1"/>
      <protection locked="0"/>
    </xf>
    <xf numFmtId="0" fontId="31" fillId="2" borderId="45" xfId="0" applyFont="1" applyFill="1" applyBorder="1" applyAlignment="1">
      <alignment horizontal="left" vertical="center" wrapText="1"/>
    </xf>
    <xf numFmtId="9" fontId="31" fillId="2" borderId="32" xfId="6" applyFont="1" applyFill="1" applyBorder="1" applyAlignment="1">
      <alignment horizontal="center" vertical="center" wrapText="1"/>
    </xf>
    <xf numFmtId="9" fontId="31" fillId="2" borderId="44" xfId="6" applyFont="1" applyFill="1" applyBorder="1" applyAlignment="1">
      <alignment horizontal="center" vertical="center" wrapText="1"/>
    </xf>
    <xf numFmtId="0" fontId="35" fillId="2" borderId="28" xfId="5" applyFont="1" applyFill="1" applyBorder="1" applyAlignment="1" applyProtection="1">
      <alignment vertical="top" wrapText="1"/>
      <protection locked="0"/>
    </xf>
    <xf numFmtId="0" fontId="35" fillId="2" borderId="33" xfId="5" applyFont="1" applyFill="1" applyBorder="1" applyAlignment="1" applyProtection="1">
      <alignment vertical="top" wrapText="1"/>
      <protection locked="0"/>
    </xf>
    <xf numFmtId="0" fontId="35" fillId="2" borderId="58" xfId="5" applyFont="1" applyFill="1" applyBorder="1" applyAlignment="1" applyProtection="1">
      <alignment vertical="top" wrapText="1"/>
      <protection locked="0"/>
    </xf>
    <xf numFmtId="0" fontId="34" fillId="6" borderId="32" xfId="5" applyFont="1" applyFill="1" applyBorder="1" applyAlignment="1" applyProtection="1">
      <alignment horizontal="center" vertical="center"/>
    </xf>
    <xf numFmtId="0" fontId="34" fillId="6" borderId="44" xfId="5" applyFont="1" applyFill="1" applyBorder="1" applyAlignment="1" applyProtection="1">
      <alignment horizontal="center" vertical="center"/>
    </xf>
    <xf numFmtId="0" fontId="30" fillId="2" borderId="43" xfId="5" applyFont="1" applyFill="1" applyBorder="1" applyAlignment="1" applyProtection="1">
      <alignment horizontal="center" vertical="center" wrapText="1"/>
    </xf>
    <xf numFmtId="0" fontId="31" fillId="2" borderId="32" xfId="5" applyFont="1" applyFill="1" applyBorder="1" applyAlignment="1" applyProtection="1">
      <alignment horizontal="center" vertical="center" wrapText="1"/>
    </xf>
    <xf numFmtId="0" fontId="31" fillId="2" borderId="44" xfId="5" applyFont="1" applyFill="1" applyBorder="1" applyAlignment="1" applyProtection="1">
      <alignment horizontal="center" vertical="center" wrapText="1"/>
    </xf>
    <xf numFmtId="0" fontId="39" fillId="0" borderId="17" xfId="5" applyFont="1" applyFill="1" applyBorder="1" applyAlignment="1" applyProtection="1">
      <alignment horizontal="left" vertical="center" wrapText="1"/>
    </xf>
    <xf numFmtId="0" fontId="39" fillId="0" borderId="16" xfId="5" applyFont="1" applyFill="1" applyBorder="1" applyAlignment="1" applyProtection="1">
      <alignment horizontal="left" vertical="center" wrapText="1"/>
    </xf>
    <xf numFmtId="0" fontId="39" fillId="0" borderId="54" xfId="5" applyFont="1" applyFill="1" applyBorder="1" applyAlignment="1" applyProtection="1">
      <alignment horizontal="left" vertical="center" wrapText="1"/>
    </xf>
    <xf numFmtId="0" fontId="39" fillId="0" borderId="55" xfId="5" applyFont="1" applyFill="1" applyBorder="1" applyAlignment="1" applyProtection="1">
      <alignment horizontal="left" vertical="center" wrapText="1"/>
    </xf>
    <xf numFmtId="0" fontId="0" fillId="0" borderId="16" xfId="0" applyBorder="1" applyAlignment="1">
      <alignment horizontal="left"/>
    </xf>
    <xf numFmtId="0" fontId="0" fillId="0" borderId="55" xfId="0" applyBorder="1" applyAlignment="1">
      <alignment horizontal="left"/>
    </xf>
    <xf numFmtId="0" fontId="31" fillId="2" borderId="45" xfId="5" applyFont="1" applyFill="1" applyBorder="1" applyAlignment="1">
      <alignment horizontal="left" vertical="center"/>
    </xf>
    <xf numFmtId="0" fontId="31" fillId="2" borderId="32" xfId="5" applyFont="1" applyFill="1" applyBorder="1" applyAlignment="1">
      <alignment horizontal="left" vertical="center"/>
    </xf>
    <xf numFmtId="0" fontId="31" fillId="2" borderId="44" xfId="5" applyFont="1" applyFill="1" applyBorder="1" applyAlignment="1">
      <alignment horizontal="left" vertical="center"/>
    </xf>
    <xf numFmtId="0" fontId="31" fillId="2" borderId="45" xfId="5" applyFont="1" applyFill="1" applyBorder="1" applyAlignment="1" applyProtection="1">
      <alignment horizontal="left" vertical="center"/>
      <protection locked="0"/>
    </xf>
    <xf numFmtId="0" fontId="31" fillId="2" borderId="32" xfId="5" applyFont="1" applyFill="1" applyBorder="1" applyAlignment="1" applyProtection="1">
      <alignment horizontal="left" vertical="center"/>
      <protection locked="0"/>
    </xf>
    <xf numFmtId="0" fontId="31" fillId="2" borderId="44" xfId="5" applyFont="1" applyFill="1" applyBorder="1" applyAlignment="1" applyProtection="1">
      <alignment horizontal="left" vertical="center"/>
      <protection locked="0"/>
    </xf>
    <xf numFmtId="0" fontId="31" fillId="2" borderId="57" xfId="5" applyFont="1" applyFill="1" applyBorder="1" applyAlignment="1">
      <alignment horizontal="left" vertical="center"/>
    </xf>
    <xf numFmtId="0" fontId="31" fillId="2" borderId="33" xfId="5" applyFont="1" applyFill="1" applyBorder="1" applyAlignment="1">
      <alignment horizontal="left" vertical="center"/>
    </xf>
    <xf numFmtId="0" fontId="31" fillId="2" borderId="58" xfId="5" applyFont="1" applyFill="1" applyBorder="1" applyAlignment="1">
      <alignment horizontal="left" vertical="center"/>
    </xf>
    <xf numFmtId="0" fontId="34" fillId="6" borderId="46"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7" fillId="7" borderId="68" xfId="0" applyFont="1" applyFill="1" applyBorder="1" applyAlignment="1">
      <alignment horizontal="center"/>
    </xf>
    <xf numFmtId="0" fontId="17" fillId="7" borderId="69" xfId="0" applyFont="1" applyFill="1" applyBorder="1" applyAlignment="1">
      <alignment horizontal="center"/>
    </xf>
    <xf numFmtId="0" fontId="17" fillId="7" borderId="70" xfId="0" applyFont="1" applyFill="1" applyBorder="1" applyAlignment="1">
      <alignment horizontal="center"/>
    </xf>
    <xf numFmtId="0" fontId="17" fillId="7" borderId="71" xfId="0" applyFont="1" applyFill="1" applyBorder="1" applyAlignment="1">
      <alignment horizontal="center"/>
    </xf>
    <xf numFmtId="0" fontId="17" fillId="7" borderId="0" xfId="0" applyFont="1" applyFill="1" applyBorder="1" applyAlignment="1">
      <alignment horizontal="center"/>
    </xf>
    <xf numFmtId="0" fontId="17" fillId="7" borderId="72" xfId="0" applyFont="1" applyFill="1" applyBorder="1" applyAlignment="1">
      <alignment horizontal="center"/>
    </xf>
    <xf numFmtId="0" fontId="13" fillId="2" borderId="0" xfId="0" applyFont="1" applyFill="1" applyBorder="1" applyAlignment="1">
      <alignment horizontal="left" vertical="top"/>
    </xf>
    <xf numFmtId="0" fontId="18"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4" fillId="2" borderId="0" xfId="0" applyFont="1" applyFill="1" applyBorder="1" applyAlignment="1">
      <alignment horizontal="left"/>
    </xf>
    <xf numFmtId="0" fontId="3" fillId="7" borderId="68" xfId="0"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3" fillId="2" borderId="30" xfId="0" applyFont="1" applyFill="1" applyBorder="1" applyAlignment="1">
      <alignment horizontal="justify" vertical="center" wrapText="1"/>
    </xf>
    <xf numFmtId="0" fontId="7" fillId="2" borderId="0" xfId="0" applyFont="1" applyFill="1" applyBorder="1" applyAlignment="1">
      <alignment horizontal="left" vertical="top"/>
    </xf>
    <xf numFmtId="0" fontId="13" fillId="2" borderId="0" xfId="0" applyFont="1" applyFill="1" applyAlignment="1">
      <alignment horizontal="center"/>
    </xf>
    <xf numFmtId="0" fontId="5" fillId="2" borderId="0" xfId="0" applyFont="1" applyFill="1" applyAlignment="1">
      <alignment horizontal="left" vertical="center" wrapText="1"/>
    </xf>
    <xf numFmtId="0" fontId="3" fillId="7" borderId="37" xfId="0" applyFont="1" applyFill="1" applyBorder="1" applyAlignment="1">
      <alignment horizontal="center"/>
    </xf>
    <xf numFmtId="0" fontId="3" fillId="7" borderId="38" xfId="0" applyFont="1" applyFill="1" applyBorder="1" applyAlignment="1">
      <alignment horizontal="center"/>
    </xf>
    <xf numFmtId="0" fontId="3" fillId="7" borderId="39" xfId="0" applyFont="1" applyFill="1" applyBorder="1" applyAlignment="1">
      <alignment horizontal="center"/>
    </xf>
    <xf numFmtId="0" fontId="59" fillId="2" borderId="0" xfId="0" applyFont="1" applyFill="1"/>
  </cellXfs>
  <cellStyles count="7">
    <cellStyle name="Euro" xfId="1"/>
    <cellStyle name="Hipervínculo" xfId="2" builtinId="8"/>
    <cellStyle name="Millares 2" xfId="3"/>
    <cellStyle name="Normal" xfId="0" builtinId="0"/>
    <cellStyle name="Normal 2" xfId="4"/>
    <cellStyle name="Normal_Formato 020_9_0" xfId="5"/>
    <cellStyle name="Porcentaje" xfId="6" builtinId="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9.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7.jpeg"/></Relationships>
</file>

<file path=xl/drawings/_rels/drawing11.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5.jpeg"/></Relationships>
</file>

<file path=xl/drawings/_rels/drawing12.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5.jpeg"/></Relationships>
</file>

<file path=xl/drawings/_rels/drawing13.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5.jpeg"/></Relationships>
</file>

<file path=xl/drawings/_rels/drawing14.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9.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7.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14.jpeg"/><Relationship Id="rId7" Type="http://schemas.openxmlformats.org/officeDocument/2006/relationships/image" Target="../media/image20.pn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Men&#250; Principal'!A1"/><Relationship Id="rId5" Type="http://schemas.openxmlformats.org/officeDocument/2006/relationships/hyperlink" Target="#'Datos e Informe Agregado'!A1"/><Relationship Id="rId4" Type="http://schemas.openxmlformats.org/officeDocument/2006/relationships/image" Target="../media/image15.jpeg"/></Relationships>
</file>

<file path=xl/drawings/_rels/drawing16.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5.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hyperlink" Target="#'Men&#250; Principal'!A1"/><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2.wmf"/><Relationship Id="rId6" Type="http://schemas.openxmlformats.org/officeDocument/2006/relationships/image" Target="../media/image11.png"/><Relationship Id="rId5" Type="http://schemas.openxmlformats.org/officeDocument/2006/relationships/hyperlink" Target="#'Men&#250; Principal'!A1"/><Relationship Id="rId4" Type="http://schemas.openxmlformats.org/officeDocument/2006/relationships/image" Target="../media/image8.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4.jpeg"/><Relationship Id="rId7" Type="http://schemas.openxmlformats.org/officeDocument/2006/relationships/image" Target="../media/image16.pn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Men&#250; Principal'!A1"/><Relationship Id="rId5" Type="http://schemas.openxmlformats.org/officeDocument/2006/relationships/hyperlink" Target="#'Datos e Informe Agregado'!A1"/><Relationship Id="rId4" Type="http://schemas.openxmlformats.org/officeDocument/2006/relationships/image" Target="../media/image1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4.jpeg"/><Relationship Id="rId7" Type="http://schemas.openxmlformats.org/officeDocument/2006/relationships/image" Target="../media/image16.pn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Men&#250; Principal'!A1"/><Relationship Id="rId5" Type="http://schemas.openxmlformats.org/officeDocument/2006/relationships/hyperlink" Target="#'Datos e Informe Agregado'!A1"/><Relationship Id="rId4" Type="http://schemas.openxmlformats.org/officeDocument/2006/relationships/image" Target="../media/image1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7" Type="http://schemas.openxmlformats.org/officeDocument/2006/relationships/image" Target="../media/image18.pn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hyperlink" Target="#'Men&#250; Principal'!A1"/><Relationship Id="rId5" Type="http://schemas.openxmlformats.org/officeDocument/2006/relationships/hyperlink" Target="#'Datos e Informe Agregado'!A1"/><Relationship Id="rId4" Type="http://schemas.openxmlformats.org/officeDocument/2006/relationships/image" Target="../media/image15.jpeg"/></Relationships>
</file>

<file path=xl/drawings/_rels/drawing7.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9.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7.jpeg"/></Relationships>
</file>

<file path=xl/drawings/_rels/drawing8.xml.rels><?xml version="1.0" encoding="UTF-8" standalone="yes"?>
<Relationships xmlns="http://schemas.openxmlformats.org/package/2006/relationships"><Relationship Id="rId3" Type="http://schemas.openxmlformats.org/officeDocument/2006/relationships/hyperlink" Target="#'Datos e Informe Agregado'!A1"/><Relationship Id="rId2" Type="http://schemas.openxmlformats.org/officeDocument/2006/relationships/image" Target="../media/image21.jpeg"/><Relationship Id="rId1" Type="http://schemas.openxmlformats.org/officeDocument/2006/relationships/hyperlink" Target="#'3 - Seguridad Contenedor'!A1"/><Relationship Id="rId4" Type="http://schemas.openxmlformats.org/officeDocument/2006/relationships/hyperlink" Target="#'Men&#250; Principal'!A1"/></Relationships>
</file>

<file path=xl/drawings/_rels/drawing9.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4.jpeg"/><Relationship Id="rId7" Type="http://schemas.openxmlformats.org/officeDocument/2006/relationships/hyperlink" Target="#'Men&#250; Principal'!A1"/><Relationship Id="rId2" Type="http://schemas.openxmlformats.org/officeDocument/2006/relationships/image" Target="../media/image13.jpeg"/><Relationship Id="rId1" Type="http://schemas.openxmlformats.org/officeDocument/2006/relationships/image" Target="../media/image19.jpeg"/><Relationship Id="rId6" Type="http://schemas.openxmlformats.org/officeDocument/2006/relationships/hyperlink" Target="#'Datos e Informe Agregado'!A1"/><Relationship Id="rId5" Type="http://schemas.openxmlformats.org/officeDocument/2006/relationships/hyperlink" Target="#'Tabla requisito 3.4'!A1"/><Relationship Id="rId4"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609600</xdr:colOff>
      <xdr:row>4</xdr:row>
      <xdr:rowOff>180975</xdr:rowOff>
    </xdr:to>
    <xdr:pic>
      <xdr:nvPicPr>
        <xdr:cNvPr id="36962" name="6 Imagen" descr="C:\Users\Sergio\Documents\OEA\Logo OEA.jpg">
          <a:extLst>
            <a:ext uri="{FF2B5EF4-FFF2-40B4-BE49-F238E27FC236}">
              <a16:creationId xmlns:a16="http://schemas.microsoft.com/office/drawing/2014/main" id="{00000000-0008-0000-0000-0000629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2171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485775</xdr:colOff>
      <xdr:row>0</xdr:row>
      <xdr:rowOff>133350</xdr:rowOff>
    </xdr:from>
    <xdr:to>
      <xdr:col>8</xdr:col>
      <xdr:colOff>742950</xdr:colOff>
      <xdr:row>2</xdr:row>
      <xdr:rowOff>66675</xdr:rowOff>
    </xdr:to>
    <xdr:grpSp>
      <xdr:nvGrpSpPr>
        <xdr:cNvPr id="36963" name="Group 10">
          <a:extLst>
            <a:ext uri="{FF2B5EF4-FFF2-40B4-BE49-F238E27FC236}">
              <a16:creationId xmlns:a16="http://schemas.microsoft.com/office/drawing/2014/main" id="{00000000-0008-0000-0000-000063900000}"/>
            </a:ext>
          </a:extLst>
        </xdr:cNvPr>
        <xdr:cNvGrpSpPr>
          <a:grpSpLocks/>
        </xdr:cNvGrpSpPr>
      </xdr:nvGrpSpPr>
      <xdr:grpSpPr bwMode="auto">
        <a:xfrm>
          <a:off x="4905375" y="133350"/>
          <a:ext cx="1943100" cy="314325"/>
          <a:chOff x="469" y="30"/>
          <a:chExt cx="187" cy="33"/>
        </a:xfrm>
      </xdr:grpSpPr>
      <xdr:pic>
        <xdr:nvPicPr>
          <xdr:cNvPr id="36975" name="Picture 11">
            <a:extLst>
              <a:ext uri="{FF2B5EF4-FFF2-40B4-BE49-F238E27FC236}">
                <a16:creationId xmlns:a16="http://schemas.microsoft.com/office/drawing/2014/main" id="{00000000-0008-0000-0000-00006F9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 y="36"/>
            <a:ext cx="69" cy="22"/>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36976" name="4 Imagen" descr="C:\Users\Sergio\Documents\OEA\Logo ICA.jpg">
            <a:extLst>
              <a:ext uri="{FF2B5EF4-FFF2-40B4-BE49-F238E27FC236}">
                <a16:creationId xmlns:a16="http://schemas.microsoft.com/office/drawing/2014/main" id="{00000000-0008-0000-0000-0000709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 y="35"/>
            <a:ext cx="4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977" name="8 Imagen" descr="C:\Users\Sergio\Documents\OEA\Logo POLICIA.jpg">
            <a:extLst>
              <a:ext uri="{FF2B5EF4-FFF2-40B4-BE49-F238E27FC236}">
                <a16:creationId xmlns:a16="http://schemas.microsoft.com/office/drawing/2014/main" id="{00000000-0008-0000-0000-0000719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 y="30"/>
            <a:ext cx="2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978" name="Line 15">
            <a:extLst>
              <a:ext uri="{FF2B5EF4-FFF2-40B4-BE49-F238E27FC236}">
                <a16:creationId xmlns:a16="http://schemas.microsoft.com/office/drawing/2014/main" id="{00000000-0008-0000-0000-000072900000}"/>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66675</xdr:colOff>
      <xdr:row>8</xdr:row>
      <xdr:rowOff>180975</xdr:rowOff>
    </xdr:from>
    <xdr:to>
      <xdr:col>8</xdr:col>
      <xdr:colOff>704850</xdr:colOff>
      <xdr:row>8</xdr:row>
      <xdr:rowOff>180975</xdr:rowOff>
    </xdr:to>
    <xdr:sp macro="" textlink="">
      <xdr:nvSpPr>
        <xdr:cNvPr id="36964" name="Line 16">
          <a:extLst>
            <a:ext uri="{FF2B5EF4-FFF2-40B4-BE49-F238E27FC236}">
              <a16:creationId xmlns:a16="http://schemas.microsoft.com/office/drawing/2014/main" id="{00000000-0008-0000-0000-00006490000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381000</xdr:colOff>
      <xdr:row>5</xdr:row>
      <xdr:rowOff>19050</xdr:rowOff>
    </xdr:from>
    <xdr:to>
      <xdr:col>9</xdr:col>
      <xdr:colOff>0</xdr:colOff>
      <xdr:row>7</xdr:row>
      <xdr:rowOff>38100</xdr:rowOff>
    </xdr:to>
    <xdr:sp macro="" textlink="">
      <xdr:nvSpPr>
        <xdr:cNvPr id="7185" name="Text Box 17">
          <a:extLst>
            <a:ext uri="{FF2B5EF4-FFF2-40B4-BE49-F238E27FC236}">
              <a16:creationId xmlns:a16="http://schemas.microsoft.com/office/drawing/2014/main" id="{00000000-0008-0000-0000-0000111C0000}"/>
            </a:ext>
          </a:extLst>
        </xdr:cNvPr>
        <xdr:cNvSpPr txBox="1">
          <a:spLocks noChangeArrowheads="1"/>
        </xdr:cNvSpPr>
      </xdr:nvSpPr>
      <xdr:spPr bwMode="auto">
        <a:xfrm>
          <a:off x="2019300" y="971550"/>
          <a:ext cx="40957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333333"/>
              </a:solidFill>
              <a:latin typeface="Arial"/>
              <a:cs typeface="Arial"/>
            </a:rPr>
            <a:t>Herramienta de Ayuda para la Auto-evaluación de Cumplimiento de Condiciones Previas y Requisitos Mínimos</a:t>
          </a:r>
        </a:p>
      </xdr:txBody>
    </xdr:sp>
    <xdr:clientData/>
  </xdr:twoCellAnchor>
  <xdr:twoCellAnchor editAs="oneCell">
    <xdr:from>
      <xdr:col>7</xdr:col>
      <xdr:colOff>361950</xdr:colOff>
      <xdr:row>7</xdr:row>
      <xdr:rowOff>76200</xdr:rowOff>
    </xdr:from>
    <xdr:to>
      <xdr:col>9</xdr:col>
      <xdr:colOff>19050</xdr:colOff>
      <xdr:row>8</xdr:row>
      <xdr:rowOff>161925</xdr:rowOff>
    </xdr:to>
    <xdr:sp macro="" textlink="">
      <xdr:nvSpPr>
        <xdr:cNvPr id="7186" name="Text Box 18">
          <a:extLst>
            <a:ext uri="{FF2B5EF4-FFF2-40B4-BE49-F238E27FC236}">
              <a16:creationId xmlns:a16="http://schemas.microsoft.com/office/drawing/2014/main" id="{00000000-0008-0000-0000-0000121C0000}"/>
            </a:ext>
          </a:extLst>
        </xdr:cNvPr>
        <xdr:cNvSpPr txBox="1">
          <a:spLocks noChangeArrowheads="1"/>
        </xdr:cNvSpPr>
      </xdr:nvSpPr>
      <xdr:spPr bwMode="auto">
        <a:xfrm>
          <a:off x="5000625" y="1409700"/>
          <a:ext cx="11334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808080"/>
              </a:solidFill>
              <a:latin typeface="Arial"/>
              <a:cs typeface="Arial"/>
            </a:rPr>
            <a:t>EXPORTADOR</a:t>
          </a:r>
        </a:p>
      </xdr:txBody>
    </xdr:sp>
    <xdr:clientData/>
  </xdr:twoCellAnchor>
  <xdr:twoCellAnchor editAs="oneCell">
    <xdr:from>
      <xdr:col>1</xdr:col>
      <xdr:colOff>485775</xdr:colOff>
      <xdr:row>11</xdr:row>
      <xdr:rowOff>47625</xdr:rowOff>
    </xdr:from>
    <xdr:to>
      <xdr:col>1</xdr:col>
      <xdr:colOff>666750</xdr:colOff>
      <xdr:row>11</xdr:row>
      <xdr:rowOff>247650</xdr:rowOff>
    </xdr:to>
    <xdr:pic>
      <xdr:nvPicPr>
        <xdr:cNvPr id="36967" name="6 Imagen" descr="C:\Users\Sergio\Documents\OEA\Logo OEA.jpg">
          <a:extLst>
            <a:ext uri="{FF2B5EF4-FFF2-40B4-BE49-F238E27FC236}">
              <a16:creationId xmlns:a16="http://schemas.microsoft.com/office/drawing/2014/main" id="{00000000-0008-0000-0000-00006790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00977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485775</xdr:colOff>
      <xdr:row>12</xdr:row>
      <xdr:rowOff>38100</xdr:rowOff>
    </xdr:from>
    <xdr:to>
      <xdr:col>1</xdr:col>
      <xdr:colOff>666750</xdr:colOff>
      <xdr:row>12</xdr:row>
      <xdr:rowOff>238125</xdr:rowOff>
    </xdr:to>
    <xdr:pic>
      <xdr:nvPicPr>
        <xdr:cNvPr id="36968" name="6 Imagen" descr="C:\Users\Sergio\Documents\OEA\Logo OEA.jpg">
          <a:extLst>
            <a:ext uri="{FF2B5EF4-FFF2-40B4-BE49-F238E27FC236}">
              <a16:creationId xmlns:a16="http://schemas.microsoft.com/office/drawing/2014/main" id="{00000000-0008-0000-0000-00006890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25742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485775</xdr:colOff>
      <xdr:row>15</xdr:row>
      <xdr:rowOff>0</xdr:rowOff>
    </xdr:from>
    <xdr:to>
      <xdr:col>1</xdr:col>
      <xdr:colOff>666750</xdr:colOff>
      <xdr:row>16</xdr:row>
      <xdr:rowOff>0</xdr:rowOff>
    </xdr:to>
    <xdr:pic>
      <xdr:nvPicPr>
        <xdr:cNvPr id="36969" name="6 Imagen" descr="C:\Users\Sergio\Documents\OEA\Logo OEA.jpg">
          <a:extLst>
            <a:ext uri="{FF2B5EF4-FFF2-40B4-BE49-F238E27FC236}">
              <a16:creationId xmlns:a16="http://schemas.microsoft.com/office/drawing/2014/main" id="{00000000-0008-0000-0000-00006990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93370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10</xdr:row>
      <xdr:rowOff>19050</xdr:rowOff>
    </xdr:from>
    <xdr:to>
      <xdr:col>2</xdr:col>
      <xdr:colOff>428625</xdr:colOff>
      <xdr:row>10</xdr:row>
      <xdr:rowOff>19050</xdr:rowOff>
    </xdr:to>
    <xdr:sp macro="" textlink="">
      <xdr:nvSpPr>
        <xdr:cNvPr id="36970" name="Line 23">
          <a:extLst>
            <a:ext uri="{FF2B5EF4-FFF2-40B4-BE49-F238E27FC236}">
              <a16:creationId xmlns:a16="http://schemas.microsoft.com/office/drawing/2014/main" id="{00000000-0008-0000-0000-00006A900000}"/>
            </a:ext>
          </a:extLst>
        </xdr:cNvPr>
        <xdr:cNvSpPr>
          <a:spLocks noChangeShapeType="1"/>
        </xdr:cNvSpPr>
      </xdr:nvSpPr>
      <xdr:spPr bwMode="auto">
        <a:xfrm>
          <a:off x="476250" y="1914525"/>
          <a:ext cx="828675"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10</xdr:row>
      <xdr:rowOff>19050</xdr:rowOff>
    </xdr:from>
    <xdr:to>
      <xdr:col>1</xdr:col>
      <xdr:colOff>142875</xdr:colOff>
      <xdr:row>10</xdr:row>
      <xdr:rowOff>19050</xdr:rowOff>
    </xdr:to>
    <xdr:sp macro="" textlink="">
      <xdr:nvSpPr>
        <xdr:cNvPr id="36971" name="Line 24">
          <a:extLst>
            <a:ext uri="{FF2B5EF4-FFF2-40B4-BE49-F238E27FC236}">
              <a16:creationId xmlns:a16="http://schemas.microsoft.com/office/drawing/2014/main" id="{00000000-0008-0000-0000-00006B900000}"/>
            </a:ext>
          </a:extLst>
        </xdr:cNvPr>
        <xdr:cNvSpPr>
          <a:spLocks noChangeShapeType="1"/>
        </xdr:cNvSpPr>
      </xdr:nvSpPr>
      <xdr:spPr bwMode="auto">
        <a:xfrm>
          <a:off x="219075" y="1914525"/>
          <a:ext cx="857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10</xdr:row>
      <xdr:rowOff>19050</xdr:rowOff>
    </xdr:from>
    <xdr:to>
      <xdr:col>1</xdr:col>
      <xdr:colOff>276225</xdr:colOff>
      <xdr:row>10</xdr:row>
      <xdr:rowOff>19050</xdr:rowOff>
    </xdr:to>
    <xdr:sp macro="" textlink="">
      <xdr:nvSpPr>
        <xdr:cNvPr id="36972" name="Line 25">
          <a:extLst>
            <a:ext uri="{FF2B5EF4-FFF2-40B4-BE49-F238E27FC236}">
              <a16:creationId xmlns:a16="http://schemas.microsoft.com/office/drawing/2014/main" id="{00000000-0008-0000-0000-00006C900000}"/>
            </a:ext>
          </a:extLst>
        </xdr:cNvPr>
        <xdr:cNvSpPr>
          <a:spLocks noChangeShapeType="1"/>
        </xdr:cNvSpPr>
      </xdr:nvSpPr>
      <xdr:spPr bwMode="auto">
        <a:xfrm>
          <a:off x="352425" y="1914525"/>
          <a:ext cx="85725"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485775</xdr:colOff>
      <xdr:row>13</xdr:row>
      <xdr:rowOff>9525</xdr:rowOff>
    </xdr:from>
    <xdr:to>
      <xdr:col>1</xdr:col>
      <xdr:colOff>666750</xdr:colOff>
      <xdr:row>14</xdr:row>
      <xdr:rowOff>9525</xdr:rowOff>
    </xdr:to>
    <xdr:pic>
      <xdr:nvPicPr>
        <xdr:cNvPr id="36973" name="6 Imagen" descr="C:\Users\Sergio\Documents\OEA\Logo OEA.jpg">
          <a:extLst>
            <a:ext uri="{FF2B5EF4-FFF2-40B4-BE49-F238E27FC236}">
              <a16:creationId xmlns:a16="http://schemas.microsoft.com/office/drawing/2014/main" id="{00000000-0008-0000-0000-00006D90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r="63597"/>
        <a:stretch>
          <a:fillRect/>
        </a:stretch>
      </xdr:blipFill>
      <xdr:spPr bwMode="auto">
        <a:xfrm>
          <a:off x="647700" y="2486025"/>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xdr:row>
      <xdr:rowOff>28575</xdr:rowOff>
    </xdr:from>
    <xdr:to>
      <xdr:col>8</xdr:col>
      <xdr:colOff>476250</xdr:colOff>
      <xdr:row>2</xdr:row>
      <xdr:rowOff>0</xdr:rowOff>
    </xdr:to>
    <xdr:pic>
      <xdr:nvPicPr>
        <xdr:cNvPr id="36974" name="Imagen 18">
          <a:extLst>
            <a:ext uri="{FF2B5EF4-FFF2-40B4-BE49-F238E27FC236}">
              <a16:creationId xmlns:a16="http://schemas.microsoft.com/office/drawing/2014/main" id="{00000000-0008-0000-0000-00006E9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9250" y="219075"/>
          <a:ext cx="400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29172" name="1 Imagen" descr="C:\Users\Sergio\Documents\OEA\Logo OEA.jpg">
          <a:extLst>
            <a:ext uri="{FF2B5EF4-FFF2-40B4-BE49-F238E27FC236}">
              <a16:creationId xmlns:a16="http://schemas.microsoft.com/office/drawing/2014/main" id="{00000000-0008-0000-0900-0000F47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2</xdr:row>
      <xdr:rowOff>76200</xdr:rowOff>
    </xdr:from>
    <xdr:to>
      <xdr:col>7</xdr:col>
      <xdr:colOff>1209675</xdr:colOff>
      <xdr:row>6</xdr:row>
      <xdr:rowOff>114300</xdr:rowOff>
    </xdr:to>
    <xdr:grpSp>
      <xdr:nvGrpSpPr>
        <xdr:cNvPr id="29173" name="2 Grupo">
          <a:extLst>
            <a:ext uri="{FF2B5EF4-FFF2-40B4-BE49-F238E27FC236}">
              <a16:creationId xmlns:a16="http://schemas.microsoft.com/office/drawing/2014/main" id="{00000000-0008-0000-0900-0000F5710000}"/>
            </a:ext>
          </a:extLst>
        </xdr:cNvPr>
        <xdr:cNvGrpSpPr>
          <a:grpSpLocks/>
        </xdr:cNvGrpSpPr>
      </xdr:nvGrpSpPr>
      <xdr:grpSpPr bwMode="auto">
        <a:xfrm>
          <a:off x="11085286" y="325664"/>
          <a:ext cx="1928585" cy="865868"/>
          <a:chOff x="10077450" y="276226"/>
          <a:chExt cx="1809751" cy="866774"/>
        </a:xfrm>
      </xdr:grpSpPr>
      <xdr:pic>
        <xdr:nvPicPr>
          <xdr:cNvPr id="29179" name="3 Imagen" descr="C:\Users\Sergio\Documents\OEA\Logo DIAN.jpg">
            <a:extLst>
              <a:ext uri="{FF2B5EF4-FFF2-40B4-BE49-F238E27FC236}">
                <a16:creationId xmlns:a16="http://schemas.microsoft.com/office/drawing/2014/main" id="{00000000-0008-0000-0900-0000FB7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180" name="4 Imagen" descr="C:\Users\Sergio\Documents\OEA\Logo ICA.jpg">
            <a:extLst>
              <a:ext uri="{FF2B5EF4-FFF2-40B4-BE49-F238E27FC236}">
                <a16:creationId xmlns:a16="http://schemas.microsoft.com/office/drawing/2014/main" id="{00000000-0008-0000-0900-0000FC7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9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9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9183" name="8 Imagen" descr="C:\Users\Sergio\Documents\OEA\Logo POLICIA.jpg">
            <a:extLst>
              <a:ext uri="{FF2B5EF4-FFF2-40B4-BE49-F238E27FC236}">
                <a16:creationId xmlns:a16="http://schemas.microsoft.com/office/drawing/2014/main" id="{00000000-0008-0000-0900-0000FF7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9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9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9235" name="Text Box 19">
          <a:hlinkClick xmlns:r="http://schemas.openxmlformats.org/officeDocument/2006/relationships" r:id="rId6"/>
          <a:extLst>
            <a:ext uri="{FF2B5EF4-FFF2-40B4-BE49-F238E27FC236}">
              <a16:creationId xmlns:a16="http://schemas.microsoft.com/office/drawing/2014/main" id="{00000000-0008-0000-0900-00001324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9236" name="Text Box 20">
          <a:hlinkClick xmlns:r="http://schemas.openxmlformats.org/officeDocument/2006/relationships" r:id="rId7"/>
          <a:extLst>
            <a:ext uri="{FF2B5EF4-FFF2-40B4-BE49-F238E27FC236}">
              <a16:creationId xmlns:a16="http://schemas.microsoft.com/office/drawing/2014/main" id="{00000000-0008-0000-0900-00001424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685800</xdr:colOff>
      <xdr:row>4</xdr:row>
      <xdr:rowOff>28575</xdr:rowOff>
    </xdr:from>
    <xdr:to>
      <xdr:col>7</xdr:col>
      <xdr:colOff>390525</xdr:colOff>
      <xdr:row>6</xdr:row>
      <xdr:rowOff>19050</xdr:rowOff>
    </xdr:to>
    <xdr:pic>
      <xdr:nvPicPr>
        <xdr:cNvPr id="29178" name="Imagen 13">
          <a:extLst>
            <a:ext uri="{FF2B5EF4-FFF2-40B4-BE49-F238E27FC236}">
              <a16:creationId xmlns:a16="http://schemas.microsoft.com/office/drawing/2014/main" id="{00000000-0008-0000-0900-0000FA7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48850" y="723900"/>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30196" name="1 Imagen" descr="C:\Users\Sergio\Documents\OEA\Logo OEA.jpg">
          <a:extLst>
            <a:ext uri="{FF2B5EF4-FFF2-40B4-BE49-F238E27FC236}">
              <a16:creationId xmlns:a16="http://schemas.microsoft.com/office/drawing/2014/main" id="{00000000-0008-0000-0A00-0000F47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628650</xdr:colOff>
      <xdr:row>2</xdr:row>
      <xdr:rowOff>85725</xdr:rowOff>
    </xdr:from>
    <xdr:to>
      <xdr:col>7</xdr:col>
      <xdr:colOff>1219200</xdr:colOff>
      <xdr:row>6</xdr:row>
      <xdr:rowOff>123825</xdr:rowOff>
    </xdr:to>
    <xdr:grpSp>
      <xdr:nvGrpSpPr>
        <xdr:cNvPr id="30197" name="2 Grupo">
          <a:extLst>
            <a:ext uri="{FF2B5EF4-FFF2-40B4-BE49-F238E27FC236}">
              <a16:creationId xmlns:a16="http://schemas.microsoft.com/office/drawing/2014/main" id="{00000000-0008-0000-0A00-0000F5750000}"/>
            </a:ext>
          </a:extLst>
        </xdr:cNvPr>
        <xdr:cNvGrpSpPr>
          <a:grpSpLocks/>
        </xdr:cNvGrpSpPr>
      </xdr:nvGrpSpPr>
      <xdr:grpSpPr bwMode="auto">
        <a:xfrm>
          <a:off x="11094811" y="335189"/>
          <a:ext cx="1928585" cy="865868"/>
          <a:chOff x="10077450" y="276226"/>
          <a:chExt cx="1809751" cy="866774"/>
        </a:xfrm>
      </xdr:grpSpPr>
      <xdr:pic>
        <xdr:nvPicPr>
          <xdr:cNvPr id="30203" name="3 Imagen" descr="C:\Users\Sergio\Documents\OEA\Logo DIAN.jpg">
            <a:extLst>
              <a:ext uri="{FF2B5EF4-FFF2-40B4-BE49-F238E27FC236}">
                <a16:creationId xmlns:a16="http://schemas.microsoft.com/office/drawing/2014/main" id="{00000000-0008-0000-0A00-0000FB7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204" name="4 Imagen" descr="C:\Users\Sergio\Documents\OEA\Logo ICA.jpg">
            <a:extLst>
              <a:ext uri="{FF2B5EF4-FFF2-40B4-BE49-F238E27FC236}">
                <a16:creationId xmlns:a16="http://schemas.microsoft.com/office/drawing/2014/main" id="{00000000-0008-0000-0A00-0000FC7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A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A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0207" name="8 Imagen" descr="C:\Users\Sergio\Documents\OEA\Logo POLICIA.jpg">
            <a:extLst>
              <a:ext uri="{FF2B5EF4-FFF2-40B4-BE49-F238E27FC236}">
                <a16:creationId xmlns:a16="http://schemas.microsoft.com/office/drawing/2014/main" id="{00000000-0008-0000-0A00-0000FF7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A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A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1282" name="Text Box 18">
          <a:hlinkClick xmlns:r="http://schemas.openxmlformats.org/officeDocument/2006/relationships" r:id="rId6"/>
          <a:extLst>
            <a:ext uri="{FF2B5EF4-FFF2-40B4-BE49-F238E27FC236}">
              <a16:creationId xmlns:a16="http://schemas.microsoft.com/office/drawing/2014/main" id="{00000000-0008-0000-0A00-0000122C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1283" name="Text Box 19">
          <a:hlinkClick xmlns:r="http://schemas.openxmlformats.org/officeDocument/2006/relationships" r:id="rId7"/>
          <a:extLst>
            <a:ext uri="{FF2B5EF4-FFF2-40B4-BE49-F238E27FC236}">
              <a16:creationId xmlns:a16="http://schemas.microsoft.com/office/drawing/2014/main" id="{00000000-0008-0000-0A00-0000132C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714375</xdr:colOff>
      <xdr:row>4</xdr:row>
      <xdr:rowOff>76200</xdr:rowOff>
    </xdr:from>
    <xdr:to>
      <xdr:col>7</xdr:col>
      <xdr:colOff>419100</xdr:colOff>
      <xdr:row>6</xdr:row>
      <xdr:rowOff>66675</xdr:rowOff>
    </xdr:to>
    <xdr:pic>
      <xdr:nvPicPr>
        <xdr:cNvPr id="30202" name="Imagen 13">
          <a:extLst>
            <a:ext uri="{FF2B5EF4-FFF2-40B4-BE49-F238E27FC236}">
              <a16:creationId xmlns:a16="http://schemas.microsoft.com/office/drawing/2014/main" id="{00000000-0008-0000-0A00-0000FA75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77425" y="771525"/>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31223" name="1 Imagen" descr="C:\Users\Sergio\Documents\OEA\Logo OEA.jpg">
          <a:extLst>
            <a:ext uri="{FF2B5EF4-FFF2-40B4-BE49-F238E27FC236}">
              <a16:creationId xmlns:a16="http://schemas.microsoft.com/office/drawing/2014/main" id="{00000000-0008-0000-0B00-0000F77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628650</xdr:colOff>
      <xdr:row>2</xdr:row>
      <xdr:rowOff>66675</xdr:rowOff>
    </xdr:from>
    <xdr:to>
      <xdr:col>7</xdr:col>
      <xdr:colOff>1219200</xdr:colOff>
      <xdr:row>6</xdr:row>
      <xdr:rowOff>104775</xdr:rowOff>
    </xdr:to>
    <xdr:grpSp>
      <xdr:nvGrpSpPr>
        <xdr:cNvPr id="31224" name="2 Grupo">
          <a:extLst>
            <a:ext uri="{FF2B5EF4-FFF2-40B4-BE49-F238E27FC236}">
              <a16:creationId xmlns:a16="http://schemas.microsoft.com/office/drawing/2014/main" id="{00000000-0008-0000-0B00-0000F8790000}"/>
            </a:ext>
          </a:extLst>
        </xdr:cNvPr>
        <xdr:cNvGrpSpPr>
          <a:grpSpLocks/>
        </xdr:cNvGrpSpPr>
      </xdr:nvGrpSpPr>
      <xdr:grpSpPr bwMode="auto">
        <a:xfrm>
          <a:off x="11094674" y="319145"/>
          <a:ext cx="1933231" cy="875841"/>
          <a:chOff x="10077450" y="276226"/>
          <a:chExt cx="1809751" cy="866774"/>
        </a:xfrm>
      </xdr:grpSpPr>
      <xdr:pic>
        <xdr:nvPicPr>
          <xdr:cNvPr id="31230" name="3 Imagen" descr="C:\Users\Sergio\Documents\OEA\Logo DIAN.jpg">
            <a:extLst>
              <a:ext uri="{FF2B5EF4-FFF2-40B4-BE49-F238E27FC236}">
                <a16:creationId xmlns:a16="http://schemas.microsoft.com/office/drawing/2014/main" id="{00000000-0008-0000-0B00-0000FE7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31" name="4 Imagen" descr="C:\Users\Sergio\Documents\OEA\Logo ICA.jpg">
            <a:extLst>
              <a:ext uri="{FF2B5EF4-FFF2-40B4-BE49-F238E27FC236}">
                <a16:creationId xmlns:a16="http://schemas.microsoft.com/office/drawing/2014/main" id="{00000000-0008-0000-0B00-0000FF7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B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B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1234" name="8 Imagen" descr="C:\Users\Sergio\Documents\OEA\Logo POLICIA.jpg">
            <a:extLst>
              <a:ext uri="{FF2B5EF4-FFF2-40B4-BE49-F238E27FC236}">
                <a16:creationId xmlns:a16="http://schemas.microsoft.com/office/drawing/2014/main" id="{00000000-0008-0000-0B00-0000027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B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B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2308" name="Text Box 20">
          <a:hlinkClick xmlns:r="http://schemas.openxmlformats.org/officeDocument/2006/relationships" r:id="rId6"/>
          <a:extLst>
            <a:ext uri="{FF2B5EF4-FFF2-40B4-BE49-F238E27FC236}">
              <a16:creationId xmlns:a16="http://schemas.microsoft.com/office/drawing/2014/main" id="{00000000-0008-0000-0B00-00001430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2309" name="Text Box 21">
          <a:hlinkClick xmlns:r="http://schemas.openxmlformats.org/officeDocument/2006/relationships" r:id="rId7"/>
          <a:extLst>
            <a:ext uri="{FF2B5EF4-FFF2-40B4-BE49-F238E27FC236}">
              <a16:creationId xmlns:a16="http://schemas.microsoft.com/office/drawing/2014/main" id="{00000000-0008-0000-0B00-00001530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695325</xdr:colOff>
      <xdr:row>4</xdr:row>
      <xdr:rowOff>9525</xdr:rowOff>
    </xdr:from>
    <xdr:to>
      <xdr:col>7</xdr:col>
      <xdr:colOff>400050</xdr:colOff>
      <xdr:row>6</xdr:row>
      <xdr:rowOff>0</xdr:rowOff>
    </xdr:to>
    <xdr:pic>
      <xdr:nvPicPr>
        <xdr:cNvPr id="31229" name="Imagen 13">
          <a:extLst>
            <a:ext uri="{FF2B5EF4-FFF2-40B4-BE49-F238E27FC236}">
              <a16:creationId xmlns:a16="http://schemas.microsoft.com/office/drawing/2014/main" id="{00000000-0008-0000-0B00-0000FD79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58375" y="704850"/>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32244" name="1 Imagen" descr="C:\Users\Sergio\Documents\OEA\Logo OEA.jpg">
          <a:extLst>
            <a:ext uri="{FF2B5EF4-FFF2-40B4-BE49-F238E27FC236}">
              <a16:creationId xmlns:a16="http://schemas.microsoft.com/office/drawing/2014/main" id="{00000000-0008-0000-0C00-0000F47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2</xdr:row>
      <xdr:rowOff>76200</xdr:rowOff>
    </xdr:from>
    <xdr:to>
      <xdr:col>7</xdr:col>
      <xdr:colOff>1209675</xdr:colOff>
      <xdr:row>6</xdr:row>
      <xdr:rowOff>114300</xdr:rowOff>
    </xdr:to>
    <xdr:grpSp>
      <xdr:nvGrpSpPr>
        <xdr:cNvPr id="32245" name="2 Grupo">
          <a:extLst>
            <a:ext uri="{FF2B5EF4-FFF2-40B4-BE49-F238E27FC236}">
              <a16:creationId xmlns:a16="http://schemas.microsoft.com/office/drawing/2014/main" id="{00000000-0008-0000-0C00-0000F57D0000}"/>
            </a:ext>
          </a:extLst>
        </xdr:cNvPr>
        <xdr:cNvGrpSpPr>
          <a:grpSpLocks/>
        </xdr:cNvGrpSpPr>
      </xdr:nvGrpSpPr>
      <xdr:grpSpPr bwMode="auto">
        <a:xfrm>
          <a:off x="11085149" y="328670"/>
          <a:ext cx="1933231" cy="875841"/>
          <a:chOff x="10077450" y="276226"/>
          <a:chExt cx="1809751" cy="866774"/>
        </a:xfrm>
      </xdr:grpSpPr>
      <xdr:pic>
        <xdr:nvPicPr>
          <xdr:cNvPr id="32251" name="3 Imagen" descr="C:\Users\Sergio\Documents\OEA\Logo DIAN.jpg">
            <a:extLst>
              <a:ext uri="{FF2B5EF4-FFF2-40B4-BE49-F238E27FC236}">
                <a16:creationId xmlns:a16="http://schemas.microsoft.com/office/drawing/2014/main" id="{00000000-0008-0000-0C00-0000FB7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252" name="4 Imagen" descr="C:\Users\Sergio\Documents\OEA\Logo ICA.jpg">
            <a:extLst>
              <a:ext uri="{FF2B5EF4-FFF2-40B4-BE49-F238E27FC236}">
                <a16:creationId xmlns:a16="http://schemas.microsoft.com/office/drawing/2014/main" id="{00000000-0008-0000-0C00-0000FC7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C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C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2255" name="8 Imagen" descr="C:\Users\Sergio\Documents\OEA\Logo POLICIA.jpg">
            <a:extLst>
              <a:ext uri="{FF2B5EF4-FFF2-40B4-BE49-F238E27FC236}">
                <a16:creationId xmlns:a16="http://schemas.microsoft.com/office/drawing/2014/main" id="{00000000-0008-0000-0C00-0000FF7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20</xdr:row>
      <xdr:rowOff>447675</xdr:rowOff>
    </xdr:from>
    <xdr:to>
      <xdr:col>4</xdr:col>
      <xdr:colOff>3009900</xdr:colOff>
      <xdr:row>20</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C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20</xdr:row>
      <xdr:rowOff>600075</xdr:rowOff>
    </xdr:from>
    <xdr:to>
      <xdr:col>4</xdr:col>
      <xdr:colOff>19050</xdr:colOff>
      <xdr:row>20</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C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4354" name="Text Box 18">
          <a:hlinkClick xmlns:r="http://schemas.openxmlformats.org/officeDocument/2006/relationships" r:id="rId6"/>
          <a:extLst>
            <a:ext uri="{FF2B5EF4-FFF2-40B4-BE49-F238E27FC236}">
              <a16:creationId xmlns:a16="http://schemas.microsoft.com/office/drawing/2014/main" id="{00000000-0008-0000-0C00-00001238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4355" name="Text Box 19">
          <a:hlinkClick xmlns:r="http://schemas.openxmlformats.org/officeDocument/2006/relationships" r:id="rId7"/>
          <a:extLst>
            <a:ext uri="{FF2B5EF4-FFF2-40B4-BE49-F238E27FC236}">
              <a16:creationId xmlns:a16="http://schemas.microsoft.com/office/drawing/2014/main" id="{00000000-0008-0000-0C00-00001338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685800</xdr:colOff>
      <xdr:row>4</xdr:row>
      <xdr:rowOff>47625</xdr:rowOff>
    </xdr:from>
    <xdr:to>
      <xdr:col>7</xdr:col>
      <xdr:colOff>390525</xdr:colOff>
      <xdr:row>6</xdr:row>
      <xdr:rowOff>38100</xdr:rowOff>
    </xdr:to>
    <xdr:pic>
      <xdr:nvPicPr>
        <xdr:cNvPr id="32250" name="Imagen 13">
          <a:extLst>
            <a:ext uri="{FF2B5EF4-FFF2-40B4-BE49-F238E27FC236}">
              <a16:creationId xmlns:a16="http://schemas.microsoft.com/office/drawing/2014/main" id="{00000000-0008-0000-0C00-0000FA7D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48850" y="742950"/>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33268" name="1 Imagen" descr="C:\Users\Sergio\Documents\OEA\Logo OEA.jpg">
          <a:extLst>
            <a:ext uri="{FF2B5EF4-FFF2-40B4-BE49-F238E27FC236}">
              <a16:creationId xmlns:a16="http://schemas.microsoft.com/office/drawing/2014/main" id="{00000000-0008-0000-0D00-0000F48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628650</xdr:colOff>
      <xdr:row>2</xdr:row>
      <xdr:rowOff>76200</xdr:rowOff>
    </xdr:from>
    <xdr:to>
      <xdr:col>7</xdr:col>
      <xdr:colOff>1219200</xdr:colOff>
      <xdr:row>6</xdr:row>
      <xdr:rowOff>114300</xdr:rowOff>
    </xdr:to>
    <xdr:grpSp>
      <xdr:nvGrpSpPr>
        <xdr:cNvPr id="33269" name="2 Grupo">
          <a:extLst>
            <a:ext uri="{FF2B5EF4-FFF2-40B4-BE49-F238E27FC236}">
              <a16:creationId xmlns:a16="http://schemas.microsoft.com/office/drawing/2014/main" id="{00000000-0008-0000-0D00-0000F5810000}"/>
            </a:ext>
          </a:extLst>
        </xdr:cNvPr>
        <xdr:cNvGrpSpPr>
          <a:grpSpLocks/>
        </xdr:cNvGrpSpPr>
      </xdr:nvGrpSpPr>
      <xdr:grpSpPr bwMode="auto">
        <a:xfrm>
          <a:off x="11082918" y="320133"/>
          <a:ext cx="1937989" cy="862826"/>
          <a:chOff x="10077450" y="276226"/>
          <a:chExt cx="1809751" cy="866774"/>
        </a:xfrm>
      </xdr:grpSpPr>
      <xdr:pic>
        <xdr:nvPicPr>
          <xdr:cNvPr id="33275" name="3 Imagen" descr="C:\Users\Sergio\Documents\OEA\Logo DIAN.jpg">
            <a:extLst>
              <a:ext uri="{FF2B5EF4-FFF2-40B4-BE49-F238E27FC236}">
                <a16:creationId xmlns:a16="http://schemas.microsoft.com/office/drawing/2014/main" id="{00000000-0008-0000-0D00-0000FB81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276" name="4 Imagen" descr="C:\Users\Sergio\Documents\OEA\Logo ICA.jpg">
            <a:extLst>
              <a:ext uri="{FF2B5EF4-FFF2-40B4-BE49-F238E27FC236}">
                <a16:creationId xmlns:a16="http://schemas.microsoft.com/office/drawing/2014/main" id="{00000000-0008-0000-0D00-0000FC8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D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D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3279" name="8 Imagen" descr="C:\Users\Sergio\Documents\OEA\Logo POLICIA.jpg">
            <a:extLst>
              <a:ext uri="{FF2B5EF4-FFF2-40B4-BE49-F238E27FC236}">
                <a16:creationId xmlns:a16="http://schemas.microsoft.com/office/drawing/2014/main" id="{00000000-0008-0000-0D00-0000FF8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D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D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15378" name="Text Box 18">
          <a:hlinkClick xmlns:r="http://schemas.openxmlformats.org/officeDocument/2006/relationships" r:id="rId6"/>
          <a:extLst>
            <a:ext uri="{FF2B5EF4-FFF2-40B4-BE49-F238E27FC236}">
              <a16:creationId xmlns:a16="http://schemas.microsoft.com/office/drawing/2014/main" id="{00000000-0008-0000-0D00-0000123C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15379" name="Text Box 19">
          <a:hlinkClick xmlns:r="http://schemas.openxmlformats.org/officeDocument/2006/relationships" r:id="rId7"/>
          <a:extLst>
            <a:ext uri="{FF2B5EF4-FFF2-40B4-BE49-F238E27FC236}">
              <a16:creationId xmlns:a16="http://schemas.microsoft.com/office/drawing/2014/main" id="{00000000-0008-0000-0D00-0000133C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704850</xdr:colOff>
      <xdr:row>4</xdr:row>
      <xdr:rowOff>19050</xdr:rowOff>
    </xdr:from>
    <xdr:to>
      <xdr:col>7</xdr:col>
      <xdr:colOff>409575</xdr:colOff>
      <xdr:row>6</xdr:row>
      <xdr:rowOff>9525</xdr:rowOff>
    </xdr:to>
    <xdr:pic>
      <xdr:nvPicPr>
        <xdr:cNvPr id="33274" name="Imagen 19">
          <a:extLst>
            <a:ext uri="{FF2B5EF4-FFF2-40B4-BE49-F238E27FC236}">
              <a16:creationId xmlns:a16="http://schemas.microsoft.com/office/drawing/2014/main" id="{00000000-0008-0000-0D00-0000FA81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67900" y="714375"/>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1619250</xdr:colOff>
      <xdr:row>6</xdr:row>
      <xdr:rowOff>114300</xdr:rowOff>
    </xdr:to>
    <xdr:pic>
      <xdr:nvPicPr>
        <xdr:cNvPr id="36087" name="6 Imagen" descr="C:\Users\Sergio\Documents\OEA\Logo OEA.jpg">
          <a:extLst>
            <a:ext uri="{FF2B5EF4-FFF2-40B4-BE49-F238E27FC236}">
              <a16:creationId xmlns:a16="http://schemas.microsoft.com/office/drawing/2014/main" id="{00000000-0008-0000-0E00-0000F7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628650</xdr:colOff>
      <xdr:row>2</xdr:row>
      <xdr:rowOff>76200</xdr:rowOff>
    </xdr:from>
    <xdr:to>
      <xdr:col>7</xdr:col>
      <xdr:colOff>1228725</xdr:colOff>
      <xdr:row>6</xdr:row>
      <xdr:rowOff>114300</xdr:rowOff>
    </xdr:to>
    <xdr:grpSp>
      <xdr:nvGrpSpPr>
        <xdr:cNvPr id="36088" name="25 Grupo">
          <a:extLst>
            <a:ext uri="{FF2B5EF4-FFF2-40B4-BE49-F238E27FC236}">
              <a16:creationId xmlns:a16="http://schemas.microsoft.com/office/drawing/2014/main" id="{00000000-0008-0000-0E00-0000F88C0000}"/>
            </a:ext>
          </a:extLst>
        </xdr:cNvPr>
        <xdr:cNvGrpSpPr>
          <a:grpSpLocks/>
        </xdr:cNvGrpSpPr>
      </xdr:nvGrpSpPr>
      <xdr:grpSpPr bwMode="auto">
        <a:xfrm>
          <a:off x="11129382" y="320133"/>
          <a:ext cx="1924282" cy="862826"/>
          <a:chOff x="10077450" y="276226"/>
          <a:chExt cx="1809751" cy="866774"/>
        </a:xfrm>
      </xdr:grpSpPr>
      <xdr:pic>
        <xdr:nvPicPr>
          <xdr:cNvPr id="36092" name="7 Imagen" descr="C:\Users\Sergio\Documents\OEA\Logo DIAN.jpg">
            <a:extLst>
              <a:ext uri="{FF2B5EF4-FFF2-40B4-BE49-F238E27FC236}">
                <a16:creationId xmlns:a16="http://schemas.microsoft.com/office/drawing/2014/main" id="{00000000-0008-0000-0E00-0000FC8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093" name="9 Imagen" descr="C:\Users\Sergio\Documents\OEA\Logo ICA.jpg">
            <a:extLst>
              <a:ext uri="{FF2B5EF4-FFF2-40B4-BE49-F238E27FC236}">
                <a16:creationId xmlns:a16="http://schemas.microsoft.com/office/drawing/2014/main" id="{00000000-0008-0000-0E00-0000FD8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2" name="11 Conector recto">
            <a:extLst>
              <a:ext uri="{FF2B5EF4-FFF2-40B4-BE49-F238E27FC236}">
                <a16:creationId xmlns:a16="http://schemas.microsoft.com/office/drawing/2014/main" id="{00000000-0008-0000-0E00-00000C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16" name="15 Conector recto">
            <a:extLst>
              <a:ext uri="{FF2B5EF4-FFF2-40B4-BE49-F238E27FC236}">
                <a16:creationId xmlns:a16="http://schemas.microsoft.com/office/drawing/2014/main" id="{00000000-0008-0000-0E00-000010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6096" name="23 Imagen" descr="C:\Users\Sergio\Documents\OEA\Logo POLICIA.jpg">
            <a:extLst>
              <a:ext uri="{FF2B5EF4-FFF2-40B4-BE49-F238E27FC236}">
                <a16:creationId xmlns:a16="http://schemas.microsoft.com/office/drawing/2014/main" id="{00000000-0008-0000-0E00-0000008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38100</xdr:colOff>
      <xdr:row>0</xdr:row>
      <xdr:rowOff>0</xdr:rowOff>
    </xdr:from>
    <xdr:to>
      <xdr:col>4</xdr:col>
      <xdr:colOff>361950</xdr:colOff>
      <xdr:row>1</xdr:row>
      <xdr:rowOff>19050</xdr:rowOff>
    </xdr:to>
    <xdr:sp macro="" textlink="">
      <xdr:nvSpPr>
        <xdr:cNvPr id="16400" name="Text Box 16">
          <a:hlinkClick xmlns:r="http://schemas.openxmlformats.org/officeDocument/2006/relationships" r:id="rId5"/>
          <a:extLst>
            <a:ext uri="{FF2B5EF4-FFF2-40B4-BE49-F238E27FC236}">
              <a16:creationId xmlns:a16="http://schemas.microsoft.com/office/drawing/2014/main" id="{00000000-0008-0000-0E00-00001040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314325</xdr:colOff>
      <xdr:row>0</xdr:row>
      <xdr:rowOff>0</xdr:rowOff>
    </xdr:from>
    <xdr:to>
      <xdr:col>4</xdr:col>
      <xdr:colOff>1143000</xdr:colOff>
      <xdr:row>1</xdr:row>
      <xdr:rowOff>19050</xdr:rowOff>
    </xdr:to>
    <xdr:sp macro="" textlink="">
      <xdr:nvSpPr>
        <xdr:cNvPr id="16401" name="Text Box 17">
          <a:hlinkClick xmlns:r="http://schemas.openxmlformats.org/officeDocument/2006/relationships" r:id="rId6"/>
          <a:extLst>
            <a:ext uri="{FF2B5EF4-FFF2-40B4-BE49-F238E27FC236}">
              <a16:creationId xmlns:a16="http://schemas.microsoft.com/office/drawing/2014/main" id="{00000000-0008-0000-0E00-00001140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666750</xdr:colOff>
      <xdr:row>4</xdr:row>
      <xdr:rowOff>38100</xdr:rowOff>
    </xdr:from>
    <xdr:to>
      <xdr:col>7</xdr:col>
      <xdr:colOff>381000</xdr:colOff>
      <xdr:row>6</xdr:row>
      <xdr:rowOff>28575</xdr:rowOff>
    </xdr:to>
    <xdr:pic>
      <xdr:nvPicPr>
        <xdr:cNvPr id="36091" name="Imagen 12">
          <a:extLst>
            <a:ext uri="{FF2B5EF4-FFF2-40B4-BE49-F238E27FC236}">
              <a16:creationId xmlns:a16="http://schemas.microsoft.com/office/drawing/2014/main" id="{00000000-0008-0000-0E00-0000FB8C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7425" y="733425"/>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1619250</xdr:colOff>
      <xdr:row>6</xdr:row>
      <xdr:rowOff>114300</xdr:rowOff>
    </xdr:to>
    <xdr:pic>
      <xdr:nvPicPr>
        <xdr:cNvPr id="34293" name="1 Imagen" descr="C:\Users\Sergio\Documents\OEA\Logo OEA.jpg">
          <a:extLst>
            <a:ext uri="{FF2B5EF4-FFF2-40B4-BE49-F238E27FC236}">
              <a16:creationId xmlns:a16="http://schemas.microsoft.com/office/drawing/2014/main" id="{00000000-0008-0000-0F00-0000F58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2</xdr:row>
      <xdr:rowOff>76200</xdr:rowOff>
    </xdr:from>
    <xdr:to>
      <xdr:col>7</xdr:col>
      <xdr:colOff>1209675</xdr:colOff>
      <xdr:row>6</xdr:row>
      <xdr:rowOff>114300</xdr:rowOff>
    </xdr:to>
    <xdr:grpSp>
      <xdr:nvGrpSpPr>
        <xdr:cNvPr id="34294" name="2 Grupo">
          <a:extLst>
            <a:ext uri="{FF2B5EF4-FFF2-40B4-BE49-F238E27FC236}">
              <a16:creationId xmlns:a16="http://schemas.microsoft.com/office/drawing/2014/main" id="{00000000-0008-0000-0F00-0000F6850000}"/>
            </a:ext>
          </a:extLst>
        </xdr:cNvPr>
        <xdr:cNvGrpSpPr>
          <a:grpSpLocks/>
        </xdr:cNvGrpSpPr>
      </xdr:nvGrpSpPr>
      <xdr:grpSpPr bwMode="auto">
        <a:xfrm>
          <a:off x="11121118" y="325664"/>
          <a:ext cx="1926771" cy="865868"/>
          <a:chOff x="10077450" y="276226"/>
          <a:chExt cx="1809751" cy="866774"/>
        </a:xfrm>
      </xdr:grpSpPr>
      <xdr:pic>
        <xdr:nvPicPr>
          <xdr:cNvPr id="34300" name="3 Imagen" descr="C:\Users\Sergio\Documents\OEA\Logo DIAN.jpg">
            <a:extLst>
              <a:ext uri="{FF2B5EF4-FFF2-40B4-BE49-F238E27FC236}">
                <a16:creationId xmlns:a16="http://schemas.microsoft.com/office/drawing/2014/main" id="{00000000-0008-0000-0F00-0000FC8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301" name="4 Imagen" descr="C:\Users\Sergio\Documents\OEA\Logo ICA.jpg">
            <a:extLst>
              <a:ext uri="{FF2B5EF4-FFF2-40B4-BE49-F238E27FC236}">
                <a16:creationId xmlns:a16="http://schemas.microsoft.com/office/drawing/2014/main" id="{00000000-0008-0000-0F00-0000FD8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F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F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34304" name="8 Imagen" descr="C:\Users\Sergio\Documents\OEA\Logo POLICIA.jpg">
            <a:extLst>
              <a:ext uri="{FF2B5EF4-FFF2-40B4-BE49-F238E27FC236}">
                <a16:creationId xmlns:a16="http://schemas.microsoft.com/office/drawing/2014/main" id="{00000000-0008-0000-0F00-0000008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17</xdr:row>
      <xdr:rowOff>447675</xdr:rowOff>
    </xdr:from>
    <xdr:to>
      <xdr:col>4</xdr:col>
      <xdr:colOff>3009900</xdr:colOff>
      <xdr:row>17</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F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17</xdr:row>
      <xdr:rowOff>600075</xdr:rowOff>
    </xdr:from>
    <xdr:to>
      <xdr:col>4</xdr:col>
      <xdr:colOff>19050</xdr:colOff>
      <xdr:row>17</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F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361950</xdr:colOff>
      <xdr:row>1</xdr:row>
      <xdr:rowOff>19050</xdr:rowOff>
    </xdr:to>
    <xdr:sp macro="" textlink="">
      <xdr:nvSpPr>
        <xdr:cNvPr id="17426" name="Text Box 18">
          <a:hlinkClick xmlns:r="http://schemas.openxmlformats.org/officeDocument/2006/relationships" r:id="rId6"/>
          <a:extLst>
            <a:ext uri="{FF2B5EF4-FFF2-40B4-BE49-F238E27FC236}">
              <a16:creationId xmlns:a16="http://schemas.microsoft.com/office/drawing/2014/main" id="{00000000-0008-0000-0F00-00001244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314325</xdr:colOff>
      <xdr:row>0</xdr:row>
      <xdr:rowOff>0</xdr:rowOff>
    </xdr:from>
    <xdr:to>
      <xdr:col>4</xdr:col>
      <xdr:colOff>1143000</xdr:colOff>
      <xdr:row>1</xdr:row>
      <xdr:rowOff>19050</xdr:rowOff>
    </xdr:to>
    <xdr:sp macro="" textlink="">
      <xdr:nvSpPr>
        <xdr:cNvPr id="17427" name="Text Box 19">
          <a:hlinkClick xmlns:r="http://schemas.openxmlformats.org/officeDocument/2006/relationships" r:id="rId7"/>
          <a:extLst>
            <a:ext uri="{FF2B5EF4-FFF2-40B4-BE49-F238E27FC236}">
              <a16:creationId xmlns:a16="http://schemas.microsoft.com/office/drawing/2014/main" id="{00000000-0008-0000-0F00-00001344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666750</xdr:colOff>
      <xdr:row>4</xdr:row>
      <xdr:rowOff>47625</xdr:rowOff>
    </xdr:from>
    <xdr:to>
      <xdr:col>7</xdr:col>
      <xdr:colOff>381000</xdr:colOff>
      <xdr:row>6</xdr:row>
      <xdr:rowOff>38100</xdr:rowOff>
    </xdr:to>
    <xdr:pic>
      <xdr:nvPicPr>
        <xdr:cNvPr id="34299" name="Imagen 13">
          <a:extLst>
            <a:ext uri="{FF2B5EF4-FFF2-40B4-BE49-F238E27FC236}">
              <a16:creationId xmlns:a16="http://schemas.microsoft.com/office/drawing/2014/main" id="{00000000-0008-0000-0F00-0000FB85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77425" y="742950"/>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85725</xdr:rowOff>
    </xdr:from>
    <xdr:to>
      <xdr:col>3</xdr:col>
      <xdr:colOff>561975</xdr:colOff>
      <xdr:row>5</xdr:row>
      <xdr:rowOff>180975</xdr:rowOff>
    </xdr:to>
    <xdr:pic>
      <xdr:nvPicPr>
        <xdr:cNvPr id="35185" name="6 Imagen" descr="C:\Users\Sergio\Documents\OEA\Logo OEA.jpg">
          <a:extLst>
            <a:ext uri="{FF2B5EF4-FFF2-40B4-BE49-F238E27FC236}">
              <a16:creationId xmlns:a16="http://schemas.microsoft.com/office/drawing/2014/main" id="{00000000-0008-0000-0100-0000718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76225"/>
          <a:ext cx="2171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485775</xdr:colOff>
      <xdr:row>1</xdr:row>
      <xdr:rowOff>133350</xdr:rowOff>
    </xdr:from>
    <xdr:to>
      <xdr:col>8</xdr:col>
      <xdr:colOff>742950</xdr:colOff>
      <xdr:row>3</xdr:row>
      <xdr:rowOff>66675</xdr:rowOff>
    </xdr:to>
    <xdr:grpSp>
      <xdr:nvGrpSpPr>
        <xdr:cNvPr id="35186" name="Group 15">
          <a:extLst>
            <a:ext uri="{FF2B5EF4-FFF2-40B4-BE49-F238E27FC236}">
              <a16:creationId xmlns:a16="http://schemas.microsoft.com/office/drawing/2014/main" id="{00000000-0008-0000-0100-000072890000}"/>
            </a:ext>
          </a:extLst>
        </xdr:cNvPr>
        <xdr:cNvGrpSpPr>
          <a:grpSpLocks/>
        </xdr:cNvGrpSpPr>
      </xdr:nvGrpSpPr>
      <xdr:grpSpPr bwMode="auto">
        <a:xfrm>
          <a:off x="5300230" y="323850"/>
          <a:ext cx="1988993" cy="314325"/>
          <a:chOff x="469" y="30"/>
          <a:chExt cx="187" cy="33"/>
        </a:xfrm>
      </xdr:grpSpPr>
      <xdr:pic>
        <xdr:nvPicPr>
          <xdr:cNvPr id="35192" name="Picture 3">
            <a:extLst>
              <a:ext uri="{FF2B5EF4-FFF2-40B4-BE49-F238E27FC236}">
                <a16:creationId xmlns:a16="http://schemas.microsoft.com/office/drawing/2014/main" id="{00000000-0008-0000-0100-00007889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 y="36"/>
            <a:ext cx="69" cy="22"/>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35193" name="4 Imagen" descr="C:\Users\Sergio\Documents\OEA\Logo ICA.jpg">
            <a:extLst>
              <a:ext uri="{FF2B5EF4-FFF2-40B4-BE49-F238E27FC236}">
                <a16:creationId xmlns:a16="http://schemas.microsoft.com/office/drawing/2014/main" id="{00000000-0008-0000-0100-0000798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 y="35"/>
            <a:ext cx="4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194" name="8 Imagen" descr="C:\Users\Sergio\Documents\OEA\Logo POLICIA.jpg">
            <a:extLst>
              <a:ext uri="{FF2B5EF4-FFF2-40B4-BE49-F238E27FC236}">
                <a16:creationId xmlns:a16="http://schemas.microsoft.com/office/drawing/2014/main" id="{00000000-0008-0000-0100-00007A89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 y="30"/>
            <a:ext cx="2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5195" name="Line 7">
            <a:extLst>
              <a:ext uri="{FF2B5EF4-FFF2-40B4-BE49-F238E27FC236}">
                <a16:creationId xmlns:a16="http://schemas.microsoft.com/office/drawing/2014/main" id="{00000000-0008-0000-0100-00007B890000}"/>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66675</xdr:colOff>
      <xdr:row>9</xdr:row>
      <xdr:rowOff>180975</xdr:rowOff>
    </xdr:from>
    <xdr:to>
      <xdr:col>8</xdr:col>
      <xdr:colOff>704850</xdr:colOff>
      <xdr:row>9</xdr:row>
      <xdr:rowOff>180975</xdr:rowOff>
    </xdr:to>
    <xdr:sp macro="" textlink="">
      <xdr:nvSpPr>
        <xdr:cNvPr id="35187" name="Line 13">
          <a:extLst>
            <a:ext uri="{FF2B5EF4-FFF2-40B4-BE49-F238E27FC236}">
              <a16:creationId xmlns:a16="http://schemas.microsoft.com/office/drawing/2014/main" id="{00000000-0008-0000-0100-000073890000}"/>
            </a:ext>
          </a:extLst>
        </xdr:cNvPr>
        <xdr:cNvSpPr>
          <a:spLocks noChangeShapeType="1"/>
        </xdr:cNvSpPr>
      </xdr:nvSpPr>
      <xdr:spPr bwMode="auto">
        <a:xfrm>
          <a:off x="66675" y="1838325"/>
          <a:ext cx="6400800"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695325</xdr:colOff>
      <xdr:row>6</xdr:row>
      <xdr:rowOff>19050</xdr:rowOff>
    </xdr:from>
    <xdr:to>
      <xdr:col>8</xdr:col>
      <xdr:colOff>714375</xdr:colOff>
      <xdr:row>8</xdr:row>
      <xdr:rowOff>38100</xdr:rowOff>
    </xdr:to>
    <xdr:sp macro="" textlink="">
      <xdr:nvSpPr>
        <xdr:cNvPr id="20494" name="Text Box 14">
          <a:extLst>
            <a:ext uri="{FF2B5EF4-FFF2-40B4-BE49-F238E27FC236}">
              <a16:creationId xmlns:a16="http://schemas.microsoft.com/office/drawing/2014/main" id="{00000000-0008-0000-0100-00000E500000}"/>
            </a:ext>
          </a:extLst>
        </xdr:cNvPr>
        <xdr:cNvSpPr txBox="1">
          <a:spLocks noChangeArrowheads="1"/>
        </xdr:cNvSpPr>
      </xdr:nvSpPr>
      <xdr:spPr bwMode="auto">
        <a:xfrm>
          <a:off x="2381250" y="1162050"/>
          <a:ext cx="40957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333333"/>
              </a:solidFill>
              <a:latin typeface="Arial"/>
              <a:cs typeface="Arial"/>
            </a:rPr>
            <a:t>Herramienta de Ayuda para la Auto-evaluación de Cumplimiento de Condiciones Previas y Requisitos Mínimos</a:t>
          </a:r>
        </a:p>
      </xdr:txBody>
    </xdr:sp>
    <xdr:clientData/>
  </xdr:twoCellAnchor>
  <xdr:twoCellAnchor editAs="oneCell">
    <xdr:from>
      <xdr:col>7</xdr:col>
      <xdr:colOff>14654</xdr:colOff>
      <xdr:row>8</xdr:row>
      <xdr:rowOff>76200</xdr:rowOff>
    </xdr:from>
    <xdr:to>
      <xdr:col>8</xdr:col>
      <xdr:colOff>733426</xdr:colOff>
      <xdr:row>9</xdr:row>
      <xdr:rowOff>161925</xdr:rowOff>
    </xdr:to>
    <xdr:sp macro="" textlink="">
      <xdr:nvSpPr>
        <xdr:cNvPr id="20496" name="Text Box 16">
          <a:extLst>
            <a:ext uri="{FF2B5EF4-FFF2-40B4-BE49-F238E27FC236}">
              <a16:creationId xmlns:a16="http://schemas.microsoft.com/office/drawing/2014/main" id="{00000000-0008-0000-0100-000010500000}"/>
            </a:ext>
          </a:extLst>
        </xdr:cNvPr>
        <xdr:cNvSpPr txBox="1">
          <a:spLocks noChangeArrowheads="1"/>
        </xdr:cNvSpPr>
      </xdr:nvSpPr>
      <xdr:spPr bwMode="auto">
        <a:xfrm>
          <a:off x="5011616" y="1600200"/>
          <a:ext cx="1480772" cy="2176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es-CO" sz="1100" b="1" i="0" u="none" strike="noStrike" baseline="0">
              <a:solidFill>
                <a:srgbClr val="808080"/>
              </a:solidFill>
              <a:latin typeface="Arial"/>
              <a:cs typeface="Arial"/>
            </a:rPr>
            <a:t>OEA EXPORTADOR</a:t>
          </a:r>
        </a:p>
      </xdr:txBody>
    </xdr:sp>
    <xdr:clientData/>
  </xdr:twoCellAnchor>
  <xdr:twoCellAnchor editAs="oneCell">
    <xdr:from>
      <xdr:col>0</xdr:col>
      <xdr:colOff>104775</xdr:colOff>
      <xdr:row>0</xdr:row>
      <xdr:rowOff>0</xdr:rowOff>
    </xdr:from>
    <xdr:to>
      <xdr:col>2</xdr:col>
      <xdr:colOff>9525</xdr:colOff>
      <xdr:row>1</xdr:row>
      <xdr:rowOff>19050</xdr:rowOff>
    </xdr:to>
    <xdr:sp macro="" textlink="">
      <xdr:nvSpPr>
        <xdr:cNvPr id="20497" name="Text Box 17">
          <a:hlinkClick xmlns:r="http://schemas.openxmlformats.org/officeDocument/2006/relationships" r:id="rId5"/>
          <a:extLst>
            <a:ext uri="{FF2B5EF4-FFF2-40B4-BE49-F238E27FC236}">
              <a16:creationId xmlns:a16="http://schemas.microsoft.com/office/drawing/2014/main" id="{00000000-0008-0000-0100-000011500000}"/>
            </a:ext>
          </a:extLst>
        </xdr:cNvPr>
        <xdr:cNvSpPr txBox="1">
          <a:spLocks noChangeArrowheads="1"/>
        </xdr:cNvSpPr>
      </xdr:nvSpPr>
      <xdr:spPr bwMode="auto">
        <a:xfrm>
          <a:off x="104775"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8</xdr:col>
      <xdr:colOff>76200</xdr:colOff>
      <xdr:row>2</xdr:row>
      <xdr:rowOff>19050</xdr:rowOff>
    </xdr:from>
    <xdr:to>
      <xdr:col>8</xdr:col>
      <xdr:colOff>476250</xdr:colOff>
      <xdr:row>2</xdr:row>
      <xdr:rowOff>180975</xdr:rowOff>
    </xdr:to>
    <xdr:pic>
      <xdr:nvPicPr>
        <xdr:cNvPr id="35191" name="Imagen 12">
          <a:extLst>
            <a:ext uri="{FF2B5EF4-FFF2-40B4-BE49-F238E27FC236}">
              <a16:creationId xmlns:a16="http://schemas.microsoft.com/office/drawing/2014/main" id="{00000000-0008-0000-0100-00007789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838825" y="400050"/>
          <a:ext cx="400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47625</xdr:rowOff>
    </xdr:from>
    <xdr:to>
      <xdr:col>7</xdr:col>
      <xdr:colOff>0</xdr:colOff>
      <xdr:row>4</xdr:row>
      <xdr:rowOff>85725</xdr:rowOff>
    </xdr:to>
    <xdr:pic>
      <xdr:nvPicPr>
        <xdr:cNvPr id="20260" name="Picture 1">
          <a:extLst>
            <a:ext uri="{FF2B5EF4-FFF2-40B4-BE49-F238E27FC236}">
              <a16:creationId xmlns:a16="http://schemas.microsoft.com/office/drawing/2014/main" id="{00000000-0008-0000-0200-0000244F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66700"/>
          <a:ext cx="1438275" cy="447675"/>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21</xdr:col>
      <xdr:colOff>47625</xdr:colOff>
      <xdr:row>1</xdr:row>
      <xdr:rowOff>85725</xdr:rowOff>
    </xdr:from>
    <xdr:to>
      <xdr:col>24</xdr:col>
      <xdr:colOff>219075</xdr:colOff>
      <xdr:row>4</xdr:row>
      <xdr:rowOff>57150</xdr:rowOff>
    </xdr:to>
    <xdr:pic>
      <xdr:nvPicPr>
        <xdr:cNvPr id="20261" name="1 Imagen" descr="C:\Users\Sergio\Documents\OEA\Logo OEA.jpg">
          <a:extLst>
            <a:ext uri="{FF2B5EF4-FFF2-40B4-BE49-F238E27FC236}">
              <a16:creationId xmlns:a16="http://schemas.microsoft.com/office/drawing/2014/main" id="{00000000-0008-0000-0200-0000254F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0" y="304800"/>
          <a:ext cx="971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228600</xdr:colOff>
      <xdr:row>1</xdr:row>
      <xdr:rowOff>114300</xdr:rowOff>
    </xdr:from>
    <xdr:to>
      <xdr:col>26</xdr:col>
      <xdr:colOff>171450</xdr:colOff>
      <xdr:row>3</xdr:row>
      <xdr:rowOff>47625</xdr:rowOff>
    </xdr:to>
    <xdr:pic>
      <xdr:nvPicPr>
        <xdr:cNvPr id="20262" name="4 Imagen" descr="C:\Users\Sergio\Documents\OEA\Logo ICA.jpg">
          <a:extLst>
            <a:ext uri="{FF2B5EF4-FFF2-40B4-BE49-F238E27FC236}">
              <a16:creationId xmlns:a16="http://schemas.microsoft.com/office/drawing/2014/main" id="{00000000-0008-0000-0200-0000264F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4075" y="333375"/>
          <a:ext cx="3810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123825</xdr:colOff>
      <xdr:row>1</xdr:row>
      <xdr:rowOff>104775</xdr:rowOff>
    </xdr:from>
    <xdr:to>
      <xdr:col>29</xdr:col>
      <xdr:colOff>200025</xdr:colOff>
      <xdr:row>3</xdr:row>
      <xdr:rowOff>95250</xdr:rowOff>
    </xdr:to>
    <xdr:pic>
      <xdr:nvPicPr>
        <xdr:cNvPr id="20263" name="8 Imagen" descr="C:\Users\Sergio\Documents\OEA\Logo POLICIA.jpg">
          <a:extLst>
            <a:ext uri="{FF2B5EF4-FFF2-40B4-BE49-F238E27FC236}">
              <a16:creationId xmlns:a16="http://schemas.microsoft.com/office/drawing/2014/main" id="{00000000-0008-0000-0200-0000274F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96075" y="323850"/>
          <a:ext cx="266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19050</xdr:rowOff>
    </xdr:from>
    <xdr:to>
      <xdr:col>3</xdr:col>
      <xdr:colOff>238125</xdr:colOff>
      <xdr:row>1</xdr:row>
      <xdr:rowOff>9525</xdr:rowOff>
    </xdr:to>
    <xdr:sp macro="" textlink="">
      <xdr:nvSpPr>
        <xdr:cNvPr id="19495" name="Text Box 39">
          <a:hlinkClick xmlns:r="http://schemas.openxmlformats.org/officeDocument/2006/relationships" r:id="rId5"/>
          <a:extLst>
            <a:ext uri="{FF2B5EF4-FFF2-40B4-BE49-F238E27FC236}">
              <a16:creationId xmlns:a16="http://schemas.microsoft.com/office/drawing/2014/main" id="{00000000-0008-0000-0200-0000274C0000}"/>
            </a:ext>
          </a:extLst>
        </xdr:cNvPr>
        <xdr:cNvSpPr txBox="1">
          <a:spLocks noChangeArrowheads="1"/>
        </xdr:cNvSpPr>
      </xdr:nvSpPr>
      <xdr:spPr bwMode="auto">
        <a:xfrm>
          <a:off x="257175" y="1905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fPrintsWithSheet="0"/>
  </xdr:twoCellAnchor>
  <xdr:twoCellAnchor editAs="oneCell">
    <xdr:from>
      <xdr:col>26</xdr:col>
      <xdr:colOff>142875</xdr:colOff>
      <xdr:row>2</xdr:row>
      <xdr:rowOff>28575</xdr:rowOff>
    </xdr:from>
    <xdr:to>
      <xdr:col>28</xdr:col>
      <xdr:colOff>114300</xdr:colOff>
      <xdr:row>3</xdr:row>
      <xdr:rowOff>38100</xdr:rowOff>
    </xdr:to>
    <xdr:pic>
      <xdr:nvPicPr>
        <xdr:cNvPr id="20265" name="Imagen 8">
          <a:extLst>
            <a:ext uri="{FF2B5EF4-FFF2-40B4-BE49-F238E27FC236}">
              <a16:creationId xmlns:a16="http://schemas.microsoft.com/office/drawing/2014/main" id="{00000000-0008-0000-0200-0000294F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286500" y="371475"/>
          <a:ext cx="400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1413933</xdr:colOff>
      <xdr:row>6</xdr:row>
      <xdr:rowOff>114300</xdr:rowOff>
    </xdr:to>
    <xdr:pic>
      <xdr:nvPicPr>
        <xdr:cNvPr id="24133" name="6 Imagen" descr="C:\Users\Sergio\Documents\OEA\Logo OEA.jpg">
          <a:extLst>
            <a:ext uri="{FF2B5EF4-FFF2-40B4-BE49-F238E27FC236}">
              <a16:creationId xmlns:a16="http://schemas.microsoft.com/office/drawing/2014/main" id="{00000000-0008-0000-0300-0000455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394758</xdr:colOff>
      <xdr:row>2</xdr:row>
      <xdr:rowOff>85725</xdr:rowOff>
    </xdr:from>
    <xdr:to>
      <xdr:col>7</xdr:col>
      <xdr:colOff>985308</xdr:colOff>
      <xdr:row>6</xdr:row>
      <xdr:rowOff>123825</xdr:rowOff>
    </xdr:to>
    <xdr:grpSp>
      <xdr:nvGrpSpPr>
        <xdr:cNvPr id="24134" name="25 Grupo">
          <a:extLst>
            <a:ext uri="{FF2B5EF4-FFF2-40B4-BE49-F238E27FC236}">
              <a16:creationId xmlns:a16="http://schemas.microsoft.com/office/drawing/2014/main" id="{00000000-0008-0000-0300-0000465E0000}"/>
            </a:ext>
          </a:extLst>
        </xdr:cNvPr>
        <xdr:cNvGrpSpPr>
          <a:grpSpLocks/>
        </xdr:cNvGrpSpPr>
      </xdr:nvGrpSpPr>
      <xdr:grpSpPr bwMode="auto">
        <a:xfrm>
          <a:off x="11155740" y="335189"/>
          <a:ext cx="1928586" cy="865868"/>
          <a:chOff x="10077450" y="276226"/>
          <a:chExt cx="1809751" cy="866774"/>
        </a:xfrm>
      </xdr:grpSpPr>
      <xdr:pic>
        <xdr:nvPicPr>
          <xdr:cNvPr id="24138" name="7 Imagen" descr="C:\Users\Sergio\Documents\OEA\Logo DIAN.jpg">
            <a:extLst>
              <a:ext uri="{FF2B5EF4-FFF2-40B4-BE49-F238E27FC236}">
                <a16:creationId xmlns:a16="http://schemas.microsoft.com/office/drawing/2014/main" id="{00000000-0008-0000-0300-00004A5E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139" name="9 Imagen" descr="C:\Users\Sergio\Documents\OEA\Logo ICA.jpg">
            <a:extLst>
              <a:ext uri="{FF2B5EF4-FFF2-40B4-BE49-F238E27FC236}">
                <a16:creationId xmlns:a16="http://schemas.microsoft.com/office/drawing/2014/main" id="{00000000-0008-0000-0300-00004B5E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2" name="11 Conector recto">
            <a:extLst>
              <a:ext uri="{FF2B5EF4-FFF2-40B4-BE49-F238E27FC236}">
                <a16:creationId xmlns:a16="http://schemas.microsoft.com/office/drawing/2014/main" id="{00000000-0008-0000-0300-00000C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16" name="15 Conector recto">
            <a:extLst>
              <a:ext uri="{FF2B5EF4-FFF2-40B4-BE49-F238E27FC236}">
                <a16:creationId xmlns:a16="http://schemas.microsoft.com/office/drawing/2014/main" id="{00000000-0008-0000-0300-000010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4142" name="23 Imagen" descr="C:\Users\Sergio\Documents\OEA\Logo POLICIA.jpg">
            <a:extLst>
              <a:ext uri="{FF2B5EF4-FFF2-40B4-BE49-F238E27FC236}">
                <a16:creationId xmlns:a16="http://schemas.microsoft.com/office/drawing/2014/main" id="{00000000-0008-0000-0300-00004E5E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57150</xdr:colOff>
      <xdr:row>0</xdr:row>
      <xdr:rowOff>0</xdr:rowOff>
    </xdr:from>
    <xdr:to>
      <xdr:col>4</xdr:col>
      <xdr:colOff>175683</xdr:colOff>
      <xdr:row>1</xdr:row>
      <xdr:rowOff>19050</xdr:rowOff>
    </xdr:to>
    <xdr:sp macro="" textlink="">
      <xdr:nvSpPr>
        <xdr:cNvPr id="1363" name="Text Box 339">
          <a:hlinkClick xmlns:r="http://schemas.openxmlformats.org/officeDocument/2006/relationships" r:id="rId5"/>
          <a:extLst>
            <a:ext uri="{FF2B5EF4-FFF2-40B4-BE49-F238E27FC236}">
              <a16:creationId xmlns:a16="http://schemas.microsoft.com/office/drawing/2014/main" id="{00000000-0008-0000-0300-000053050000}"/>
            </a:ext>
          </a:extLst>
        </xdr:cNvPr>
        <xdr:cNvSpPr txBox="1">
          <a:spLocks noChangeArrowheads="1"/>
        </xdr:cNvSpPr>
      </xdr:nvSpPr>
      <xdr:spPr bwMode="auto">
        <a:xfrm>
          <a:off x="14287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371475</xdr:colOff>
      <xdr:row>0</xdr:row>
      <xdr:rowOff>0</xdr:rowOff>
    </xdr:from>
    <xdr:to>
      <xdr:col>4</xdr:col>
      <xdr:colOff>1200150</xdr:colOff>
      <xdr:row>1</xdr:row>
      <xdr:rowOff>19050</xdr:rowOff>
    </xdr:to>
    <xdr:sp macro="" textlink="">
      <xdr:nvSpPr>
        <xdr:cNvPr id="1364" name="Text Box 340">
          <a:hlinkClick xmlns:r="http://schemas.openxmlformats.org/officeDocument/2006/relationships" r:id="rId6"/>
          <a:extLst>
            <a:ext uri="{FF2B5EF4-FFF2-40B4-BE49-F238E27FC236}">
              <a16:creationId xmlns:a16="http://schemas.microsoft.com/office/drawing/2014/main" id="{00000000-0008-0000-0300-000054050000}"/>
            </a:ext>
          </a:extLst>
        </xdr:cNvPr>
        <xdr:cNvSpPr txBox="1">
          <a:spLocks noChangeArrowheads="1"/>
        </xdr:cNvSpPr>
      </xdr:nvSpPr>
      <xdr:spPr bwMode="auto">
        <a:xfrm>
          <a:off x="110490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704850</xdr:colOff>
      <xdr:row>4</xdr:row>
      <xdr:rowOff>104775</xdr:rowOff>
    </xdr:from>
    <xdr:to>
      <xdr:col>7</xdr:col>
      <xdr:colOff>457200</xdr:colOff>
      <xdr:row>6</xdr:row>
      <xdr:rowOff>95250</xdr:rowOff>
    </xdr:to>
    <xdr:pic>
      <xdr:nvPicPr>
        <xdr:cNvPr id="24137" name="Imagen 12">
          <a:extLst>
            <a:ext uri="{FF2B5EF4-FFF2-40B4-BE49-F238E27FC236}">
              <a16:creationId xmlns:a16="http://schemas.microsoft.com/office/drawing/2014/main" id="{00000000-0008-0000-0300-0000495E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77425" y="800100"/>
          <a:ext cx="923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1676400</xdr:colOff>
      <xdr:row>6</xdr:row>
      <xdr:rowOff>114300</xdr:rowOff>
    </xdr:to>
    <xdr:pic>
      <xdr:nvPicPr>
        <xdr:cNvPr id="26133" name="1 Imagen" descr="C:\Users\Sergio\Documents\OEA\Logo OEA.jpg">
          <a:extLst>
            <a:ext uri="{FF2B5EF4-FFF2-40B4-BE49-F238E27FC236}">
              <a16:creationId xmlns:a16="http://schemas.microsoft.com/office/drawing/2014/main" id="{00000000-0008-0000-0400-0000156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628650</xdr:colOff>
      <xdr:row>2</xdr:row>
      <xdr:rowOff>66675</xdr:rowOff>
    </xdr:from>
    <xdr:to>
      <xdr:col>7</xdr:col>
      <xdr:colOff>1219200</xdr:colOff>
      <xdr:row>6</xdr:row>
      <xdr:rowOff>104775</xdr:rowOff>
    </xdr:to>
    <xdr:grpSp>
      <xdr:nvGrpSpPr>
        <xdr:cNvPr id="26134" name="2 Grupo">
          <a:extLst>
            <a:ext uri="{FF2B5EF4-FFF2-40B4-BE49-F238E27FC236}">
              <a16:creationId xmlns:a16="http://schemas.microsoft.com/office/drawing/2014/main" id="{00000000-0008-0000-0400-000016660000}"/>
            </a:ext>
          </a:extLst>
        </xdr:cNvPr>
        <xdr:cNvGrpSpPr>
          <a:grpSpLocks/>
        </xdr:cNvGrpSpPr>
      </xdr:nvGrpSpPr>
      <xdr:grpSpPr bwMode="auto">
        <a:xfrm>
          <a:off x="11071722" y="319145"/>
          <a:ext cx="1933231" cy="875841"/>
          <a:chOff x="10077450" y="276226"/>
          <a:chExt cx="1809751" cy="866774"/>
        </a:xfrm>
      </xdr:grpSpPr>
      <xdr:pic>
        <xdr:nvPicPr>
          <xdr:cNvPr id="26138" name="3 Imagen" descr="C:\Users\Sergio\Documents\OEA\Logo DIAN.jpg">
            <a:extLst>
              <a:ext uri="{FF2B5EF4-FFF2-40B4-BE49-F238E27FC236}">
                <a16:creationId xmlns:a16="http://schemas.microsoft.com/office/drawing/2014/main" id="{00000000-0008-0000-0400-00001A66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139" name="4 Imagen" descr="C:\Users\Sergio\Documents\OEA\Logo ICA.jpg">
            <a:extLst>
              <a:ext uri="{FF2B5EF4-FFF2-40B4-BE49-F238E27FC236}">
                <a16:creationId xmlns:a16="http://schemas.microsoft.com/office/drawing/2014/main" id="{00000000-0008-0000-0400-00001B66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4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4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6142" name="8 Imagen" descr="C:\Users\Sergio\Documents\OEA\Logo POLICIA.jpg">
            <a:extLst>
              <a:ext uri="{FF2B5EF4-FFF2-40B4-BE49-F238E27FC236}">
                <a16:creationId xmlns:a16="http://schemas.microsoft.com/office/drawing/2014/main" id="{00000000-0008-0000-0400-00001E66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38100</xdr:colOff>
      <xdr:row>0</xdr:row>
      <xdr:rowOff>0</xdr:rowOff>
    </xdr:from>
    <xdr:to>
      <xdr:col>4</xdr:col>
      <xdr:colOff>419100</xdr:colOff>
      <xdr:row>1</xdr:row>
      <xdr:rowOff>19050</xdr:rowOff>
    </xdr:to>
    <xdr:sp macro="" textlink="">
      <xdr:nvSpPr>
        <xdr:cNvPr id="4393" name="Text Box 297">
          <a:hlinkClick xmlns:r="http://schemas.openxmlformats.org/officeDocument/2006/relationships" r:id="rId5"/>
          <a:extLst>
            <a:ext uri="{FF2B5EF4-FFF2-40B4-BE49-F238E27FC236}">
              <a16:creationId xmlns:a16="http://schemas.microsoft.com/office/drawing/2014/main" id="{00000000-0008-0000-0400-00002911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400050</xdr:colOff>
      <xdr:row>0</xdr:row>
      <xdr:rowOff>0</xdr:rowOff>
    </xdr:from>
    <xdr:to>
      <xdr:col>4</xdr:col>
      <xdr:colOff>1228725</xdr:colOff>
      <xdr:row>1</xdr:row>
      <xdr:rowOff>19050</xdr:rowOff>
    </xdr:to>
    <xdr:sp macro="" textlink="">
      <xdr:nvSpPr>
        <xdr:cNvPr id="4394" name="Text Box 298">
          <a:hlinkClick xmlns:r="http://schemas.openxmlformats.org/officeDocument/2006/relationships" r:id="rId6"/>
          <a:extLst>
            <a:ext uri="{FF2B5EF4-FFF2-40B4-BE49-F238E27FC236}">
              <a16:creationId xmlns:a16="http://schemas.microsoft.com/office/drawing/2014/main" id="{00000000-0008-0000-0400-00002A11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704850</xdr:colOff>
      <xdr:row>4</xdr:row>
      <xdr:rowOff>85725</xdr:rowOff>
    </xdr:from>
    <xdr:to>
      <xdr:col>7</xdr:col>
      <xdr:colOff>457200</xdr:colOff>
      <xdr:row>6</xdr:row>
      <xdr:rowOff>76200</xdr:rowOff>
    </xdr:to>
    <xdr:pic>
      <xdr:nvPicPr>
        <xdr:cNvPr id="26137" name="Imagen 11">
          <a:extLst>
            <a:ext uri="{FF2B5EF4-FFF2-40B4-BE49-F238E27FC236}">
              <a16:creationId xmlns:a16="http://schemas.microsoft.com/office/drawing/2014/main" id="{00000000-0008-0000-0400-00001966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58375" y="781050"/>
          <a:ext cx="923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1704975</xdr:colOff>
      <xdr:row>6</xdr:row>
      <xdr:rowOff>114300</xdr:rowOff>
    </xdr:to>
    <xdr:pic>
      <xdr:nvPicPr>
        <xdr:cNvPr id="27045" name="1 Imagen" descr="C:\Users\Sergio\Documents\OEA\Logo OEA.jpg">
          <a:extLst>
            <a:ext uri="{FF2B5EF4-FFF2-40B4-BE49-F238E27FC236}">
              <a16:creationId xmlns:a16="http://schemas.microsoft.com/office/drawing/2014/main" id="{00000000-0008-0000-0500-0000A5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638175</xdr:colOff>
      <xdr:row>2</xdr:row>
      <xdr:rowOff>28575</xdr:rowOff>
    </xdr:from>
    <xdr:to>
      <xdr:col>7</xdr:col>
      <xdr:colOff>1228725</xdr:colOff>
      <xdr:row>6</xdr:row>
      <xdr:rowOff>66675</xdr:rowOff>
    </xdr:to>
    <xdr:grpSp>
      <xdr:nvGrpSpPr>
        <xdr:cNvPr id="27046" name="2 Grupo">
          <a:extLst>
            <a:ext uri="{FF2B5EF4-FFF2-40B4-BE49-F238E27FC236}">
              <a16:creationId xmlns:a16="http://schemas.microsoft.com/office/drawing/2014/main" id="{00000000-0008-0000-0500-0000A6690000}"/>
            </a:ext>
          </a:extLst>
        </xdr:cNvPr>
        <xdr:cNvGrpSpPr>
          <a:grpSpLocks/>
        </xdr:cNvGrpSpPr>
      </xdr:nvGrpSpPr>
      <xdr:grpSpPr bwMode="auto">
        <a:xfrm>
          <a:off x="11071373" y="272238"/>
          <a:ext cx="1930695" cy="857693"/>
          <a:chOff x="10077450" y="276226"/>
          <a:chExt cx="1809751" cy="866774"/>
        </a:xfrm>
      </xdr:grpSpPr>
      <xdr:pic>
        <xdr:nvPicPr>
          <xdr:cNvPr id="27050" name="3 Imagen" descr="C:\Users\Sergio\Documents\OEA\Logo DIAN.jpg">
            <a:extLst>
              <a:ext uri="{FF2B5EF4-FFF2-40B4-BE49-F238E27FC236}">
                <a16:creationId xmlns:a16="http://schemas.microsoft.com/office/drawing/2014/main" id="{00000000-0008-0000-0500-0000AA6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051" name="4 Imagen" descr="C:\Users\Sergio\Documents\OEA\Logo ICA.jpg">
            <a:extLst>
              <a:ext uri="{FF2B5EF4-FFF2-40B4-BE49-F238E27FC236}">
                <a16:creationId xmlns:a16="http://schemas.microsoft.com/office/drawing/2014/main" id="{00000000-0008-0000-0500-0000AB6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5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5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7054" name="8 Imagen" descr="C:\Users\Sergio\Documents\OEA\Logo POLICIA.jpg">
            <a:extLst>
              <a:ext uri="{FF2B5EF4-FFF2-40B4-BE49-F238E27FC236}">
                <a16:creationId xmlns:a16="http://schemas.microsoft.com/office/drawing/2014/main" id="{00000000-0008-0000-0500-0000AE6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38100</xdr:colOff>
      <xdr:row>0</xdr:row>
      <xdr:rowOff>0</xdr:rowOff>
    </xdr:from>
    <xdr:to>
      <xdr:col>4</xdr:col>
      <xdr:colOff>447675</xdr:colOff>
      <xdr:row>1</xdr:row>
      <xdr:rowOff>19050</xdr:rowOff>
    </xdr:to>
    <xdr:sp macro="" textlink="">
      <xdr:nvSpPr>
        <xdr:cNvPr id="5306" name="Text Box 186">
          <a:hlinkClick xmlns:r="http://schemas.openxmlformats.org/officeDocument/2006/relationships" r:id="rId5"/>
          <a:extLst>
            <a:ext uri="{FF2B5EF4-FFF2-40B4-BE49-F238E27FC236}">
              <a16:creationId xmlns:a16="http://schemas.microsoft.com/office/drawing/2014/main" id="{00000000-0008-0000-0500-0000BA14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400050</xdr:colOff>
      <xdr:row>0</xdr:row>
      <xdr:rowOff>0</xdr:rowOff>
    </xdr:from>
    <xdr:to>
      <xdr:col>4</xdr:col>
      <xdr:colOff>1228725</xdr:colOff>
      <xdr:row>1</xdr:row>
      <xdr:rowOff>19050</xdr:rowOff>
    </xdr:to>
    <xdr:sp macro="" textlink="">
      <xdr:nvSpPr>
        <xdr:cNvPr id="5307" name="Text Box 187">
          <a:hlinkClick xmlns:r="http://schemas.openxmlformats.org/officeDocument/2006/relationships" r:id="rId6"/>
          <a:extLst>
            <a:ext uri="{FF2B5EF4-FFF2-40B4-BE49-F238E27FC236}">
              <a16:creationId xmlns:a16="http://schemas.microsoft.com/office/drawing/2014/main" id="{00000000-0008-0000-0500-0000BB14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733425</xdr:colOff>
      <xdr:row>3</xdr:row>
      <xdr:rowOff>323850</xdr:rowOff>
    </xdr:from>
    <xdr:to>
      <xdr:col>7</xdr:col>
      <xdr:colOff>447675</xdr:colOff>
      <xdr:row>6</xdr:row>
      <xdr:rowOff>28575</xdr:rowOff>
    </xdr:to>
    <xdr:pic>
      <xdr:nvPicPr>
        <xdr:cNvPr id="27049" name="Imagen 11">
          <a:extLst>
            <a:ext uri="{FF2B5EF4-FFF2-40B4-BE49-F238E27FC236}">
              <a16:creationId xmlns:a16="http://schemas.microsoft.com/office/drawing/2014/main" id="{00000000-0008-0000-0500-0000A969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58375" y="685800"/>
          <a:ext cx="8858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25238" name="1 Imagen" descr="C:\Users\Sergio\Documents\OEA\Logo OEA.jpg">
          <a:extLst>
            <a:ext uri="{FF2B5EF4-FFF2-40B4-BE49-F238E27FC236}">
              <a16:creationId xmlns:a16="http://schemas.microsoft.com/office/drawing/2014/main" id="{00000000-0008-0000-0600-0000966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638175</xdr:colOff>
      <xdr:row>2</xdr:row>
      <xdr:rowOff>76200</xdr:rowOff>
    </xdr:from>
    <xdr:to>
      <xdr:col>7</xdr:col>
      <xdr:colOff>1200150</xdr:colOff>
      <xdr:row>6</xdr:row>
      <xdr:rowOff>114300</xdr:rowOff>
    </xdr:to>
    <xdr:grpSp>
      <xdr:nvGrpSpPr>
        <xdr:cNvPr id="25239" name="2 Grupo">
          <a:extLst>
            <a:ext uri="{FF2B5EF4-FFF2-40B4-BE49-F238E27FC236}">
              <a16:creationId xmlns:a16="http://schemas.microsoft.com/office/drawing/2014/main" id="{00000000-0008-0000-0600-000097620000}"/>
            </a:ext>
          </a:extLst>
        </xdr:cNvPr>
        <xdr:cNvGrpSpPr>
          <a:grpSpLocks/>
        </xdr:cNvGrpSpPr>
      </xdr:nvGrpSpPr>
      <xdr:grpSpPr bwMode="auto">
        <a:xfrm>
          <a:off x="11092443" y="320133"/>
          <a:ext cx="1932646" cy="862826"/>
          <a:chOff x="10077450" y="276226"/>
          <a:chExt cx="1809751" cy="866774"/>
        </a:xfrm>
      </xdr:grpSpPr>
      <xdr:pic>
        <xdr:nvPicPr>
          <xdr:cNvPr id="25245" name="3 Imagen" descr="C:\Users\Sergio\Documents\OEA\Logo DIAN.jpg">
            <a:extLst>
              <a:ext uri="{FF2B5EF4-FFF2-40B4-BE49-F238E27FC236}">
                <a16:creationId xmlns:a16="http://schemas.microsoft.com/office/drawing/2014/main" id="{00000000-0008-0000-0600-00009D6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246" name="4 Imagen" descr="C:\Users\Sergio\Documents\OEA\Logo ICA.jpg">
            <a:extLst>
              <a:ext uri="{FF2B5EF4-FFF2-40B4-BE49-F238E27FC236}">
                <a16:creationId xmlns:a16="http://schemas.microsoft.com/office/drawing/2014/main" id="{00000000-0008-0000-0600-00009E6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6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6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5249" name="8 Imagen" descr="C:\Users\Sergio\Documents\OEA\Logo POLICIA.jpg">
            <a:extLst>
              <a:ext uri="{FF2B5EF4-FFF2-40B4-BE49-F238E27FC236}">
                <a16:creationId xmlns:a16="http://schemas.microsoft.com/office/drawing/2014/main" id="{00000000-0008-0000-0600-0000A162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6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6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6323" name="Text Box 179">
          <a:hlinkClick xmlns:r="http://schemas.openxmlformats.org/officeDocument/2006/relationships" r:id="rId6"/>
          <a:extLst>
            <a:ext uri="{FF2B5EF4-FFF2-40B4-BE49-F238E27FC236}">
              <a16:creationId xmlns:a16="http://schemas.microsoft.com/office/drawing/2014/main" id="{00000000-0008-0000-0600-0000B318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6324" name="Text Box 180">
          <a:hlinkClick xmlns:r="http://schemas.openxmlformats.org/officeDocument/2006/relationships" r:id="rId7"/>
          <a:extLst>
            <a:ext uri="{FF2B5EF4-FFF2-40B4-BE49-F238E27FC236}">
              <a16:creationId xmlns:a16="http://schemas.microsoft.com/office/drawing/2014/main" id="{00000000-0008-0000-0600-0000B418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723900</xdr:colOff>
      <xdr:row>4</xdr:row>
      <xdr:rowOff>38100</xdr:rowOff>
    </xdr:from>
    <xdr:to>
      <xdr:col>7</xdr:col>
      <xdr:colOff>400050</xdr:colOff>
      <xdr:row>6</xdr:row>
      <xdr:rowOff>28575</xdr:rowOff>
    </xdr:to>
    <xdr:pic>
      <xdr:nvPicPr>
        <xdr:cNvPr id="25244" name="Imagen 13">
          <a:extLst>
            <a:ext uri="{FF2B5EF4-FFF2-40B4-BE49-F238E27FC236}">
              <a16:creationId xmlns:a16="http://schemas.microsoft.com/office/drawing/2014/main" id="{00000000-0008-0000-0600-00009C62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86950" y="733425"/>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2428876</xdr:colOff>
      <xdr:row>30</xdr:row>
      <xdr:rowOff>152400</xdr:rowOff>
    </xdr:from>
    <xdr:to>
      <xdr:col>4</xdr:col>
      <xdr:colOff>66675</xdr:colOff>
      <xdr:row>32</xdr:row>
      <xdr:rowOff>38100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858251" y="4514850"/>
          <a:ext cx="1323974"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es-CO" sz="1100" b="1" i="1" u="sng" strike="noStrike" baseline="0">
              <a:solidFill>
                <a:srgbClr val="0000FF"/>
              </a:solidFill>
              <a:latin typeface="Calibri"/>
            </a:rPr>
            <a:t>Volver a capítulo 3</a:t>
          </a:r>
        </a:p>
      </xdr:txBody>
    </xdr:sp>
    <xdr:clientData fPrintsWithSheet="0"/>
  </xdr:twoCellAnchor>
  <xdr:twoCellAnchor editAs="oneCell">
    <xdr:from>
      <xdr:col>1</xdr:col>
      <xdr:colOff>28575</xdr:colOff>
      <xdr:row>1</xdr:row>
      <xdr:rowOff>47625</xdr:rowOff>
    </xdr:from>
    <xdr:to>
      <xdr:col>1</xdr:col>
      <xdr:colOff>1543050</xdr:colOff>
      <xdr:row>7</xdr:row>
      <xdr:rowOff>76200</xdr:rowOff>
    </xdr:to>
    <xdr:pic>
      <xdr:nvPicPr>
        <xdr:cNvPr id="2569" name="1 Imagen" descr="C:\Users\Sergio\Documents\OEA\Logo OEA.jpg">
          <a:extLst>
            <a:ext uri="{FF2B5EF4-FFF2-40B4-BE49-F238E27FC236}">
              <a16:creationId xmlns:a16="http://schemas.microsoft.com/office/drawing/2014/main" id="{00000000-0008-0000-0700-0000090A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228600"/>
          <a:ext cx="15144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0</xdr:row>
      <xdr:rowOff>0</xdr:rowOff>
    </xdr:from>
    <xdr:to>
      <xdr:col>1</xdr:col>
      <xdr:colOff>1047750</xdr:colOff>
      <xdr:row>1</xdr:row>
      <xdr:rowOff>28575</xdr:rowOff>
    </xdr:to>
    <xdr:sp macro="" textlink="">
      <xdr:nvSpPr>
        <xdr:cNvPr id="2066" name="Text Box 18">
          <a:hlinkClick xmlns:r="http://schemas.openxmlformats.org/officeDocument/2006/relationships" r:id="rId3"/>
          <a:extLst>
            <a:ext uri="{FF2B5EF4-FFF2-40B4-BE49-F238E27FC236}">
              <a16:creationId xmlns:a16="http://schemas.microsoft.com/office/drawing/2014/main" id="{00000000-0008-0000-0700-000012080000}"/>
            </a:ext>
          </a:extLst>
        </xdr:cNvPr>
        <xdr:cNvSpPr txBox="1">
          <a:spLocks noChangeArrowheads="1"/>
        </xdr:cNvSpPr>
      </xdr:nvSpPr>
      <xdr:spPr bwMode="auto">
        <a:xfrm>
          <a:off x="171450"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1</xdr:col>
      <xdr:colOff>1000125</xdr:colOff>
      <xdr:row>0</xdr:row>
      <xdr:rowOff>0</xdr:rowOff>
    </xdr:from>
    <xdr:to>
      <xdr:col>1</xdr:col>
      <xdr:colOff>1828800</xdr:colOff>
      <xdr:row>1</xdr:row>
      <xdr:rowOff>28575</xdr:rowOff>
    </xdr:to>
    <xdr:sp macro="" textlink="">
      <xdr:nvSpPr>
        <xdr:cNvPr id="2067" name="Text Box 19">
          <a:hlinkClick xmlns:r="http://schemas.openxmlformats.org/officeDocument/2006/relationships" r:id="rId4"/>
          <a:extLst>
            <a:ext uri="{FF2B5EF4-FFF2-40B4-BE49-F238E27FC236}">
              <a16:creationId xmlns:a16="http://schemas.microsoft.com/office/drawing/2014/main" id="{00000000-0008-0000-0700-000013080000}"/>
            </a:ext>
          </a:extLst>
        </xdr:cNvPr>
        <xdr:cNvSpPr txBox="1">
          <a:spLocks noChangeArrowheads="1"/>
        </xdr:cNvSpPr>
      </xdr:nvSpPr>
      <xdr:spPr bwMode="auto">
        <a:xfrm>
          <a:off x="1133475"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4</xdr:col>
      <xdr:colOff>1666875</xdr:colOff>
      <xdr:row>6</xdr:row>
      <xdr:rowOff>114300</xdr:rowOff>
    </xdr:to>
    <xdr:pic>
      <xdr:nvPicPr>
        <xdr:cNvPr id="28148" name="1 Imagen" descr="C:\Users\Sergio\Documents\OEA\Logo OEA.jpg">
          <a:extLst>
            <a:ext uri="{FF2B5EF4-FFF2-40B4-BE49-F238E27FC236}">
              <a16:creationId xmlns:a16="http://schemas.microsoft.com/office/drawing/2014/main" id="{00000000-0008-0000-0800-0000F46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0"/>
          <a:ext cx="2286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2</xdr:row>
      <xdr:rowOff>76200</xdr:rowOff>
    </xdr:from>
    <xdr:to>
      <xdr:col>7</xdr:col>
      <xdr:colOff>1209675</xdr:colOff>
      <xdr:row>6</xdr:row>
      <xdr:rowOff>114300</xdr:rowOff>
    </xdr:to>
    <xdr:grpSp>
      <xdr:nvGrpSpPr>
        <xdr:cNvPr id="28149" name="2 Grupo">
          <a:extLst>
            <a:ext uri="{FF2B5EF4-FFF2-40B4-BE49-F238E27FC236}">
              <a16:creationId xmlns:a16="http://schemas.microsoft.com/office/drawing/2014/main" id="{00000000-0008-0000-0800-0000F56D0000}"/>
            </a:ext>
          </a:extLst>
        </xdr:cNvPr>
        <xdr:cNvGrpSpPr>
          <a:grpSpLocks/>
        </xdr:cNvGrpSpPr>
      </xdr:nvGrpSpPr>
      <xdr:grpSpPr bwMode="auto">
        <a:xfrm>
          <a:off x="11085419" y="322729"/>
          <a:ext cx="1935256" cy="867336"/>
          <a:chOff x="10077450" y="276226"/>
          <a:chExt cx="1809751" cy="866774"/>
        </a:xfrm>
      </xdr:grpSpPr>
      <xdr:pic>
        <xdr:nvPicPr>
          <xdr:cNvPr id="28155" name="3 Imagen" descr="C:\Users\Sergio\Documents\OEA\Logo DIAN.jpg">
            <a:extLst>
              <a:ext uri="{FF2B5EF4-FFF2-40B4-BE49-F238E27FC236}">
                <a16:creationId xmlns:a16="http://schemas.microsoft.com/office/drawing/2014/main" id="{00000000-0008-0000-0800-0000FB6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77450" y="285043"/>
            <a:ext cx="895350" cy="31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156" name="4 Imagen" descr="C:\Users\Sergio\Documents\OEA\Logo ICA.jpg">
            <a:extLst>
              <a:ext uri="{FF2B5EF4-FFF2-40B4-BE49-F238E27FC236}">
                <a16:creationId xmlns:a16="http://schemas.microsoft.com/office/drawing/2014/main" id="{00000000-0008-0000-0800-0000FC6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58551" y="276226"/>
            <a:ext cx="628650" cy="319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5 Conector recto">
            <a:extLst>
              <a:ext uri="{FF2B5EF4-FFF2-40B4-BE49-F238E27FC236}">
                <a16:creationId xmlns:a16="http://schemas.microsoft.com/office/drawing/2014/main" id="{00000000-0008-0000-0800-000006000000}"/>
              </a:ext>
            </a:extLst>
          </xdr:cNvPr>
          <xdr:cNvCxnSpPr/>
        </xdr:nvCxnSpPr>
        <xdr:spPr>
          <a:xfrm>
            <a:off x="11055694" y="400051"/>
            <a:ext cx="0" cy="314325"/>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cxnSp macro="">
        <xdr:nvCxnSpPr>
          <xdr:cNvPr id="7" name="6 Conector recto">
            <a:extLst>
              <a:ext uri="{FF2B5EF4-FFF2-40B4-BE49-F238E27FC236}">
                <a16:creationId xmlns:a16="http://schemas.microsoft.com/office/drawing/2014/main" id="{00000000-0008-0000-0800-000007000000}"/>
              </a:ext>
            </a:extLst>
          </xdr:cNvPr>
          <xdr:cNvCxnSpPr/>
        </xdr:nvCxnSpPr>
        <xdr:spPr>
          <a:xfrm flipH="1">
            <a:off x="10830698" y="628651"/>
            <a:ext cx="978244" cy="0"/>
          </a:xfrm>
          <a:prstGeom prst="line">
            <a:avLst/>
          </a:prstGeom>
          <a:ln w="6350">
            <a:solidFill>
              <a:schemeClr val="bg1">
                <a:lumMod val="65000"/>
              </a:schemeClr>
            </a:solidFill>
          </a:ln>
        </xdr:spPr>
        <xdr:style>
          <a:lnRef idx="2">
            <a:schemeClr val="accent5"/>
          </a:lnRef>
          <a:fillRef idx="0">
            <a:schemeClr val="accent5"/>
          </a:fillRef>
          <a:effectRef idx="1">
            <a:schemeClr val="accent5"/>
          </a:effectRef>
          <a:fontRef idx="minor">
            <a:schemeClr val="tx1"/>
          </a:fontRef>
        </xdr:style>
      </xdr:cxnSp>
      <xdr:pic>
        <xdr:nvPicPr>
          <xdr:cNvPr id="28159" name="8 Imagen" descr="C:\Users\Sergio\Documents\OEA\Logo POLICIA.jpg">
            <a:extLst>
              <a:ext uri="{FF2B5EF4-FFF2-40B4-BE49-F238E27FC236}">
                <a16:creationId xmlns:a16="http://schemas.microsoft.com/office/drawing/2014/main" id="{00000000-0008-0000-0800-0000FF6D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77600" y="704850"/>
            <a:ext cx="43147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3009900</xdr:colOff>
      <xdr:row>18</xdr:row>
      <xdr:rowOff>447675</xdr:rowOff>
    </xdr:from>
    <xdr:to>
      <xdr:col>4</xdr:col>
      <xdr:colOff>3009900</xdr:colOff>
      <xdr:row>18</xdr:row>
      <xdr:rowOff>638175</xdr:rowOff>
    </xdr:to>
    <xdr:sp macro="" textlink="">
      <xdr:nvSpPr>
        <xdr:cNvPr id="10" name="9 Rectángulo">
          <a:hlinkClick xmlns:r="http://schemas.openxmlformats.org/officeDocument/2006/relationships" r:id="rId5"/>
          <a:extLst>
            <a:ext uri="{FF2B5EF4-FFF2-40B4-BE49-F238E27FC236}">
              <a16:creationId xmlns:a16="http://schemas.microsoft.com/office/drawing/2014/main" id="{00000000-0008-0000-0800-00000A000000}"/>
            </a:ext>
          </a:extLst>
        </xdr:cNvPr>
        <xdr:cNvSpPr/>
      </xdr:nvSpPr>
      <xdr:spPr>
        <a:xfrm>
          <a:off x="3429000" y="7515225"/>
          <a:ext cx="1028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19050</xdr:colOff>
      <xdr:row>18</xdr:row>
      <xdr:rowOff>600075</xdr:rowOff>
    </xdr:from>
    <xdr:to>
      <xdr:col>4</xdr:col>
      <xdr:colOff>19050</xdr:colOff>
      <xdr:row>18</xdr:row>
      <xdr:rowOff>742950</xdr:rowOff>
    </xdr:to>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800-00000B000000}"/>
            </a:ext>
          </a:extLst>
        </xdr:cNvPr>
        <xdr:cNvSpPr/>
      </xdr:nvSpPr>
      <xdr:spPr>
        <a:xfrm>
          <a:off x="438150" y="7667625"/>
          <a:ext cx="9239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38100</xdr:colOff>
      <xdr:row>0</xdr:row>
      <xdr:rowOff>0</xdr:rowOff>
    </xdr:from>
    <xdr:to>
      <xdr:col>4</xdr:col>
      <xdr:colOff>409575</xdr:colOff>
      <xdr:row>1</xdr:row>
      <xdr:rowOff>19050</xdr:rowOff>
    </xdr:to>
    <xdr:sp macro="" textlink="">
      <xdr:nvSpPr>
        <xdr:cNvPr id="8211" name="Text Box 19">
          <a:hlinkClick xmlns:r="http://schemas.openxmlformats.org/officeDocument/2006/relationships" r:id="rId6"/>
          <a:extLst>
            <a:ext uri="{FF2B5EF4-FFF2-40B4-BE49-F238E27FC236}">
              <a16:creationId xmlns:a16="http://schemas.microsoft.com/office/drawing/2014/main" id="{00000000-0008-0000-0800-000013200000}"/>
            </a:ext>
          </a:extLst>
        </xdr:cNvPr>
        <xdr:cNvSpPr txBox="1">
          <a:spLocks noChangeArrowheads="1"/>
        </xdr:cNvSpPr>
      </xdr:nvSpPr>
      <xdr:spPr bwMode="auto">
        <a:xfrm>
          <a:off x="123825" y="0"/>
          <a:ext cx="1009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Informe agregado</a:t>
          </a:r>
        </a:p>
      </xdr:txBody>
    </xdr:sp>
    <xdr:clientData/>
  </xdr:twoCellAnchor>
  <xdr:twoCellAnchor editAs="oneCell">
    <xdr:from>
      <xdr:col>4</xdr:col>
      <xdr:colOff>361950</xdr:colOff>
      <xdr:row>0</xdr:row>
      <xdr:rowOff>0</xdr:rowOff>
    </xdr:from>
    <xdr:to>
      <xdr:col>4</xdr:col>
      <xdr:colOff>1190625</xdr:colOff>
      <xdr:row>1</xdr:row>
      <xdr:rowOff>19050</xdr:rowOff>
    </xdr:to>
    <xdr:sp macro="" textlink="">
      <xdr:nvSpPr>
        <xdr:cNvPr id="8212" name="Text Box 20">
          <a:hlinkClick xmlns:r="http://schemas.openxmlformats.org/officeDocument/2006/relationships" r:id="rId7"/>
          <a:extLst>
            <a:ext uri="{FF2B5EF4-FFF2-40B4-BE49-F238E27FC236}">
              <a16:creationId xmlns:a16="http://schemas.microsoft.com/office/drawing/2014/main" id="{00000000-0008-0000-0800-000014200000}"/>
            </a:ext>
          </a:extLst>
        </xdr:cNvPr>
        <xdr:cNvSpPr txBox="1">
          <a:spLocks noChangeArrowheads="1"/>
        </xdr:cNvSpPr>
      </xdr:nvSpPr>
      <xdr:spPr bwMode="auto">
        <a:xfrm>
          <a:off x="1085850" y="0"/>
          <a:ext cx="828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s-CO" sz="1000" b="0" i="0" u="sng" strike="noStrike" baseline="0">
              <a:solidFill>
                <a:srgbClr val="0000FF"/>
              </a:solidFill>
              <a:latin typeface="Arial Narrow"/>
            </a:rPr>
            <a:t>Menú principal</a:t>
          </a:r>
        </a:p>
      </xdr:txBody>
    </xdr:sp>
    <xdr:clientData/>
  </xdr:twoCellAnchor>
  <xdr:twoCellAnchor editAs="oneCell">
    <xdr:from>
      <xdr:col>6</xdr:col>
      <xdr:colOff>685800</xdr:colOff>
      <xdr:row>4</xdr:row>
      <xdr:rowOff>28575</xdr:rowOff>
    </xdr:from>
    <xdr:to>
      <xdr:col>7</xdr:col>
      <xdr:colOff>390525</xdr:colOff>
      <xdr:row>6</xdr:row>
      <xdr:rowOff>19050</xdr:rowOff>
    </xdr:to>
    <xdr:pic>
      <xdr:nvPicPr>
        <xdr:cNvPr id="28154" name="Imagen 13">
          <a:extLst>
            <a:ext uri="{FF2B5EF4-FFF2-40B4-BE49-F238E27FC236}">
              <a16:creationId xmlns:a16="http://schemas.microsoft.com/office/drawing/2014/main" id="{00000000-0008-0000-0800-0000FA6D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48850" y="723900"/>
          <a:ext cx="8763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tabSelected="1" workbookViewId="0">
      <selection activeCell="H15" sqref="H15"/>
    </sheetView>
  </sheetViews>
  <sheetFormatPr baseColWidth="10" defaultColWidth="0" defaultRowHeight="14.25" x14ac:dyDescent="0.2"/>
  <cols>
    <col min="1" max="1" width="2.375" style="1" customWidth="1"/>
    <col min="2" max="2" width="10.75" style="1" customWidth="1"/>
    <col min="3" max="5" width="11.375" style="1" customWidth="1"/>
    <col min="6" max="6" width="10.75" style="1" customWidth="1"/>
    <col min="7" max="7" width="11.375" style="1" customWidth="1"/>
    <col min="8" max="8" width="10.75" style="1" customWidth="1"/>
    <col min="9" max="9" width="11.375" style="1" customWidth="1"/>
    <col min="10" max="10" width="4.375" style="1" customWidth="1"/>
    <col min="11" max="16384" width="0" style="1" hidden="1"/>
  </cols>
  <sheetData>
    <row r="1" spans="2:9" s="109" customFormat="1" ht="15" x14ac:dyDescent="0.25"/>
    <row r="2" spans="2:9" s="109" customFormat="1" ht="15" x14ac:dyDescent="0.25"/>
    <row r="3" spans="2:9" s="109" customFormat="1" ht="15" x14ac:dyDescent="0.25"/>
    <row r="4" spans="2:9" s="109" customFormat="1" ht="15" x14ac:dyDescent="0.25"/>
    <row r="5" spans="2:9" s="109" customFormat="1" ht="15" x14ac:dyDescent="0.25"/>
    <row r="6" spans="2:9" s="109" customFormat="1" ht="15" x14ac:dyDescent="0.25"/>
    <row r="7" spans="2:9" s="109" customFormat="1" ht="15" x14ac:dyDescent="0.25"/>
    <row r="8" spans="2:9" s="109" customFormat="1" ht="10.5" customHeight="1" x14ac:dyDescent="0.25">
      <c r="B8" s="111"/>
      <c r="C8" s="111"/>
      <c r="D8" s="111"/>
      <c r="E8" s="111"/>
      <c r="F8" s="111"/>
      <c r="G8" s="111"/>
      <c r="H8" s="111"/>
      <c r="I8" s="111"/>
    </row>
    <row r="9" spans="2:9" s="109" customFormat="1" ht="18" customHeight="1" x14ac:dyDescent="0.25">
      <c r="C9" s="111"/>
      <c r="D9" s="111"/>
      <c r="E9" s="111"/>
      <c r="F9" s="111"/>
      <c r="G9" s="111"/>
      <c r="H9" s="111"/>
      <c r="I9" s="111"/>
    </row>
    <row r="10" spans="2:9" ht="15.75" x14ac:dyDescent="0.25">
      <c r="B10" s="110" t="s">
        <v>80</v>
      </c>
    </row>
    <row r="11" spans="2:9" ht="5.25" customHeight="1" x14ac:dyDescent="0.2"/>
    <row r="12" spans="2:9" s="114" customFormat="1" ht="20.25" customHeight="1" x14ac:dyDescent="0.2">
      <c r="B12" s="115"/>
      <c r="C12" s="132" t="s">
        <v>44</v>
      </c>
      <c r="D12" s="132"/>
      <c r="E12" s="132"/>
      <c r="F12" s="132"/>
      <c r="G12" s="132"/>
    </row>
    <row r="13" spans="2:9" s="114" customFormat="1" ht="20.25" customHeight="1" x14ac:dyDescent="0.2">
      <c r="B13" s="115"/>
      <c r="C13" s="132" t="s">
        <v>51</v>
      </c>
      <c r="D13" s="132"/>
      <c r="E13" s="132"/>
      <c r="F13" s="132"/>
      <c r="G13" s="132"/>
    </row>
    <row r="14" spans="2:9" s="114" customFormat="1" ht="15.75" x14ac:dyDescent="0.2">
      <c r="B14" s="115"/>
      <c r="C14" s="131" t="s">
        <v>49</v>
      </c>
      <c r="D14" s="131"/>
      <c r="E14" s="131"/>
      <c r="F14" s="131"/>
      <c r="G14" s="131"/>
    </row>
    <row r="15" spans="2:9" s="114" customFormat="1" ht="20.25" customHeight="1" x14ac:dyDescent="0.2">
      <c r="B15" s="115"/>
      <c r="C15" s="133" t="s">
        <v>52</v>
      </c>
      <c r="D15" s="133"/>
      <c r="E15" s="133"/>
      <c r="F15" s="133"/>
      <c r="G15" s="133"/>
    </row>
    <row r="16" spans="2:9" s="114" customFormat="1" ht="15.75" customHeight="1" x14ac:dyDescent="0.2">
      <c r="B16" s="115"/>
      <c r="C16" s="131" t="s">
        <v>86</v>
      </c>
      <c r="D16" s="131"/>
      <c r="E16" s="131"/>
      <c r="F16" s="131"/>
      <c r="G16" s="131"/>
    </row>
    <row r="17" spans="2:8" s="114" customFormat="1" ht="20.25" customHeight="1" x14ac:dyDescent="0.2">
      <c r="B17" s="115"/>
      <c r="C17" s="130" t="s">
        <v>384</v>
      </c>
      <c r="D17" s="130"/>
      <c r="E17" s="130"/>
      <c r="F17" s="130"/>
      <c r="G17" s="130"/>
    </row>
    <row r="18" spans="2:8" s="114" customFormat="1" ht="20.25" customHeight="1" x14ac:dyDescent="0.2">
      <c r="B18" s="115"/>
      <c r="C18" s="130" t="s">
        <v>53</v>
      </c>
      <c r="D18" s="130"/>
      <c r="E18" s="130"/>
      <c r="F18" s="130"/>
      <c r="G18" s="130"/>
    </row>
    <row r="19" spans="2:8" s="114" customFormat="1" ht="20.25" customHeight="1" x14ac:dyDescent="0.2">
      <c r="B19" s="115"/>
      <c r="C19" s="130" t="s">
        <v>87</v>
      </c>
      <c r="D19" s="130"/>
      <c r="E19" s="130"/>
      <c r="F19" s="130"/>
      <c r="G19" s="130"/>
    </row>
    <row r="20" spans="2:8" s="114" customFormat="1" ht="20.25" customHeight="1" x14ac:dyDescent="0.2">
      <c r="B20" s="115"/>
      <c r="C20" s="130" t="s">
        <v>389</v>
      </c>
      <c r="D20" s="130"/>
      <c r="E20" s="130"/>
      <c r="F20" s="130"/>
      <c r="G20" s="130"/>
    </row>
    <row r="21" spans="2:8" s="114" customFormat="1" ht="20.25" customHeight="1" x14ac:dyDescent="0.2">
      <c r="B21" s="115"/>
      <c r="C21" s="130" t="s">
        <v>55</v>
      </c>
      <c r="D21" s="130"/>
      <c r="E21" s="130"/>
      <c r="F21" s="130"/>
      <c r="G21" s="130"/>
    </row>
    <row r="22" spans="2:8" s="114" customFormat="1" ht="20.25" customHeight="1" x14ac:dyDescent="0.2">
      <c r="B22" s="115"/>
      <c r="C22" s="130" t="s">
        <v>56</v>
      </c>
      <c r="D22" s="130"/>
      <c r="E22" s="130"/>
      <c r="F22" s="130"/>
      <c r="G22" s="130"/>
    </row>
    <row r="23" spans="2:8" s="114" customFormat="1" ht="20.25" customHeight="1" x14ac:dyDescent="0.2">
      <c r="B23" s="115"/>
      <c r="C23" s="130" t="s">
        <v>385</v>
      </c>
      <c r="D23" s="130"/>
      <c r="E23" s="130"/>
      <c r="F23" s="130"/>
      <c r="G23" s="130"/>
    </row>
    <row r="24" spans="2:8" s="114" customFormat="1" ht="20.25" customHeight="1" x14ac:dyDescent="0.2">
      <c r="B24" s="115"/>
      <c r="C24" s="130" t="s">
        <v>81</v>
      </c>
      <c r="D24" s="130"/>
      <c r="E24" s="130"/>
      <c r="F24" s="130"/>
      <c r="G24" s="130"/>
    </row>
    <row r="25" spans="2:8" s="114" customFormat="1" ht="20.25" customHeight="1" x14ac:dyDescent="0.2">
      <c r="B25" s="115"/>
      <c r="C25" s="130" t="s">
        <v>88</v>
      </c>
      <c r="D25" s="130"/>
      <c r="E25" s="130"/>
      <c r="F25" s="130"/>
      <c r="G25" s="130"/>
    </row>
    <row r="26" spans="2:8" s="114" customFormat="1" ht="20.25" customHeight="1" x14ac:dyDescent="0.2">
      <c r="B26" s="115"/>
      <c r="C26" s="130" t="s">
        <v>89</v>
      </c>
      <c r="D26" s="130"/>
      <c r="E26" s="130"/>
      <c r="F26" s="130"/>
      <c r="G26" s="130"/>
    </row>
    <row r="27" spans="2:8" s="114" customFormat="1" ht="20.25" customHeight="1" x14ac:dyDescent="0.2">
      <c r="B27" s="115"/>
      <c r="C27" s="130" t="s">
        <v>90</v>
      </c>
      <c r="D27" s="130"/>
      <c r="E27" s="130"/>
      <c r="F27" s="130"/>
      <c r="G27" s="130"/>
    </row>
    <row r="28" spans="2:8" s="114" customFormat="1" ht="20.25" customHeight="1" x14ac:dyDescent="0.2">
      <c r="B28" s="115"/>
      <c r="C28" s="130" t="s">
        <v>85</v>
      </c>
      <c r="D28" s="130"/>
      <c r="E28" s="130"/>
      <c r="F28" s="130"/>
      <c r="G28" s="130"/>
    </row>
    <row r="30" spans="2:8" x14ac:dyDescent="0.2">
      <c r="H30" s="291" t="s">
        <v>415</v>
      </c>
    </row>
  </sheetData>
  <sheetProtection algorithmName="SHA-512" hashValue="kjtvJG/8UFTuimI46fzmIOeIUVMQGthJ3VJBcwgrhGFFK9nwSKwQclsBf/pfHxol1O/+zD7n71518gppBrTtZw==" saltValue="EV99GrlbzRVUNvoox6onAw==" spinCount="100000" sheet="1" objects="1" scenarios="1"/>
  <mergeCells count="17">
    <mergeCell ref="C12:G12"/>
    <mergeCell ref="C13:G13"/>
    <mergeCell ref="C15:G15"/>
    <mergeCell ref="C17:G17"/>
    <mergeCell ref="C18:G18"/>
    <mergeCell ref="C14:G14"/>
    <mergeCell ref="C25:G25"/>
    <mergeCell ref="C21:G21"/>
    <mergeCell ref="C26:G26"/>
    <mergeCell ref="C27:G27"/>
    <mergeCell ref="C28:G28"/>
    <mergeCell ref="C20:G20"/>
    <mergeCell ref="C22:G22"/>
    <mergeCell ref="C23:G23"/>
    <mergeCell ref="C24:G24"/>
    <mergeCell ref="C16:G16"/>
    <mergeCell ref="C19:G19"/>
  </mergeCells>
  <phoneticPr fontId="25" type="noConversion"/>
  <hyperlinks>
    <hyperlink ref="C12:G12" location="Introducción!A1" display="Introducción"/>
    <hyperlink ref="C13:G13" location="'Datos e Informe Agregado'!A1" display="Datos e Informe Agregado"/>
    <hyperlink ref="C15:G15" location="'0 - Condiciones Previas'!A1" display="0 - Condiciones previas"/>
    <hyperlink ref="C17:G17" location="'1 - Análisis y Admón del Riesgo'!Área_de_impresión" display="1 - Análisis y Administración del Riesgo"/>
    <hyperlink ref="C18:G18" location="'2 - Asociados de Negocio'!A1" display="2 - Asociados de Negocio"/>
    <hyperlink ref="C19:G19" location="'3 - Seguridad Contenedor'!A1" display="3 - Seguridad del Contenedor y Demás Unidades de Carga"/>
    <hyperlink ref="C20:G20" location="'Tabla requisito 3.8'!Área_de_impresión" display="Tabla evaluación de cumplimiento requisito 3.8"/>
    <hyperlink ref="C21:G21" location="'4 - Controles de Acceso Físico'!A1" display="4 - Controles de Acceso Físico"/>
    <hyperlink ref="C22:G22" location="'5 - Seguridad del Personal'!A1" display="5 - Seguridad del Personal"/>
    <hyperlink ref="C23:G23" location="'6 - Seguridad de los Procesos'!Área_de_impresión" display="6 - Seguridad de los Procesos"/>
    <hyperlink ref="C24:G24" location="'7 - Seguridad Física'!A1" display="7 - Seguridad Física"/>
    <hyperlink ref="C25:G25" location="'8 - Seguridad en Tecnología Inf'!A1" display="8 - Seguridad en Tecnología de la Información"/>
    <hyperlink ref="C26:G26" location="'9 - Entrenamiento en Seguridad'!A1" display="9 - Entrenamiento en Seguridad y Conciencia de Amenazas"/>
    <hyperlink ref="C27:G27" location="'10 - Seguridad Fitozoosanitaria'!A1" display="10 - Seguridad Fitosanitaria y Zoosanitaria"/>
    <hyperlink ref="C28:G28" location="'11 - Seguridad Sanitaria'!A1" display="11 - Seguridad Sanitaria"/>
  </hyperlinks>
  <printOptions horizontalCentered="1"/>
  <pageMargins left="0.27559055118110237" right="0.31496062992125984" top="0.46"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7"/>
  <sheetViews>
    <sheetView zoomScale="84" zoomScaleNormal="84" zoomScaleSheetLayoutView="100" workbookViewId="0">
      <pane xSplit="1" ySplit="15" topLeftCell="B16" activePane="bottomRight" state="frozen"/>
      <selection pane="topRight" activeCell="B1" sqref="B1"/>
      <selection pane="bottomLeft" activeCell="A14" sqref="A14"/>
      <selection pane="bottomRight" activeCell="E16" sqref="E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150</v>
      </c>
      <c r="C8" s="279"/>
      <c r="D8" s="279"/>
      <c r="E8" s="279"/>
      <c r="F8" s="279"/>
      <c r="G8" s="279"/>
      <c r="J8" s="22"/>
    </row>
    <row r="9" spans="2:19" ht="20.25" x14ac:dyDescent="0.25">
      <c r="B9" s="285" t="s">
        <v>369</v>
      </c>
      <c r="C9" s="285"/>
      <c r="D9" s="285"/>
      <c r="E9" s="285"/>
      <c r="F9" s="285"/>
      <c r="G9" s="285"/>
      <c r="H9" s="285"/>
      <c r="J9" s="22"/>
      <c r="M9" s="28" t="s">
        <v>139</v>
      </c>
    </row>
    <row r="10" spans="2:19" ht="14.25" customHeight="1" x14ac:dyDescent="0.2">
      <c r="B10" s="283" t="s">
        <v>324</v>
      </c>
      <c r="C10" s="283"/>
      <c r="D10" s="283"/>
      <c r="E10" s="283"/>
      <c r="F10" s="283"/>
      <c r="G10" s="283"/>
      <c r="H10" s="283"/>
      <c r="J10" s="22"/>
      <c r="M10" s="27" t="str">
        <f>CONCATENATE(S16,", ",S17,", ",S18,", ",S19,", ",S20,", ",S21,", ",S22)</f>
        <v>1, 2, 3, 4, 5, 6, 7</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152</v>
      </c>
      <c r="D16" s="44">
        <v>60</v>
      </c>
      <c r="E16" s="13" t="s">
        <v>343</v>
      </c>
      <c r="F16" s="55" t="s">
        <v>284</v>
      </c>
      <c r="G16" s="56"/>
      <c r="H16" s="57" t="s">
        <v>284</v>
      </c>
      <c r="J16" s="25"/>
      <c r="L16" s="29">
        <v>1</v>
      </c>
      <c r="M16" s="17" t="str">
        <f t="shared" ref="M16:M22" si="0">IF(F16="","Debe diligenciar la breve descripción del cumplimiento","")</f>
        <v/>
      </c>
      <c r="N16" s="17" t="str">
        <f t="shared" ref="N16:N22" si="1">IF(F16="","",IF(G16="","Debe seleccionar un valor de la lista de autoevaluación",""))</f>
        <v>Debe seleccionar un valor de la lista de autoevaluación</v>
      </c>
      <c r="O16" s="17" t="str">
        <f t="shared" ref="O16:O22" si="2">IF(G16="","",IF(H16="","Debe registrar la fecha en que realizó por última vez la auto-evaluación de este requisito",""))</f>
        <v/>
      </c>
      <c r="P16" s="26" t="str">
        <f t="shared" ref="P16:P22" si="3">IF(M16="","",$B16)</f>
        <v/>
      </c>
      <c r="Q16" s="26">
        <f t="shared" ref="Q16:Q22" si="4">IF(N16="","",$B16)</f>
        <v>1</v>
      </c>
      <c r="R16" s="26" t="str">
        <f t="shared" ref="R16:R22" si="5">IF(O16="","",$B16)</f>
        <v/>
      </c>
      <c r="S16" s="26">
        <f t="shared" ref="S16:S22" si="6">IF(MAX(P16:R16)=0,"",MAX(P16:R16))</f>
        <v>1</v>
      </c>
    </row>
    <row r="17" spans="2:19" s="5" customFormat="1" ht="106.5" customHeight="1" x14ac:dyDescent="0.25">
      <c r="B17" s="29">
        <v>2</v>
      </c>
      <c r="C17" s="44" t="s">
        <v>153</v>
      </c>
      <c r="D17" s="44">
        <v>61</v>
      </c>
      <c r="E17" s="13" t="s">
        <v>344</v>
      </c>
      <c r="F17" s="55" t="s">
        <v>284</v>
      </c>
      <c r="G17" s="56"/>
      <c r="H17" s="57" t="s">
        <v>284</v>
      </c>
      <c r="J17" s="25"/>
      <c r="L17" s="29">
        <v>2</v>
      </c>
      <c r="M17" s="17" t="str">
        <f t="shared" si="0"/>
        <v/>
      </c>
      <c r="N17" s="17" t="str">
        <f t="shared" si="1"/>
        <v>Debe seleccionar un valor de la lista de autoevaluación</v>
      </c>
      <c r="O17" s="17" t="str">
        <f t="shared" si="2"/>
        <v/>
      </c>
      <c r="P17" s="26" t="str">
        <f t="shared" si="3"/>
        <v/>
      </c>
      <c r="Q17" s="26">
        <f t="shared" si="4"/>
        <v>2</v>
      </c>
      <c r="R17" s="26" t="str">
        <f t="shared" si="5"/>
        <v/>
      </c>
      <c r="S17" s="26">
        <f t="shared" si="6"/>
        <v>2</v>
      </c>
    </row>
    <row r="18" spans="2:19" s="5" customFormat="1" ht="106.5" customHeight="1" x14ac:dyDescent="0.25">
      <c r="B18" s="29">
        <v>3</v>
      </c>
      <c r="C18" s="44" t="s">
        <v>154</v>
      </c>
      <c r="D18" s="44">
        <v>62</v>
      </c>
      <c r="E18" s="13" t="s">
        <v>345</v>
      </c>
      <c r="F18" s="55" t="s">
        <v>284</v>
      </c>
      <c r="G18" s="56"/>
      <c r="H18" s="57" t="s">
        <v>284</v>
      </c>
      <c r="J18" s="25"/>
      <c r="L18" s="29">
        <v>3</v>
      </c>
      <c r="M18" s="17" t="str">
        <f t="shared" si="0"/>
        <v/>
      </c>
      <c r="N18" s="17" t="str">
        <f t="shared" si="1"/>
        <v>Debe seleccionar un valor de la lista de autoevaluación</v>
      </c>
      <c r="O18" s="17" t="str">
        <f t="shared" si="2"/>
        <v/>
      </c>
      <c r="P18" s="26" t="str">
        <f t="shared" si="3"/>
        <v/>
      </c>
      <c r="Q18" s="26">
        <f t="shared" si="4"/>
        <v>3</v>
      </c>
      <c r="R18" s="26" t="str">
        <f t="shared" si="5"/>
        <v/>
      </c>
      <c r="S18" s="26">
        <f t="shared" si="6"/>
        <v>3</v>
      </c>
    </row>
    <row r="19" spans="2:19" s="5" customFormat="1" ht="106.5" customHeight="1" x14ac:dyDescent="0.25">
      <c r="B19" s="29">
        <v>4</v>
      </c>
      <c r="C19" s="44" t="s">
        <v>155</v>
      </c>
      <c r="D19" s="44">
        <v>63</v>
      </c>
      <c r="E19" s="13" t="s">
        <v>151</v>
      </c>
      <c r="F19" s="55" t="s">
        <v>284</v>
      </c>
      <c r="G19" s="56"/>
      <c r="H19" s="57" t="s">
        <v>284</v>
      </c>
      <c r="J19" s="25"/>
      <c r="L19" s="29">
        <v>4</v>
      </c>
      <c r="M19" s="17" t="str">
        <f t="shared" si="0"/>
        <v/>
      </c>
      <c r="N19" s="17" t="str">
        <f t="shared" si="1"/>
        <v>Debe seleccionar un valor de la lista de autoevaluación</v>
      </c>
      <c r="O19" s="17" t="str">
        <f t="shared" si="2"/>
        <v/>
      </c>
      <c r="P19" s="26" t="str">
        <f t="shared" si="3"/>
        <v/>
      </c>
      <c r="Q19" s="26">
        <f t="shared" si="4"/>
        <v>4</v>
      </c>
      <c r="R19" s="26" t="str">
        <f t="shared" si="5"/>
        <v/>
      </c>
      <c r="S19" s="26">
        <f t="shared" si="6"/>
        <v>4</v>
      </c>
    </row>
    <row r="20" spans="2:19" s="5" customFormat="1" ht="106.5" customHeight="1" x14ac:dyDescent="0.25">
      <c r="B20" s="29">
        <v>5</v>
      </c>
      <c r="C20" s="44" t="s">
        <v>156</v>
      </c>
      <c r="D20" s="44">
        <v>64</v>
      </c>
      <c r="E20" s="13" t="s">
        <v>346</v>
      </c>
      <c r="F20" s="55" t="s">
        <v>284</v>
      </c>
      <c r="G20" s="56"/>
      <c r="H20" s="57" t="s">
        <v>284</v>
      </c>
      <c r="J20" s="25"/>
      <c r="L20" s="29">
        <v>5</v>
      </c>
      <c r="M20" s="17" t="str">
        <f t="shared" si="0"/>
        <v/>
      </c>
      <c r="N20" s="17" t="str">
        <f t="shared" si="1"/>
        <v>Debe seleccionar un valor de la lista de autoevaluación</v>
      </c>
      <c r="O20" s="17" t="str">
        <f t="shared" si="2"/>
        <v/>
      </c>
      <c r="P20" s="26" t="str">
        <f t="shared" si="3"/>
        <v/>
      </c>
      <c r="Q20" s="26">
        <f t="shared" si="4"/>
        <v>5</v>
      </c>
      <c r="R20" s="26" t="str">
        <f t="shared" si="5"/>
        <v/>
      </c>
      <c r="S20" s="26">
        <f t="shared" si="6"/>
        <v>5</v>
      </c>
    </row>
    <row r="21" spans="2:19" s="5" customFormat="1" ht="106.5" customHeight="1" x14ac:dyDescent="0.25">
      <c r="B21" s="29">
        <v>6</v>
      </c>
      <c r="C21" s="44" t="s">
        <v>157</v>
      </c>
      <c r="D21" s="44">
        <v>65</v>
      </c>
      <c r="E21" s="13" t="s">
        <v>347</v>
      </c>
      <c r="F21" s="55" t="s">
        <v>284</v>
      </c>
      <c r="G21" s="56"/>
      <c r="H21" s="57" t="s">
        <v>284</v>
      </c>
      <c r="J21" s="25"/>
      <c r="L21" s="29">
        <v>6</v>
      </c>
      <c r="M21" s="17" t="str">
        <f t="shared" si="0"/>
        <v/>
      </c>
      <c r="N21" s="17" t="str">
        <f t="shared" si="1"/>
        <v>Debe seleccionar un valor de la lista de autoevaluación</v>
      </c>
      <c r="O21" s="17" t="str">
        <f t="shared" si="2"/>
        <v/>
      </c>
      <c r="P21" s="26" t="str">
        <f t="shared" si="3"/>
        <v/>
      </c>
      <c r="Q21" s="26">
        <f t="shared" si="4"/>
        <v>6</v>
      </c>
      <c r="R21" s="26" t="str">
        <f t="shared" si="5"/>
        <v/>
      </c>
      <c r="S21" s="26">
        <f t="shared" si="6"/>
        <v>6</v>
      </c>
    </row>
    <row r="22" spans="2:19" s="5" customFormat="1" ht="106.5" customHeight="1" x14ac:dyDescent="0.25">
      <c r="B22" s="29">
        <v>7</v>
      </c>
      <c r="C22" s="44" t="s">
        <v>158</v>
      </c>
      <c r="D22" s="44">
        <v>66</v>
      </c>
      <c r="E22" s="13" t="s">
        <v>348</v>
      </c>
      <c r="F22" s="55" t="s">
        <v>284</v>
      </c>
      <c r="G22" s="56"/>
      <c r="H22" s="57" t="s">
        <v>284</v>
      </c>
      <c r="J22" s="25"/>
      <c r="L22" s="29">
        <v>7</v>
      </c>
      <c r="M22" s="17" t="str">
        <f t="shared" si="0"/>
        <v/>
      </c>
      <c r="N22" s="17" t="str">
        <f t="shared" si="1"/>
        <v>Debe seleccionar un valor de la lista de autoevaluación</v>
      </c>
      <c r="O22" s="17" t="str">
        <f t="shared" si="2"/>
        <v/>
      </c>
      <c r="P22" s="26" t="str">
        <f t="shared" si="3"/>
        <v/>
      </c>
      <c r="Q22" s="26">
        <f t="shared" si="4"/>
        <v>7</v>
      </c>
      <c r="R22" s="26" t="str">
        <f t="shared" si="5"/>
        <v/>
      </c>
      <c r="S22" s="26">
        <f t="shared" si="6"/>
        <v>7</v>
      </c>
    </row>
    <row r="23" spans="2:19" s="6" customFormat="1" ht="12.75" x14ac:dyDescent="0.2">
      <c r="B23" s="8"/>
      <c r="C23" s="8"/>
      <c r="D23" s="8"/>
    </row>
    <row r="24" spans="2:19" s="6" customFormat="1" ht="12.75" hidden="1" x14ac:dyDescent="0.2">
      <c r="B24" s="8"/>
      <c r="C24" s="8"/>
      <c r="D24" s="8"/>
    </row>
    <row r="25" spans="2:19" x14ac:dyDescent="0.25"/>
    <row r="26" spans="2:19" x14ac:dyDescent="0.25"/>
    <row r="27" spans="2:19" x14ac:dyDescent="0.25"/>
  </sheetData>
  <sheetProtection algorithmName="SHA-512" hashValue="z7Ups6HXghe2J25fajF0smK9YsZqDHmwQ6l4AS5YJt0zgT8VMBQr8QXyy783RSJkEVNDEVpLdfxnjftiHQvFoQ==" saltValue="GXE9gpCshxmkritY3MS8Gw==" spinCount="100000" sheet="1" objects="1" scenarios="1"/>
  <dataConsolidate/>
  <mergeCells count="6">
    <mergeCell ref="E3:H7"/>
    <mergeCell ref="B8:G8"/>
    <mergeCell ref="B10:H13"/>
    <mergeCell ref="M13:O14"/>
    <mergeCell ref="B14:H14"/>
    <mergeCell ref="B9:H9"/>
  </mergeCells>
  <phoneticPr fontId="25"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2">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2"/>
  <sheetViews>
    <sheetView zoomScale="84" zoomScaleNormal="84" zoomScaleSheetLayoutView="100" workbookViewId="0">
      <pane xSplit="1" ySplit="15" topLeftCell="B16" activePane="bottomRight" state="frozen"/>
      <selection pane="topRight" activeCell="B1" sqref="B1"/>
      <selection pane="bottomLeft" activeCell="A14" sqref="A14"/>
      <selection pane="bottomRight" activeCell="E16" sqref="E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11.375"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159</v>
      </c>
      <c r="C8" s="279"/>
      <c r="D8" s="279"/>
      <c r="E8" s="279"/>
      <c r="F8" s="279"/>
      <c r="G8" s="279"/>
      <c r="J8" s="22"/>
    </row>
    <row r="9" spans="2:19" ht="20.25" x14ac:dyDescent="0.25">
      <c r="B9" s="285" t="s">
        <v>368</v>
      </c>
      <c r="C9" s="285"/>
      <c r="D9" s="285"/>
      <c r="E9" s="285"/>
      <c r="F9" s="285"/>
      <c r="G9" s="285"/>
      <c r="H9" s="285"/>
      <c r="J9" s="22"/>
      <c r="M9" s="28" t="s">
        <v>139</v>
      </c>
    </row>
    <row r="10" spans="2:19" ht="14.25" customHeight="1" x14ac:dyDescent="0.2">
      <c r="B10" s="283" t="s">
        <v>324</v>
      </c>
      <c r="C10" s="283"/>
      <c r="D10" s="283"/>
      <c r="E10" s="283"/>
      <c r="F10" s="283"/>
      <c r="G10" s="283"/>
      <c r="H10" s="283"/>
      <c r="J10" s="22"/>
      <c r="M10" s="27" t="str">
        <f>CONCATENATE(S16,", ",S17,", ",S18,", ",S19,", ",S20,", ",S21,", ",S22,", ",S23,", ",S24,", ",S25,", ",S26,", ",S27,", ",S28)</f>
        <v>1, 2, 3, 4, 5, 6, 7, 8, 9, 10, 11, 12, 13</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162</v>
      </c>
      <c r="D16" s="44">
        <v>68</v>
      </c>
      <c r="E16" s="13" t="s">
        <v>160</v>
      </c>
      <c r="F16" s="55"/>
      <c r="G16" s="56"/>
      <c r="H16" s="57" t="s">
        <v>284</v>
      </c>
      <c r="J16" s="25"/>
      <c r="L16" s="29">
        <v>1</v>
      </c>
      <c r="M16" s="17" t="str">
        <f t="shared" ref="M16:M25" si="0">IF(F16="","Debe diligenciar la breve descripción del cumplimiento","")</f>
        <v>Debe diligenciar la breve descripción del cumplimiento</v>
      </c>
      <c r="N16" s="17" t="str">
        <f t="shared" ref="N16:N25" si="1">IF(F16="","",IF(G16="","Debe seleccionar un valor de la lista de autoevaluación",""))</f>
        <v/>
      </c>
      <c r="O16" s="17" t="str">
        <f t="shared" ref="O16:O25" si="2">IF(G16="","",IF(H16="","Debe registrar la fecha en que realizó por última vez la auto-evaluación de este requisito",""))</f>
        <v/>
      </c>
      <c r="P16" s="26">
        <f t="shared" ref="P16:P25" si="3">IF(M16="","",$B16)</f>
        <v>1</v>
      </c>
      <c r="Q16" s="26" t="str">
        <f t="shared" ref="Q16:Q25" si="4">IF(N16="","",$B16)</f>
        <v/>
      </c>
      <c r="R16" s="26" t="str">
        <f t="shared" ref="R16:R25" si="5">IF(O16="","",$B16)</f>
        <v/>
      </c>
      <c r="S16" s="26">
        <f t="shared" ref="S16:S25" si="6">IF(MAX(P16:R16)=0,"",MAX(P16:R16))</f>
        <v>1</v>
      </c>
    </row>
    <row r="17" spans="2:19" s="5" customFormat="1" ht="106.5" customHeight="1" x14ac:dyDescent="0.25">
      <c r="B17" s="29">
        <v>2</v>
      </c>
      <c r="C17" s="44" t="s">
        <v>163</v>
      </c>
      <c r="D17" s="44">
        <v>69</v>
      </c>
      <c r="E17" s="13" t="s">
        <v>349</v>
      </c>
      <c r="F17" s="55"/>
      <c r="G17" s="56"/>
      <c r="H17" s="57" t="s">
        <v>284</v>
      </c>
      <c r="J17" s="25"/>
      <c r="L17" s="29">
        <v>2</v>
      </c>
      <c r="M17" s="17" t="str">
        <f t="shared" si="0"/>
        <v>Debe diligenciar la breve descripción del cumplimiento</v>
      </c>
      <c r="N17" s="17" t="str">
        <f t="shared" si="1"/>
        <v/>
      </c>
      <c r="O17" s="17" t="str">
        <f t="shared" si="2"/>
        <v/>
      </c>
      <c r="P17" s="26">
        <f t="shared" si="3"/>
        <v>2</v>
      </c>
      <c r="Q17" s="26" t="str">
        <f t="shared" si="4"/>
        <v/>
      </c>
      <c r="R17" s="26" t="str">
        <f t="shared" si="5"/>
        <v/>
      </c>
      <c r="S17" s="26">
        <f t="shared" si="6"/>
        <v>2</v>
      </c>
    </row>
    <row r="18" spans="2:19" s="5" customFormat="1" ht="106.5" customHeight="1" x14ac:dyDescent="0.25">
      <c r="B18" s="29">
        <v>3</v>
      </c>
      <c r="C18" s="44" t="s">
        <v>164</v>
      </c>
      <c r="D18" s="44">
        <v>70</v>
      </c>
      <c r="E18" s="13" t="s">
        <v>161</v>
      </c>
      <c r="F18" s="55"/>
      <c r="G18" s="56"/>
      <c r="H18" s="57" t="s">
        <v>284</v>
      </c>
      <c r="J18" s="25"/>
      <c r="L18" s="29">
        <v>3</v>
      </c>
      <c r="M18" s="17" t="str">
        <f t="shared" si="0"/>
        <v>Debe diligenciar la breve descripción del cumplimiento</v>
      </c>
      <c r="N18" s="17" t="str">
        <f t="shared" si="1"/>
        <v/>
      </c>
      <c r="O18" s="17" t="str">
        <f t="shared" si="2"/>
        <v/>
      </c>
      <c r="P18" s="26">
        <f t="shared" si="3"/>
        <v>3</v>
      </c>
      <c r="Q18" s="26" t="str">
        <f t="shared" si="4"/>
        <v/>
      </c>
      <c r="R18" s="26" t="str">
        <f t="shared" si="5"/>
        <v/>
      </c>
      <c r="S18" s="26">
        <f t="shared" si="6"/>
        <v>3</v>
      </c>
    </row>
    <row r="19" spans="2:19" s="5" customFormat="1" ht="106.5" customHeight="1" x14ac:dyDescent="0.25">
      <c r="B19" s="29">
        <v>4</v>
      </c>
      <c r="C19" s="44" t="s">
        <v>165</v>
      </c>
      <c r="D19" s="44">
        <v>71</v>
      </c>
      <c r="E19" s="13" t="s">
        <v>350</v>
      </c>
      <c r="F19" s="55"/>
      <c r="G19" s="56"/>
      <c r="H19" s="57" t="s">
        <v>284</v>
      </c>
      <c r="J19" s="25"/>
      <c r="L19" s="29">
        <v>4</v>
      </c>
      <c r="M19" s="17" t="str">
        <f t="shared" si="0"/>
        <v>Debe diligenciar la breve descripción del cumplimiento</v>
      </c>
      <c r="N19" s="17" t="str">
        <f t="shared" si="1"/>
        <v/>
      </c>
      <c r="O19" s="17" t="str">
        <f t="shared" si="2"/>
        <v/>
      </c>
      <c r="P19" s="26">
        <f t="shared" si="3"/>
        <v>4</v>
      </c>
      <c r="Q19" s="26" t="str">
        <f t="shared" si="4"/>
        <v/>
      </c>
      <c r="R19" s="26" t="str">
        <f t="shared" si="5"/>
        <v/>
      </c>
      <c r="S19" s="26">
        <f t="shared" si="6"/>
        <v>4</v>
      </c>
    </row>
    <row r="20" spans="2:19" s="5" customFormat="1" ht="106.5" customHeight="1" x14ac:dyDescent="0.25">
      <c r="B20" s="29">
        <v>5</v>
      </c>
      <c r="C20" s="44" t="s">
        <v>166</v>
      </c>
      <c r="D20" s="44">
        <v>72</v>
      </c>
      <c r="E20" s="13" t="s">
        <v>351</v>
      </c>
      <c r="F20" s="55"/>
      <c r="G20" s="56"/>
      <c r="H20" s="57" t="s">
        <v>284</v>
      </c>
      <c r="J20" s="25"/>
      <c r="L20" s="29">
        <v>5</v>
      </c>
      <c r="M20" s="17" t="str">
        <f t="shared" si="0"/>
        <v>Debe diligenciar la breve descripción del cumplimiento</v>
      </c>
      <c r="N20" s="17" t="str">
        <f t="shared" si="1"/>
        <v/>
      </c>
      <c r="O20" s="17" t="str">
        <f t="shared" si="2"/>
        <v/>
      </c>
      <c r="P20" s="26">
        <f t="shared" si="3"/>
        <v>5</v>
      </c>
      <c r="Q20" s="26" t="str">
        <f t="shared" si="4"/>
        <v/>
      </c>
      <c r="R20" s="26" t="str">
        <f t="shared" si="5"/>
        <v/>
      </c>
      <c r="S20" s="26">
        <f t="shared" si="6"/>
        <v>5</v>
      </c>
    </row>
    <row r="21" spans="2:19" s="5" customFormat="1" ht="106.5" customHeight="1" x14ac:dyDescent="0.25">
      <c r="B21" s="29">
        <v>6</v>
      </c>
      <c r="C21" s="44" t="s">
        <v>167</v>
      </c>
      <c r="D21" s="44">
        <v>73</v>
      </c>
      <c r="E21" s="13" t="s">
        <v>352</v>
      </c>
      <c r="F21" s="55"/>
      <c r="G21" s="56"/>
      <c r="H21" s="57" t="s">
        <v>284</v>
      </c>
      <c r="J21" s="25"/>
      <c r="L21" s="29">
        <v>6</v>
      </c>
      <c r="M21" s="17" t="str">
        <f t="shared" si="0"/>
        <v>Debe diligenciar la breve descripción del cumplimiento</v>
      </c>
      <c r="N21" s="17" t="str">
        <f t="shared" si="1"/>
        <v/>
      </c>
      <c r="O21" s="17" t="str">
        <f t="shared" si="2"/>
        <v/>
      </c>
      <c r="P21" s="26">
        <f t="shared" si="3"/>
        <v>6</v>
      </c>
      <c r="Q21" s="26" t="str">
        <f t="shared" si="4"/>
        <v/>
      </c>
      <c r="R21" s="26" t="str">
        <f t="shared" si="5"/>
        <v/>
      </c>
      <c r="S21" s="26">
        <f t="shared" si="6"/>
        <v>6</v>
      </c>
    </row>
    <row r="22" spans="2:19" s="5" customFormat="1" ht="106.5" customHeight="1" x14ac:dyDescent="0.25">
      <c r="B22" s="29">
        <v>7</v>
      </c>
      <c r="C22" s="44" t="s">
        <v>168</v>
      </c>
      <c r="D22" s="44">
        <v>74</v>
      </c>
      <c r="E22" s="13" t="s">
        <v>353</v>
      </c>
      <c r="F22" s="55"/>
      <c r="G22" s="56"/>
      <c r="H22" s="57" t="s">
        <v>284</v>
      </c>
      <c r="J22" s="25"/>
      <c r="L22" s="29">
        <v>7</v>
      </c>
      <c r="M22" s="17" t="str">
        <f t="shared" si="0"/>
        <v>Debe diligenciar la breve descripción del cumplimiento</v>
      </c>
      <c r="N22" s="17" t="str">
        <f t="shared" si="1"/>
        <v/>
      </c>
      <c r="O22" s="17" t="str">
        <f t="shared" si="2"/>
        <v/>
      </c>
      <c r="P22" s="26">
        <f t="shared" si="3"/>
        <v>7</v>
      </c>
      <c r="Q22" s="26" t="str">
        <f t="shared" si="4"/>
        <v/>
      </c>
      <c r="R22" s="26" t="str">
        <f t="shared" si="5"/>
        <v/>
      </c>
      <c r="S22" s="26">
        <f t="shared" si="6"/>
        <v>7</v>
      </c>
    </row>
    <row r="23" spans="2:19" s="5" customFormat="1" ht="106.5" customHeight="1" x14ac:dyDescent="0.25">
      <c r="B23" s="29">
        <v>8</v>
      </c>
      <c r="C23" s="44" t="s">
        <v>169</v>
      </c>
      <c r="D23" s="44">
        <v>75</v>
      </c>
      <c r="E23" s="13" t="s">
        <v>354</v>
      </c>
      <c r="F23" s="55"/>
      <c r="G23" s="56"/>
      <c r="H23" s="57" t="s">
        <v>284</v>
      </c>
      <c r="J23" s="25"/>
      <c r="L23" s="29">
        <v>8</v>
      </c>
      <c r="M23" s="17" t="str">
        <f t="shared" si="0"/>
        <v>Debe diligenciar la breve descripción del cumplimiento</v>
      </c>
      <c r="N23" s="17" t="str">
        <f t="shared" si="1"/>
        <v/>
      </c>
      <c r="O23" s="17" t="str">
        <f t="shared" si="2"/>
        <v/>
      </c>
      <c r="P23" s="26">
        <f t="shared" si="3"/>
        <v>8</v>
      </c>
      <c r="Q23" s="26" t="str">
        <f t="shared" si="4"/>
        <v/>
      </c>
      <c r="R23" s="26" t="str">
        <f t="shared" si="5"/>
        <v/>
      </c>
      <c r="S23" s="26">
        <f t="shared" si="6"/>
        <v>8</v>
      </c>
    </row>
    <row r="24" spans="2:19" s="5" customFormat="1" ht="106.5" customHeight="1" x14ac:dyDescent="0.25">
      <c r="B24" s="29">
        <v>9</v>
      </c>
      <c r="C24" s="44" t="s">
        <v>170</v>
      </c>
      <c r="D24" s="44">
        <v>76</v>
      </c>
      <c r="E24" s="13" t="s">
        <v>355</v>
      </c>
      <c r="F24" s="55"/>
      <c r="G24" s="56"/>
      <c r="H24" s="57" t="s">
        <v>284</v>
      </c>
      <c r="J24" s="25"/>
      <c r="L24" s="29">
        <v>9</v>
      </c>
      <c r="M24" s="17" t="str">
        <f t="shared" si="0"/>
        <v>Debe diligenciar la breve descripción del cumplimiento</v>
      </c>
      <c r="N24" s="17" t="str">
        <f t="shared" si="1"/>
        <v/>
      </c>
      <c r="O24" s="17" t="str">
        <f t="shared" si="2"/>
        <v/>
      </c>
      <c r="P24" s="26">
        <f t="shared" si="3"/>
        <v>9</v>
      </c>
      <c r="Q24" s="26" t="str">
        <f t="shared" si="4"/>
        <v/>
      </c>
      <c r="R24" s="26" t="str">
        <f t="shared" si="5"/>
        <v/>
      </c>
      <c r="S24" s="26">
        <f t="shared" si="6"/>
        <v>9</v>
      </c>
    </row>
    <row r="25" spans="2:19" s="5" customFormat="1" ht="106.5" customHeight="1" x14ac:dyDescent="0.25">
      <c r="B25" s="29">
        <v>10</v>
      </c>
      <c r="C25" s="44" t="s">
        <v>171</v>
      </c>
      <c r="D25" s="44">
        <v>77</v>
      </c>
      <c r="E25" s="13" t="s">
        <v>356</v>
      </c>
      <c r="F25" s="55"/>
      <c r="G25" s="56"/>
      <c r="H25" s="57" t="s">
        <v>284</v>
      </c>
      <c r="J25" s="25"/>
      <c r="L25" s="29">
        <v>10</v>
      </c>
      <c r="M25" s="17" t="str">
        <f t="shared" si="0"/>
        <v>Debe diligenciar la breve descripción del cumplimiento</v>
      </c>
      <c r="N25" s="17" t="str">
        <f t="shared" si="1"/>
        <v/>
      </c>
      <c r="O25" s="17" t="str">
        <f t="shared" si="2"/>
        <v/>
      </c>
      <c r="P25" s="26">
        <f t="shared" si="3"/>
        <v>10</v>
      </c>
      <c r="Q25" s="26" t="str">
        <f t="shared" si="4"/>
        <v/>
      </c>
      <c r="R25" s="26" t="str">
        <f t="shared" si="5"/>
        <v/>
      </c>
      <c r="S25" s="26">
        <f t="shared" si="6"/>
        <v>10</v>
      </c>
    </row>
    <row r="26" spans="2:19" s="5" customFormat="1" ht="106.5" customHeight="1" x14ac:dyDescent="0.25">
      <c r="B26" s="29">
        <v>11</v>
      </c>
      <c r="C26" s="44" t="s">
        <v>172</v>
      </c>
      <c r="D26" s="44">
        <v>78</v>
      </c>
      <c r="E26" s="13" t="s">
        <v>357</v>
      </c>
      <c r="F26" s="55"/>
      <c r="G26" s="56"/>
      <c r="H26" s="57" t="s">
        <v>284</v>
      </c>
      <c r="J26" s="25"/>
      <c r="L26" s="29">
        <v>11</v>
      </c>
      <c r="M26" s="17" t="str">
        <f>IF(F26="","Debe diligenciar la breve descripción del cumplimiento","")</f>
        <v>Debe diligenciar la breve descripción del cumplimiento</v>
      </c>
      <c r="N26" s="17" t="str">
        <f>IF(F26="","",IF(G26="","Debe seleccionar un valor de la lista de autoevaluación",""))</f>
        <v/>
      </c>
      <c r="O26" s="17" t="str">
        <f>IF(G26="","",IF(H26="","Debe registrar la fecha en que realizó por última vez la auto-evaluación de este requisito",""))</f>
        <v/>
      </c>
      <c r="P26" s="26">
        <f t="shared" ref="P26:R28" si="7">IF(M26="","",$B26)</f>
        <v>11</v>
      </c>
      <c r="Q26" s="26" t="str">
        <f t="shared" si="7"/>
        <v/>
      </c>
      <c r="R26" s="26" t="str">
        <f t="shared" si="7"/>
        <v/>
      </c>
      <c r="S26" s="26">
        <f>IF(MAX(P26:R26)=0,"",MAX(P26:R26))</f>
        <v>11</v>
      </c>
    </row>
    <row r="27" spans="2:19" s="5" customFormat="1" ht="106.5" customHeight="1" x14ac:dyDescent="0.25">
      <c r="B27" s="29">
        <v>12</v>
      </c>
      <c r="C27" s="44" t="s">
        <v>173</v>
      </c>
      <c r="D27" s="44">
        <v>79</v>
      </c>
      <c r="E27" s="13" t="s">
        <v>358</v>
      </c>
      <c r="F27" s="55"/>
      <c r="G27" s="56"/>
      <c r="H27" s="57" t="s">
        <v>284</v>
      </c>
      <c r="J27" s="25"/>
      <c r="L27" s="29">
        <v>12</v>
      </c>
      <c r="M27" s="17" t="str">
        <f>IF(F27="","Debe diligenciar la breve descripción del cumplimiento","")</f>
        <v>Debe diligenciar la breve descripción del cumplimiento</v>
      </c>
      <c r="N27" s="17" t="str">
        <f>IF(F27="","",IF(G27="","Debe seleccionar un valor de la lista de autoevaluación",""))</f>
        <v/>
      </c>
      <c r="O27" s="17" t="str">
        <f>IF(G27="","",IF(H27="","Debe registrar la fecha en que realizó por última vez la auto-evaluación de este requisito",""))</f>
        <v/>
      </c>
      <c r="P27" s="26">
        <f t="shared" si="7"/>
        <v>12</v>
      </c>
      <c r="Q27" s="26" t="str">
        <f t="shared" si="7"/>
        <v/>
      </c>
      <c r="R27" s="26" t="str">
        <f t="shared" si="7"/>
        <v/>
      </c>
      <c r="S27" s="26">
        <f>IF(MAX(P27:R27)=0,"",MAX(P27:R27))</f>
        <v>12</v>
      </c>
    </row>
    <row r="28" spans="2:19" s="5" customFormat="1" ht="106.5" customHeight="1" x14ac:dyDescent="0.25">
      <c r="B28" s="29">
        <v>13</v>
      </c>
      <c r="C28" s="44" t="s">
        <v>174</v>
      </c>
      <c r="D28" s="44">
        <v>80</v>
      </c>
      <c r="E28" s="13" t="s">
        <v>359</v>
      </c>
      <c r="F28" s="55"/>
      <c r="G28" s="56"/>
      <c r="H28" s="57" t="s">
        <v>284</v>
      </c>
      <c r="J28" s="25"/>
      <c r="L28" s="29">
        <v>13</v>
      </c>
      <c r="M28" s="17" t="str">
        <f>IF(F28="","Debe diligenciar la breve descripción del cumplimiento","")</f>
        <v>Debe diligenciar la breve descripción del cumplimiento</v>
      </c>
      <c r="N28" s="17" t="str">
        <f>IF(F28="","",IF(G28="","Debe seleccionar un valor de la lista de autoevaluación",""))</f>
        <v/>
      </c>
      <c r="O28" s="17" t="str">
        <f>IF(G28="","",IF(H28="","Debe registrar la fecha en que realizó por última vez la auto-evaluación de este requisito",""))</f>
        <v/>
      </c>
      <c r="P28" s="26">
        <f t="shared" si="7"/>
        <v>13</v>
      </c>
      <c r="Q28" s="26" t="str">
        <f t="shared" si="7"/>
        <v/>
      </c>
      <c r="R28" s="26" t="str">
        <f t="shared" si="7"/>
        <v/>
      </c>
      <c r="S28" s="26">
        <f>IF(MAX(P28:R28)=0,"",MAX(P28:R28))</f>
        <v>13</v>
      </c>
    </row>
    <row r="29" spans="2:19" s="6" customFormat="1" ht="12.75" x14ac:dyDescent="0.2">
      <c r="B29" s="8"/>
      <c r="C29" s="8"/>
      <c r="D29" s="8"/>
      <c r="O29" s="6" t="str">
        <f>IF(G29="","",IF(H29="","Debe registrar la fecha en que realizó por última vez la auto-evaluación de este requisito",""))</f>
        <v/>
      </c>
    </row>
    <row r="30" spans="2:19" s="6" customFormat="1" ht="12.75" hidden="1" x14ac:dyDescent="0.2">
      <c r="B30" s="8"/>
      <c r="C30" s="8"/>
      <c r="D30" s="8"/>
    </row>
    <row r="31" spans="2:19" x14ac:dyDescent="0.25"/>
    <row r="32" spans="2:19" x14ac:dyDescent="0.25"/>
  </sheetData>
  <sheetProtection algorithmName="SHA-512" hashValue="Jhd8U3ySCId7SStwG237+F2n5SGwil1RAVlQhBdZRoHStqHB0GKF0ELqyZy8ianZRixOfcphhiui2YCGaWMNwA==" saltValue="sTYhnPTemn30+RuVtMlNQA==" spinCount="100000" sheet="1" objects="1" scenarios="1"/>
  <dataConsolidate/>
  <mergeCells count="6">
    <mergeCell ref="E3:H7"/>
    <mergeCell ref="B8:G8"/>
    <mergeCell ref="B10:H13"/>
    <mergeCell ref="M13:O14"/>
    <mergeCell ref="B14:H14"/>
    <mergeCell ref="B9:H9"/>
  </mergeCells>
  <phoneticPr fontId="25" type="noConversion"/>
  <dataValidations disablePrompts="1"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8">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3"/>
  <sheetViews>
    <sheetView zoomScale="83" zoomScaleNormal="83" zoomScaleSheetLayoutView="100" workbookViewId="0">
      <pane xSplit="1" ySplit="15" topLeftCell="B16" activePane="bottomRight" state="frozen"/>
      <selection pane="topRight" activeCell="B1" sqref="B1"/>
      <selection pane="bottomLeft" activeCell="A14" sqref="A14"/>
      <selection pane="bottomRight" activeCell="F16" sqref="F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11.375"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175</v>
      </c>
      <c r="C8" s="279"/>
      <c r="D8" s="279"/>
      <c r="E8" s="279"/>
      <c r="F8" s="279"/>
      <c r="G8" s="279"/>
      <c r="J8" s="22"/>
    </row>
    <row r="9" spans="2:19" ht="20.25" x14ac:dyDescent="0.25">
      <c r="B9" s="285" t="s">
        <v>367</v>
      </c>
      <c r="C9" s="285"/>
      <c r="D9" s="285"/>
      <c r="E9" s="285"/>
      <c r="F9" s="285"/>
      <c r="G9" s="285"/>
      <c r="H9" s="285"/>
      <c r="J9" s="22"/>
      <c r="M9" s="28" t="s">
        <v>139</v>
      </c>
    </row>
    <row r="10" spans="2:19" ht="14.25" customHeight="1" x14ac:dyDescent="0.2">
      <c r="B10" s="283" t="s">
        <v>324</v>
      </c>
      <c r="C10" s="283"/>
      <c r="D10" s="283"/>
      <c r="E10" s="283"/>
      <c r="F10" s="283"/>
      <c r="G10" s="283"/>
      <c r="H10" s="283"/>
      <c r="J10" s="22"/>
      <c r="M10" s="27" t="str">
        <f>CONCATENATE(S16,", ",S17,", ",S18,", ",S19,", ",S20,", ",S21,", ",S22,", ",S23,", ",S24)</f>
        <v>1, 2, 3, 4, 5, 6, 7, 8, 9</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181</v>
      </c>
      <c r="D16" s="44">
        <v>81</v>
      </c>
      <c r="E16" s="13" t="s">
        <v>360</v>
      </c>
      <c r="F16" s="55"/>
      <c r="G16" s="56"/>
      <c r="H16" s="57"/>
      <c r="J16" s="25"/>
      <c r="L16" s="29">
        <v>1</v>
      </c>
      <c r="M16" s="17" t="str">
        <f t="shared" ref="M16:M24" si="0">IF(F16="","Debe diligenciar la breve descripción del cumplimiento","")</f>
        <v>Debe diligenciar la breve descripción del cumplimiento</v>
      </c>
      <c r="N16" s="17" t="str">
        <f t="shared" ref="N16:N25" si="1">IF(F16="","",IF(G16="","Debe seleccionar un valor de la lista de autoevaluación",""))</f>
        <v/>
      </c>
      <c r="O16" s="17" t="str">
        <f t="shared" ref="O16:O24" si="2">IF(G16="","",IF(H16="","Debe registrar la fecha en que realizó por última vez la auto-evaluación de este requisito",""))</f>
        <v/>
      </c>
      <c r="P16" s="26">
        <f t="shared" ref="P16:P24" si="3">IF(M16="","",$B16)</f>
        <v>1</v>
      </c>
      <c r="Q16" s="26" t="str">
        <f t="shared" ref="Q16:Q24" si="4">IF(N16="","",$B16)</f>
        <v/>
      </c>
      <c r="R16" s="26" t="str">
        <f t="shared" ref="R16:R24" si="5">IF(O16="","",$B16)</f>
        <v/>
      </c>
      <c r="S16" s="26">
        <f t="shared" ref="S16:S24" si="6">IF(MAX(P16:R16)=0,"",MAX(P16:R16))</f>
        <v>1</v>
      </c>
    </row>
    <row r="17" spans="2:19" s="5" customFormat="1" ht="106.5" customHeight="1" x14ac:dyDescent="0.25">
      <c r="B17" s="29">
        <v>2</v>
      </c>
      <c r="C17" s="44" t="s">
        <v>182</v>
      </c>
      <c r="D17" s="44">
        <v>82</v>
      </c>
      <c r="E17" s="13" t="s">
        <v>361</v>
      </c>
      <c r="F17" s="55"/>
      <c r="G17" s="56"/>
      <c r="H17" s="57"/>
      <c r="J17" s="25"/>
      <c r="L17" s="29">
        <v>2</v>
      </c>
      <c r="M17" s="17" t="str">
        <f t="shared" si="0"/>
        <v>Debe diligenciar la breve descripción del cumplimiento</v>
      </c>
      <c r="N17" s="17" t="str">
        <f t="shared" si="1"/>
        <v/>
      </c>
      <c r="O17" s="17" t="str">
        <f t="shared" si="2"/>
        <v/>
      </c>
      <c r="P17" s="26">
        <f t="shared" si="3"/>
        <v>2</v>
      </c>
      <c r="Q17" s="26" t="str">
        <f t="shared" si="4"/>
        <v/>
      </c>
      <c r="R17" s="26" t="str">
        <f t="shared" si="5"/>
        <v/>
      </c>
      <c r="S17" s="26">
        <f t="shared" si="6"/>
        <v>2</v>
      </c>
    </row>
    <row r="18" spans="2:19" s="5" customFormat="1" ht="106.5" customHeight="1" x14ac:dyDescent="0.25">
      <c r="B18" s="29">
        <v>3</v>
      </c>
      <c r="C18" s="44" t="s">
        <v>183</v>
      </c>
      <c r="D18" s="44">
        <v>83</v>
      </c>
      <c r="E18" s="13" t="s">
        <v>178</v>
      </c>
      <c r="F18" s="55"/>
      <c r="G18" s="56"/>
      <c r="H18" s="57"/>
      <c r="J18" s="25"/>
      <c r="L18" s="29">
        <v>3</v>
      </c>
      <c r="M18" s="17" t="str">
        <f t="shared" si="0"/>
        <v>Debe diligenciar la breve descripción del cumplimiento</v>
      </c>
      <c r="N18" s="17" t="str">
        <f t="shared" si="1"/>
        <v/>
      </c>
      <c r="O18" s="17" t="str">
        <f t="shared" si="2"/>
        <v/>
      </c>
      <c r="P18" s="26">
        <f t="shared" si="3"/>
        <v>3</v>
      </c>
      <c r="Q18" s="26" t="str">
        <f t="shared" si="4"/>
        <v/>
      </c>
      <c r="R18" s="26" t="str">
        <f t="shared" si="5"/>
        <v/>
      </c>
      <c r="S18" s="26">
        <f t="shared" si="6"/>
        <v>3</v>
      </c>
    </row>
    <row r="19" spans="2:19" s="5" customFormat="1" ht="106.5" customHeight="1" x14ac:dyDescent="0.25">
      <c r="B19" s="29">
        <v>4</v>
      </c>
      <c r="C19" s="44" t="s">
        <v>184</v>
      </c>
      <c r="D19" s="44">
        <v>84</v>
      </c>
      <c r="E19" s="13" t="s">
        <v>179</v>
      </c>
      <c r="F19" s="55"/>
      <c r="G19" s="56"/>
      <c r="H19" s="57"/>
      <c r="J19" s="25"/>
      <c r="L19" s="29">
        <v>4</v>
      </c>
      <c r="M19" s="17" t="str">
        <f t="shared" si="0"/>
        <v>Debe diligenciar la breve descripción del cumplimiento</v>
      </c>
      <c r="N19" s="17" t="str">
        <f t="shared" si="1"/>
        <v/>
      </c>
      <c r="O19" s="17" t="str">
        <f t="shared" si="2"/>
        <v/>
      </c>
      <c r="P19" s="26">
        <f t="shared" si="3"/>
        <v>4</v>
      </c>
      <c r="Q19" s="26" t="str">
        <f t="shared" si="4"/>
        <v/>
      </c>
      <c r="R19" s="26" t="str">
        <f t="shared" si="5"/>
        <v/>
      </c>
      <c r="S19" s="26">
        <f t="shared" si="6"/>
        <v>4</v>
      </c>
    </row>
    <row r="20" spans="2:19" s="5" customFormat="1" ht="106.5" customHeight="1" x14ac:dyDescent="0.25">
      <c r="B20" s="29">
        <v>5</v>
      </c>
      <c r="C20" s="44" t="s">
        <v>185</v>
      </c>
      <c r="D20" s="44">
        <v>85</v>
      </c>
      <c r="E20" s="13" t="s">
        <v>362</v>
      </c>
      <c r="F20" s="55"/>
      <c r="G20" s="56"/>
      <c r="H20" s="57"/>
      <c r="J20" s="25"/>
      <c r="L20" s="29">
        <v>5</v>
      </c>
      <c r="M20" s="17" t="str">
        <f t="shared" si="0"/>
        <v>Debe diligenciar la breve descripción del cumplimiento</v>
      </c>
      <c r="N20" s="17" t="str">
        <f t="shared" si="1"/>
        <v/>
      </c>
      <c r="O20" s="17" t="str">
        <f t="shared" si="2"/>
        <v/>
      </c>
      <c r="P20" s="26">
        <f t="shared" si="3"/>
        <v>5</v>
      </c>
      <c r="Q20" s="26" t="str">
        <f t="shared" si="4"/>
        <v/>
      </c>
      <c r="R20" s="26" t="str">
        <f t="shared" si="5"/>
        <v/>
      </c>
      <c r="S20" s="26">
        <f t="shared" si="6"/>
        <v>5</v>
      </c>
    </row>
    <row r="21" spans="2:19" s="5" customFormat="1" ht="106.5" customHeight="1" x14ac:dyDescent="0.25">
      <c r="B21" s="29">
        <v>6</v>
      </c>
      <c r="C21" s="44" t="s">
        <v>186</v>
      </c>
      <c r="D21" s="44">
        <v>86</v>
      </c>
      <c r="E21" s="13" t="s">
        <v>363</v>
      </c>
      <c r="F21" s="55"/>
      <c r="G21" s="56"/>
      <c r="H21" s="57"/>
      <c r="J21" s="25"/>
      <c r="L21" s="29">
        <v>6</v>
      </c>
      <c r="M21" s="17" t="str">
        <f t="shared" si="0"/>
        <v>Debe diligenciar la breve descripción del cumplimiento</v>
      </c>
      <c r="N21" s="17" t="str">
        <f t="shared" si="1"/>
        <v/>
      </c>
      <c r="O21" s="17" t="str">
        <f t="shared" si="2"/>
        <v/>
      </c>
      <c r="P21" s="26">
        <f t="shared" si="3"/>
        <v>6</v>
      </c>
      <c r="Q21" s="26" t="str">
        <f t="shared" si="4"/>
        <v/>
      </c>
      <c r="R21" s="26" t="str">
        <f t="shared" si="5"/>
        <v/>
      </c>
      <c r="S21" s="26">
        <f t="shared" si="6"/>
        <v>6</v>
      </c>
    </row>
    <row r="22" spans="2:19" s="5" customFormat="1" ht="106.5" customHeight="1" x14ac:dyDescent="0.25">
      <c r="B22" s="29">
        <v>7</v>
      </c>
      <c r="C22" s="44" t="s">
        <v>187</v>
      </c>
      <c r="D22" s="44">
        <v>87</v>
      </c>
      <c r="E22" s="13" t="s">
        <v>180</v>
      </c>
      <c r="F22" s="55"/>
      <c r="G22" s="56"/>
      <c r="H22" s="57"/>
      <c r="J22" s="25"/>
      <c r="L22" s="29">
        <v>7</v>
      </c>
      <c r="M22" s="17" t="str">
        <f t="shared" si="0"/>
        <v>Debe diligenciar la breve descripción del cumplimiento</v>
      </c>
      <c r="N22" s="17" t="str">
        <f t="shared" si="1"/>
        <v/>
      </c>
      <c r="O22" s="17" t="str">
        <f t="shared" si="2"/>
        <v/>
      </c>
      <c r="P22" s="26">
        <f t="shared" si="3"/>
        <v>7</v>
      </c>
      <c r="Q22" s="26" t="str">
        <f t="shared" si="4"/>
        <v/>
      </c>
      <c r="R22" s="26" t="str">
        <f t="shared" si="5"/>
        <v/>
      </c>
      <c r="S22" s="26">
        <f t="shared" si="6"/>
        <v>7</v>
      </c>
    </row>
    <row r="23" spans="2:19" s="5" customFormat="1" ht="106.5" customHeight="1" x14ac:dyDescent="0.25">
      <c r="B23" s="29">
        <v>8</v>
      </c>
      <c r="C23" s="44" t="s">
        <v>188</v>
      </c>
      <c r="D23" s="44">
        <v>88</v>
      </c>
      <c r="E23" s="13" t="s">
        <v>364</v>
      </c>
      <c r="F23" s="55"/>
      <c r="G23" s="56"/>
      <c r="H23" s="57"/>
      <c r="J23" s="25"/>
      <c r="L23" s="29">
        <v>8</v>
      </c>
      <c r="M23" s="17" t="str">
        <f t="shared" si="0"/>
        <v>Debe diligenciar la breve descripción del cumplimiento</v>
      </c>
      <c r="N23" s="17" t="str">
        <f t="shared" si="1"/>
        <v/>
      </c>
      <c r="O23" s="17" t="str">
        <f t="shared" si="2"/>
        <v/>
      </c>
      <c r="P23" s="26">
        <f t="shared" si="3"/>
        <v>8</v>
      </c>
      <c r="Q23" s="26" t="str">
        <f t="shared" si="4"/>
        <v/>
      </c>
      <c r="R23" s="26" t="str">
        <f t="shared" si="5"/>
        <v/>
      </c>
      <c r="S23" s="26">
        <f t="shared" si="6"/>
        <v>8</v>
      </c>
    </row>
    <row r="24" spans="2:19" s="5" customFormat="1" ht="106.5" customHeight="1" x14ac:dyDescent="0.25">
      <c r="B24" s="29">
        <v>9</v>
      </c>
      <c r="C24" s="44" t="s">
        <v>189</v>
      </c>
      <c r="D24" s="44">
        <v>89</v>
      </c>
      <c r="E24" s="13" t="s">
        <v>365</v>
      </c>
      <c r="F24" s="55"/>
      <c r="G24" s="56"/>
      <c r="H24" s="57"/>
      <c r="J24" s="25"/>
      <c r="L24" s="29">
        <v>9</v>
      </c>
      <c r="M24" s="17" t="str">
        <f t="shared" si="0"/>
        <v>Debe diligenciar la breve descripción del cumplimiento</v>
      </c>
      <c r="N24" s="17" t="str">
        <f t="shared" si="1"/>
        <v/>
      </c>
      <c r="O24" s="17" t="str">
        <f t="shared" si="2"/>
        <v/>
      </c>
      <c r="P24" s="26">
        <f t="shared" si="3"/>
        <v>9</v>
      </c>
      <c r="Q24" s="26" t="str">
        <f t="shared" si="4"/>
        <v/>
      </c>
      <c r="R24" s="26" t="str">
        <f t="shared" si="5"/>
        <v/>
      </c>
      <c r="S24" s="26">
        <f t="shared" si="6"/>
        <v>9</v>
      </c>
    </row>
    <row r="25" spans="2:19" s="6" customFormat="1" ht="12.75" x14ac:dyDescent="0.2">
      <c r="B25" s="8"/>
      <c r="C25" s="8"/>
      <c r="D25" s="8"/>
      <c r="N25" s="6" t="str">
        <f t="shared" si="1"/>
        <v/>
      </c>
    </row>
    <row r="26" spans="2:19" s="6" customFormat="1" ht="12.75" hidden="1" x14ac:dyDescent="0.2">
      <c r="B26" s="8"/>
      <c r="C26" s="8"/>
      <c r="D26" s="8"/>
    </row>
    <row r="27" spans="2:19" x14ac:dyDescent="0.25"/>
    <row r="28" spans="2:19" x14ac:dyDescent="0.25"/>
    <row r="29" spans="2:19" x14ac:dyDescent="0.25"/>
    <row r="30" spans="2:19" x14ac:dyDescent="0.25"/>
    <row r="31" spans="2:19" x14ac:dyDescent="0.25"/>
    <row r="32" spans="2:19" x14ac:dyDescent="0.25"/>
    <row r="33" x14ac:dyDescent="0.25"/>
  </sheetData>
  <sheetProtection algorithmName="SHA-512" hashValue="ZgaJ/dpYdTLu7NgOik2RWDOoK/UyvJJXlcbi4HxWsYFFPlbWqr1hBJrJEEKYd4pGrFWmBkF5exi0dm8UoUmr8A==" saltValue="pBByeWQKup5ouPgOPXOFLQ==" spinCount="100000" sheet="1" objects="1" scenarios="1"/>
  <dataConsolidate/>
  <mergeCells count="6">
    <mergeCell ref="E3:H7"/>
    <mergeCell ref="B8:G8"/>
    <mergeCell ref="B10:H13"/>
    <mergeCell ref="M13:O14"/>
    <mergeCell ref="B14:H14"/>
    <mergeCell ref="B9:H9"/>
  </mergeCells>
  <phoneticPr fontId="25"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4">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83" zoomScaleNormal="83" zoomScaleSheetLayoutView="100" workbookViewId="0">
      <pane xSplit="1" ySplit="17" topLeftCell="B18" activePane="bottomRight" state="frozen"/>
      <selection pane="topRight" activeCell="B1" sqref="B1"/>
      <selection pane="bottomLeft" activeCell="A14" sqref="A14"/>
      <selection pane="bottomRight" activeCell="F19" sqref="F19"/>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5" x14ac:dyDescent="0.25"/>
    <row r="2" spans="2:15" ht="4.5" customHeight="1" x14ac:dyDescent="0.25"/>
    <row r="3" spans="2:15" ht="9" customHeight="1" x14ac:dyDescent="0.25">
      <c r="B3" s="7" t="s">
        <v>284</v>
      </c>
      <c r="E3" s="276" t="s">
        <v>267</v>
      </c>
      <c r="F3" s="276"/>
      <c r="G3" s="276"/>
      <c r="H3" s="276"/>
      <c r="I3" s="15"/>
      <c r="J3" s="20"/>
      <c r="K3" s="15"/>
      <c r="L3" s="15"/>
    </row>
    <row r="4" spans="2:15" ht="26.25" customHeight="1" x14ac:dyDescent="0.4">
      <c r="B4" s="10"/>
      <c r="C4" s="10"/>
      <c r="D4" s="10"/>
      <c r="E4" s="276"/>
      <c r="F4" s="276"/>
      <c r="G4" s="276"/>
      <c r="H4" s="276"/>
      <c r="I4" s="15"/>
      <c r="J4" s="21"/>
      <c r="K4" s="15"/>
      <c r="L4" s="15"/>
    </row>
    <row r="5" spans="2:15" ht="15" customHeight="1" x14ac:dyDescent="0.25">
      <c r="E5" s="276"/>
      <c r="F5" s="276"/>
      <c r="G5" s="276"/>
      <c r="H5" s="276"/>
      <c r="I5" s="15"/>
      <c r="J5" s="21"/>
      <c r="K5" s="15"/>
      <c r="L5" s="15"/>
    </row>
    <row r="6" spans="2:15" ht="15" customHeight="1" x14ac:dyDescent="0.25">
      <c r="E6" s="276"/>
      <c r="F6" s="276"/>
      <c r="G6" s="276"/>
      <c r="H6" s="276"/>
      <c r="I6" s="15"/>
      <c r="J6" s="21"/>
      <c r="K6" s="15"/>
      <c r="L6" s="15"/>
    </row>
    <row r="7" spans="2:15" ht="15" customHeight="1" x14ac:dyDescent="0.25">
      <c r="E7" s="276"/>
      <c r="F7" s="276"/>
      <c r="G7" s="276"/>
      <c r="H7" s="276"/>
      <c r="I7" s="15"/>
      <c r="J7" s="21"/>
      <c r="K7" s="15"/>
      <c r="L7" s="15"/>
    </row>
    <row r="8" spans="2:15" x14ac:dyDescent="0.25">
      <c r="B8" s="279" t="s">
        <v>190</v>
      </c>
      <c r="C8" s="279"/>
      <c r="D8" s="279"/>
      <c r="E8" s="279"/>
      <c r="F8" s="279"/>
      <c r="G8" s="279"/>
      <c r="J8" s="22"/>
    </row>
    <row r="9" spans="2:15" ht="20.25" x14ac:dyDescent="0.25">
      <c r="B9" s="285" t="s">
        <v>366</v>
      </c>
      <c r="C9" s="285"/>
      <c r="D9" s="285"/>
      <c r="E9" s="285"/>
      <c r="F9" s="285"/>
      <c r="G9" s="285"/>
      <c r="H9" s="285"/>
      <c r="J9" s="22"/>
      <c r="M9" s="28" t="s">
        <v>139</v>
      </c>
    </row>
    <row r="10" spans="2:15" ht="14.25" customHeight="1" x14ac:dyDescent="0.2">
      <c r="B10" s="283" t="s">
        <v>324</v>
      </c>
      <c r="C10" s="283"/>
      <c r="D10" s="283"/>
      <c r="E10" s="283"/>
      <c r="F10" s="283"/>
      <c r="G10" s="283"/>
      <c r="H10" s="283"/>
      <c r="J10" s="22"/>
      <c r="M10" s="27" t="str">
        <f>CONCATENATE(S18,", ",S19,", ",S20,", ",S21,", ",S22,", ",S23)</f>
        <v>1, 2, 3, 4, 5, 6</v>
      </c>
    </row>
    <row r="11" spans="2:15" ht="14.25" customHeight="1" x14ac:dyDescent="0.2">
      <c r="B11" s="283"/>
      <c r="C11" s="283"/>
      <c r="D11" s="283"/>
      <c r="E11" s="283"/>
      <c r="F11" s="283"/>
      <c r="G11" s="283"/>
      <c r="H11" s="283"/>
      <c r="J11" s="22"/>
      <c r="M11" s="27"/>
    </row>
    <row r="12" spans="2:15" ht="14.25" customHeight="1" x14ac:dyDescent="0.2">
      <c r="B12" s="283"/>
      <c r="C12" s="283"/>
      <c r="D12" s="283"/>
      <c r="E12" s="283"/>
      <c r="F12" s="283"/>
      <c r="G12" s="283"/>
      <c r="H12" s="283"/>
      <c r="J12" s="22"/>
      <c r="M12" s="27"/>
    </row>
    <row r="13" spans="2:15" ht="14.25" customHeight="1" x14ac:dyDescent="0.2">
      <c r="B13" s="283"/>
      <c r="C13" s="283"/>
      <c r="D13" s="283"/>
      <c r="E13" s="283"/>
      <c r="F13" s="283"/>
      <c r="G13" s="283"/>
      <c r="H13" s="283"/>
      <c r="J13" s="22"/>
      <c r="M13" s="27"/>
    </row>
    <row r="14" spans="2:15" ht="14.25" x14ac:dyDescent="0.2">
      <c r="B14" s="283"/>
      <c r="C14" s="283"/>
      <c r="D14" s="283"/>
      <c r="E14" s="283"/>
      <c r="F14" s="283"/>
      <c r="G14" s="283"/>
      <c r="H14" s="283"/>
      <c r="J14" s="22"/>
    </row>
    <row r="15" spans="2:15" ht="10.5" customHeight="1" x14ac:dyDescent="0.2">
      <c r="B15" s="284"/>
      <c r="C15" s="284"/>
      <c r="D15" s="284"/>
      <c r="E15" s="284"/>
      <c r="F15" s="284"/>
      <c r="G15" s="284"/>
      <c r="H15" s="284"/>
      <c r="J15" s="22"/>
      <c r="M15" s="269" t="s">
        <v>138</v>
      </c>
      <c r="N15" s="270"/>
      <c r="O15" s="271"/>
    </row>
    <row r="16" spans="2:15" ht="6" customHeight="1" x14ac:dyDescent="0.2">
      <c r="B16" s="280"/>
      <c r="C16" s="281"/>
      <c r="D16" s="281"/>
      <c r="E16" s="281"/>
      <c r="F16" s="281"/>
      <c r="G16" s="281"/>
      <c r="H16" s="282"/>
      <c r="I16" s="9"/>
      <c r="J16" s="23"/>
      <c r="K16" s="9"/>
      <c r="L16" s="9"/>
      <c r="M16" s="272"/>
      <c r="N16" s="273"/>
      <c r="O16" s="274"/>
    </row>
    <row r="17" spans="2:19" s="4" customFormat="1" ht="15" customHeight="1" x14ac:dyDescent="0.2">
      <c r="B17" s="11" t="s">
        <v>0</v>
      </c>
      <c r="C17" s="100" t="s">
        <v>111</v>
      </c>
      <c r="D17" s="14" t="s">
        <v>140</v>
      </c>
      <c r="E17" s="12" t="s">
        <v>123</v>
      </c>
      <c r="F17" s="100" t="s">
        <v>176</v>
      </c>
      <c r="G17" s="12" t="s">
        <v>2</v>
      </c>
      <c r="H17" s="58" t="s">
        <v>177</v>
      </c>
      <c r="I17" s="16"/>
      <c r="J17" s="24"/>
      <c r="K17" s="16"/>
      <c r="L17" s="31" t="s">
        <v>0</v>
      </c>
      <c r="M17" s="30" t="s">
        <v>4</v>
      </c>
      <c r="N17" s="18" t="s">
        <v>2</v>
      </c>
      <c r="O17" s="19" t="s">
        <v>5</v>
      </c>
    </row>
    <row r="18" spans="2:19" s="5" customFormat="1" ht="106.5" customHeight="1" x14ac:dyDescent="0.25">
      <c r="B18" s="29">
        <v>1</v>
      </c>
      <c r="C18" s="44" t="s">
        <v>192</v>
      </c>
      <c r="D18" s="44">
        <v>95</v>
      </c>
      <c r="E18" s="13" t="s">
        <v>370</v>
      </c>
      <c r="F18" s="55"/>
      <c r="G18" s="56"/>
      <c r="H18" s="57"/>
      <c r="J18" s="25"/>
      <c r="L18" s="29">
        <v>1</v>
      </c>
      <c r="M18" s="17" t="str">
        <f t="shared" ref="M18:M23" si="0">IF(F18="","Debe diligenciar la breve descripción del cumplimiento","")</f>
        <v>Debe diligenciar la breve descripción del cumplimiento</v>
      </c>
      <c r="N18" s="17" t="str">
        <f t="shared" ref="N18:N23" si="1">IF(F18="","",IF(G18="","Debe seleccionar un valor de la lista de autoevaluación",""))</f>
        <v/>
      </c>
      <c r="O18" s="17" t="str">
        <f t="shared" ref="O18:O23" si="2">IF(G18="","",IF(H18="","Debe registrar la fecha en que realizó por última vez la auto-evaluación de este requisito",""))</f>
        <v/>
      </c>
      <c r="P18" s="26">
        <f t="shared" ref="P18:P23" si="3">IF(M18="","",$B18)</f>
        <v>1</v>
      </c>
      <c r="Q18" s="26" t="str">
        <f t="shared" ref="Q18:Q23" si="4">IF(N18="","",$B18)</f>
        <v/>
      </c>
      <c r="R18" s="26" t="str">
        <f t="shared" ref="R18:R23" si="5">IF(O18="","",$B18)</f>
        <v/>
      </c>
      <c r="S18" s="26">
        <f t="shared" ref="S18:S23" si="6">IF(MAX(P18:R18)=0,"",MAX(P18:R18))</f>
        <v>1</v>
      </c>
    </row>
    <row r="19" spans="2:19" s="5" customFormat="1" ht="106.5" customHeight="1" x14ac:dyDescent="0.25">
      <c r="B19" s="29">
        <v>2</v>
      </c>
      <c r="C19" s="44" t="s">
        <v>193</v>
      </c>
      <c r="D19" s="44">
        <v>96</v>
      </c>
      <c r="E19" s="13" t="s">
        <v>371</v>
      </c>
      <c r="F19" s="55"/>
      <c r="G19" s="56"/>
      <c r="H19" s="57"/>
      <c r="J19" s="25"/>
      <c r="L19" s="29">
        <v>2</v>
      </c>
      <c r="M19" s="17" t="str">
        <f t="shared" si="0"/>
        <v>Debe diligenciar la breve descripción del cumplimiento</v>
      </c>
      <c r="N19" s="17" t="str">
        <f t="shared" si="1"/>
        <v/>
      </c>
      <c r="O19" s="17" t="str">
        <f t="shared" si="2"/>
        <v/>
      </c>
      <c r="P19" s="26">
        <f t="shared" si="3"/>
        <v>2</v>
      </c>
      <c r="Q19" s="26" t="str">
        <f t="shared" si="4"/>
        <v/>
      </c>
      <c r="R19" s="26" t="str">
        <f t="shared" si="5"/>
        <v/>
      </c>
      <c r="S19" s="26">
        <f t="shared" si="6"/>
        <v>2</v>
      </c>
    </row>
    <row r="20" spans="2:19" s="5" customFormat="1" ht="106.5" customHeight="1" x14ac:dyDescent="0.25">
      <c r="B20" s="29">
        <v>3</v>
      </c>
      <c r="C20" s="44" t="s">
        <v>194</v>
      </c>
      <c r="D20" s="44">
        <v>97</v>
      </c>
      <c r="E20" s="13" t="s">
        <v>374</v>
      </c>
      <c r="F20" s="55" t="s">
        <v>284</v>
      </c>
      <c r="G20" s="56"/>
      <c r="H20" s="57" t="s">
        <v>284</v>
      </c>
      <c r="J20" s="25"/>
      <c r="L20" s="29">
        <v>3</v>
      </c>
      <c r="M20" s="17" t="str">
        <f t="shared" si="0"/>
        <v/>
      </c>
      <c r="N20" s="17" t="str">
        <f t="shared" si="1"/>
        <v>Debe seleccionar un valor de la lista de autoevaluación</v>
      </c>
      <c r="O20" s="17" t="str">
        <f t="shared" si="2"/>
        <v/>
      </c>
      <c r="P20" s="26" t="str">
        <f t="shared" si="3"/>
        <v/>
      </c>
      <c r="Q20" s="26">
        <f t="shared" si="4"/>
        <v>3</v>
      </c>
      <c r="R20" s="26" t="str">
        <f t="shared" si="5"/>
        <v/>
      </c>
      <c r="S20" s="26">
        <f t="shared" si="6"/>
        <v>3</v>
      </c>
    </row>
    <row r="21" spans="2:19" s="5" customFormat="1" ht="106.5" customHeight="1" x14ac:dyDescent="0.25">
      <c r="B21" s="29">
        <v>4</v>
      </c>
      <c r="C21" s="44" t="s">
        <v>195</v>
      </c>
      <c r="D21" s="44">
        <v>98</v>
      </c>
      <c r="E21" s="13" t="s">
        <v>373</v>
      </c>
      <c r="F21" s="55" t="s">
        <v>284</v>
      </c>
      <c r="G21" s="56"/>
      <c r="H21" s="57" t="s">
        <v>284</v>
      </c>
      <c r="J21" s="25"/>
      <c r="L21" s="29">
        <v>4</v>
      </c>
      <c r="M21" s="17" t="str">
        <f t="shared" si="0"/>
        <v/>
      </c>
      <c r="N21" s="17" t="str">
        <f t="shared" si="1"/>
        <v>Debe seleccionar un valor de la lista de autoevaluación</v>
      </c>
      <c r="O21" s="17" t="str">
        <f t="shared" si="2"/>
        <v/>
      </c>
      <c r="P21" s="26" t="str">
        <f t="shared" si="3"/>
        <v/>
      </c>
      <c r="Q21" s="26">
        <f t="shared" si="4"/>
        <v>4</v>
      </c>
      <c r="R21" s="26" t="str">
        <f t="shared" si="5"/>
        <v/>
      </c>
      <c r="S21" s="26">
        <f t="shared" si="6"/>
        <v>4</v>
      </c>
    </row>
    <row r="22" spans="2:19" s="5" customFormat="1" ht="106.5" customHeight="1" x14ac:dyDescent="0.25">
      <c r="B22" s="29">
        <v>5</v>
      </c>
      <c r="C22" s="44" t="s">
        <v>196</v>
      </c>
      <c r="D22" s="44">
        <v>99</v>
      </c>
      <c r="E22" s="13" t="s">
        <v>372</v>
      </c>
      <c r="F22" s="55" t="s">
        <v>284</v>
      </c>
      <c r="G22" s="56"/>
      <c r="H22" s="57" t="s">
        <v>284</v>
      </c>
      <c r="J22" s="25"/>
      <c r="L22" s="29">
        <v>5</v>
      </c>
      <c r="M22" s="17" t="str">
        <f t="shared" si="0"/>
        <v/>
      </c>
      <c r="N22" s="17" t="str">
        <f t="shared" si="1"/>
        <v>Debe seleccionar un valor de la lista de autoevaluación</v>
      </c>
      <c r="O22" s="17" t="str">
        <f t="shared" si="2"/>
        <v/>
      </c>
      <c r="P22" s="26" t="str">
        <f t="shared" si="3"/>
        <v/>
      </c>
      <c r="Q22" s="26">
        <f t="shared" si="4"/>
        <v>5</v>
      </c>
      <c r="R22" s="26" t="str">
        <f t="shared" si="5"/>
        <v/>
      </c>
      <c r="S22" s="26">
        <f t="shared" si="6"/>
        <v>5</v>
      </c>
    </row>
    <row r="23" spans="2:19" s="5" customFormat="1" ht="106.5" customHeight="1" x14ac:dyDescent="0.25">
      <c r="B23" s="29">
        <v>6</v>
      </c>
      <c r="C23" s="44" t="s">
        <v>197</v>
      </c>
      <c r="D23" s="44">
        <v>100</v>
      </c>
      <c r="E23" s="13" t="s">
        <v>191</v>
      </c>
      <c r="F23" s="55" t="s">
        <v>284</v>
      </c>
      <c r="G23" s="56"/>
      <c r="H23" s="57" t="s">
        <v>284</v>
      </c>
      <c r="J23" s="25"/>
      <c r="L23" s="29">
        <v>6</v>
      </c>
      <c r="M23" s="17" t="str">
        <f t="shared" si="0"/>
        <v/>
      </c>
      <c r="N23" s="17" t="str">
        <f t="shared" si="1"/>
        <v>Debe seleccionar un valor de la lista de autoevaluación</v>
      </c>
      <c r="O23" s="17" t="str">
        <f t="shared" si="2"/>
        <v/>
      </c>
      <c r="P23" s="26" t="str">
        <f t="shared" si="3"/>
        <v/>
      </c>
      <c r="Q23" s="26">
        <f t="shared" si="4"/>
        <v>6</v>
      </c>
      <c r="R23" s="26" t="str">
        <f t="shared" si="5"/>
        <v/>
      </c>
      <c r="S23" s="26">
        <f t="shared" si="6"/>
        <v>6</v>
      </c>
    </row>
    <row r="24" spans="2:19" s="6" customFormat="1" ht="12.75" x14ac:dyDescent="0.2">
      <c r="B24" s="8"/>
      <c r="C24" s="8"/>
      <c r="D24" s="8"/>
    </row>
    <row r="25" spans="2:19" s="6" customFormat="1" ht="12.75" hidden="1" x14ac:dyDescent="0.2">
      <c r="B25" s="8"/>
      <c r="C25" s="8"/>
      <c r="D25" s="8"/>
    </row>
    <row r="26" spans="2:19" x14ac:dyDescent="0.25"/>
    <row r="27" spans="2:19" x14ac:dyDescent="0.25"/>
    <row r="28" spans="2:19" x14ac:dyDescent="0.25"/>
    <row r="29" spans="2:19" x14ac:dyDescent="0.25"/>
    <row r="30" spans="2:19" x14ac:dyDescent="0.25"/>
  </sheetData>
  <sheetProtection algorithmName="SHA-512" hashValue="T8CWbaQx6+d8ON+4tbBpzjsvTGfDK3rR10vzIDE++1W0tp6mBAmZvvaz+fZJUx4ek783eAIK+FbFsch3zJgYMA==" saltValue="q/XiEqD8kPDe2PBSjFq4yQ==" spinCount="100000" sheet="1" objects="1" scenarios="1"/>
  <dataConsolidate/>
  <mergeCells count="6">
    <mergeCell ref="E3:H7"/>
    <mergeCell ref="B8:G8"/>
    <mergeCell ref="B10:H15"/>
    <mergeCell ref="M15:O16"/>
    <mergeCell ref="B16:H16"/>
    <mergeCell ref="B9:H9"/>
  </mergeCells>
  <phoneticPr fontId="25" type="noConversion"/>
  <dataValidations count="6">
    <dataValidation allowBlank="1" sqref="M17"/>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7:J17"/>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7"/>
    <dataValidation type="list" allowBlank="1" showInputMessage="1" showErrorMessage="1" errorTitle="Valor errado" error="Seleccione únicamente los valores de la lista." sqref="G18:G23">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7"/>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7"/>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zoomScale="82" zoomScaleNormal="82" zoomScaleSheetLayoutView="100" workbookViewId="0">
      <pane xSplit="1" ySplit="15" topLeftCell="B16" activePane="bottomRight" state="frozen"/>
      <selection pane="topRight" activeCell="B1" sqref="B1"/>
      <selection pane="bottomLeft" activeCell="A14" sqref="A14"/>
      <selection pane="bottomRight" activeCell="F16" sqref="F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266</v>
      </c>
      <c r="C8" s="279"/>
      <c r="D8" s="279"/>
      <c r="E8" s="279"/>
      <c r="F8" s="279"/>
      <c r="G8" s="279"/>
      <c r="J8" s="22"/>
    </row>
    <row r="9" spans="2:19" ht="20.25" x14ac:dyDescent="0.25">
      <c r="B9" s="285" t="s">
        <v>382</v>
      </c>
      <c r="C9" s="285"/>
      <c r="D9" s="285"/>
      <c r="E9" s="285"/>
      <c r="F9" s="285"/>
      <c r="G9" s="285"/>
      <c r="H9" s="285"/>
      <c r="J9" s="22"/>
      <c r="M9" s="28" t="s">
        <v>139</v>
      </c>
    </row>
    <row r="10" spans="2:19" ht="14.25" customHeight="1" x14ac:dyDescent="0.2">
      <c r="B10" s="283" t="s">
        <v>324</v>
      </c>
      <c r="C10" s="283"/>
      <c r="D10" s="283"/>
      <c r="E10" s="283"/>
      <c r="F10" s="283"/>
      <c r="G10" s="283"/>
      <c r="H10" s="283"/>
      <c r="J10" s="22"/>
      <c r="M10" s="27" t="str">
        <f>CONCATENATE(S16,", ",S17,", ",S18,", ",S19)</f>
        <v>1, 2, 3, 4</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201</v>
      </c>
      <c r="D16" s="44">
        <v>106</v>
      </c>
      <c r="E16" s="13" t="s">
        <v>375</v>
      </c>
      <c r="F16" s="55" t="s">
        <v>284</v>
      </c>
      <c r="G16" s="56"/>
      <c r="H16" s="57" t="s">
        <v>284</v>
      </c>
      <c r="J16" s="25"/>
      <c r="L16" s="29">
        <v>1</v>
      </c>
      <c r="M16" s="17" t="str">
        <f t="shared" ref="M16:M21" si="0">IF(F16="","Debe diligenciar la breve descripción del cumplimiento","")</f>
        <v/>
      </c>
      <c r="N16" s="17" t="str">
        <f t="shared" ref="N16:N21" si="1">IF(F16="","",IF(G16="","Debe seleccionar un valor de la lista de autoevaluación",""))</f>
        <v>Debe seleccionar un valor de la lista de autoevaluación</v>
      </c>
      <c r="O16" s="17" t="str">
        <f>IF(G16="","",IF(H16="","Debe registrar la fecha en que realizó por última vez la auto-evaluación de este requisito",""))</f>
        <v/>
      </c>
      <c r="P16" s="26" t="str">
        <f t="shared" ref="P16:R19" si="2">IF(M16="","",$B16)</f>
        <v/>
      </c>
      <c r="Q16" s="26">
        <f t="shared" si="2"/>
        <v>1</v>
      </c>
      <c r="R16" s="26" t="str">
        <f t="shared" si="2"/>
        <v/>
      </c>
      <c r="S16" s="26">
        <f>IF(MAX(P16:R16)=0,"",MAX(P16:R16))</f>
        <v>1</v>
      </c>
    </row>
    <row r="17" spans="2:19" s="5" customFormat="1" ht="106.5" customHeight="1" x14ac:dyDescent="0.25">
      <c r="B17" s="29">
        <v>2</v>
      </c>
      <c r="C17" s="44" t="s">
        <v>202</v>
      </c>
      <c r="D17" s="44">
        <v>107</v>
      </c>
      <c r="E17" s="13" t="s">
        <v>376</v>
      </c>
      <c r="F17" s="55" t="s">
        <v>284</v>
      </c>
      <c r="G17" s="56"/>
      <c r="H17" s="57" t="s">
        <v>284</v>
      </c>
      <c r="J17" s="25"/>
      <c r="L17" s="29">
        <v>2</v>
      </c>
      <c r="M17" s="17" t="str">
        <f t="shared" si="0"/>
        <v/>
      </c>
      <c r="N17" s="17" t="str">
        <f t="shared" si="1"/>
        <v>Debe seleccionar un valor de la lista de autoevaluación</v>
      </c>
      <c r="O17" s="17" t="str">
        <f>IF(G17="","",IF(H17="","Debe registrar la fecha en que realizó por última vez la auto-evaluación de este requisito",""))</f>
        <v/>
      </c>
      <c r="P17" s="26" t="str">
        <f t="shared" si="2"/>
        <v/>
      </c>
      <c r="Q17" s="26">
        <f t="shared" si="2"/>
        <v>2</v>
      </c>
      <c r="R17" s="26" t="str">
        <f t="shared" si="2"/>
        <v/>
      </c>
      <c r="S17" s="26">
        <f>IF(MAX(P17:R17)=0,"",MAX(P17:R17))</f>
        <v>2</v>
      </c>
    </row>
    <row r="18" spans="2:19" s="5" customFormat="1" ht="106.5" customHeight="1" x14ac:dyDescent="0.25">
      <c r="B18" s="29">
        <v>3</v>
      </c>
      <c r="C18" s="44" t="s">
        <v>203</v>
      </c>
      <c r="D18" s="44">
        <v>108</v>
      </c>
      <c r="E18" s="13" t="s">
        <v>199</v>
      </c>
      <c r="F18" s="55" t="s">
        <v>284</v>
      </c>
      <c r="G18" s="56"/>
      <c r="H18" s="57" t="s">
        <v>398</v>
      </c>
      <c r="J18" s="25"/>
      <c r="L18" s="29">
        <v>3</v>
      </c>
      <c r="M18" s="17" t="str">
        <f t="shared" si="0"/>
        <v/>
      </c>
      <c r="N18" s="17" t="str">
        <f t="shared" si="1"/>
        <v>Debe seleccionar un valor de la lista de autoevaluación</v>
      </c>
      <c r="O18" s="17" t="str">
        <f>IF(G18="","",IF(H18="","Debe registrar la fecha en que realizó por última vez la auto-evaluación de este requisito",""))</f>
        <v/>
      </c>
      <c r="P18" s="26" t="str">
        <f t="shared" si="2"/>
        <v/>
      </c>
      <c r="Q18" s="26">
        <f t="shared" si="2"/>
        <v>3</v>
      </c>
      <c r="R18" s="26" t="str">
        <f t="shared" si="2"/>
        <v/>
      </c>
      <c r="S18" s="26">
        <f>IF(MAX(P18:R18)=0,"",MAX(P18:R18))</f>
        <v>3</v>
      </c>
    </row>
    <row r="19" spans="2:19" s="5" customFormat="1" ht="106.5" customHeight="1" x14ac:dyDescent="0.25">
      <c r="B19" s="29">
        <v>4</v>
      </c>
      <c r="C19" s="44" t="s">
        <v>204</v>
      </c>
      <c r="D19" s="44">
        <v>109</v>
      </c>
      <c r="E19" s="13" t="s">
        <v>200</v>
      </c>
      <c r="F19" s="55" t="s">
        <v>284</v>
      </c>
      <c r="G19" s="56"/>
      <c r="H19" s="57" t="s">
        <v>284</v>
      </c>
      <c r="J19" s="25"/>
      <c r="L19" s="29">
        <v>4</v>
      </c>
      <c r="M19" s="17" t="str">
        <f t="shared" si="0"/>
        <v/>
      </c>
      <c r="N19" s="17" t="str">
        <f t="shared" si="1"/>
        <v>Debe seleccionar un valor de la lista de autoevaluación</v>
      </c>
      <c r="O19" s="17" t="str">
        <f>IF(G19="","",IF(H19="","Debe registrar la fecha en que realizó por última vez la auto-evaluación de este requisito",""))</f>
        <v/>
      </c>
      <c r="P19" s="26" t="str">
        <f t="shared" si="2"/>
        <v/>
      </c>
      <c r="Q19" s="26">
        <f t="shared" si="2"/>
        <v>4</v>
      </c>
      <c r="R19" s="26" t="str">
        <f t="shared" si="2"/>
        <v/>
      </c>
      <c r="S19" s="26">
        <f>IF(MAX(P19:R19)=0,"",MAX(P19:R19))</f>
        <v>4</v>
      </c>
    </row>
    <row r="20" spans="2:19" s="6" customFormat="1" ht="12.75" x14ac:dyDescent="0.2">
      <c r="B20" s="8"/>
      <c r="C20" s="8"/>
      <c r="D20" s="8"/>
      <c r="M20" s="6" t="str">
        <f t="shared" si="0"/>
        <v>Debe diligenciar la breve descripción del cumplimiento</v>
      </c>
      <c r="N20" s="6" t="str">
        <f t="shared" si="1"/>
        <v/>
      </c>
      <c r="O20" s="6" t="str">
        <f>IF(G20="","",IF(H20="","Debe registrar la fecha en que realizó por última vez la auto-evaluación de este requisito",""))</f>
        <v/>
      </c>
    </row>
    <row r="21" spans="2:19" s="6" customFormat="1" ht="12.75" hidden="1" x14ac:dyDescent="0.2">
      <c r="B21" s="8"/>
      <c r="C21" s="8"/>
      <c r="D21" s="8"/>
      <c r="M21" s="6" t="str">
        <f t="shared" si="0"/>
        <v>Debe diligenciar la breve descripción del cumplimiento</v>
      </c>
      <c r="N21" s="6" t="str">
        <f t="shared" si="1"/>
        <v/>
      </c>
    </row>
    <row r="22" spans="2:19" x14ac:dyDescent="0.25"/>
    <row r="23" spans="2:19" x14ac:dyDescent="0.25"/>
    <row r="24" spans="2:19" x14ac:dyDescent="0.25"/>
  </sheetData>
  <sheetProtection algorithmName="SHA-512" hashValue="qkfv1MNMUYC6QeTxDeLe726ivDBTgoXWCqfEvA3LhRirDONgFjbBMNqofcRQXk+BiI1UNfWtLfkI8gr0GsDEtg==" saltValue="eUuPjmWmauO6Hp1waGHFYw==" spinCount="100000" sheet="1" objects="1" scenarios="1"/>
  <dataConsolidate/>
  <mergeCells count="6">
    <mergeCell ref="E3:H7"/>
    <mergeCell ref="B8:G8"/>
    <mergeCell ref="B10:H13"/>
    <mergeCell ref="M13:O14"/>
    <mergeCell ref="B14:H14"/>
    <mergeCell ref="B9:H9"/>
  </mergeCells>
  <phoneticPr fontId="25" type="noConversion"/>
  <dataValidations disablePrompts="1"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19">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8"/>
  <sheetViews>
    <sheetView zoomScale="82" zoomScaleNormal="82" zoomScaleSheetLayoutView="100" workbookViewId="0">
      <pane xSplit="1" ySplit="14" topLeftCell="B15" activePane="bottomRight" state="frozen"/>
      <selection pane="topRight" activeCell="B1" sqref="B1"/>
      <selection pane="bottomLeft" activeCell="A14" sqref="A14"/>
      <selection pane="bottomRight" activeCell="F15" sqref="F15"/>
    </sheetView>
  </sheetViews>
  <sheetFormatPr baseColWidth="10" defaultColWidth="0" defaultRowHeight="15" zeroHeight="1" x14ac:dyDescent="0.25"/>
  <cols>
    <col min="1" max="1" width="1.25" style="3" customWidth="1"/>
    <col min="2" max="2" width="5" style="7" bestFit="1" customWidth="1"/>
    <col min="3" max="3" width="5.25" style="7" customWidth="1"/>
    <col min="4" max="4" width="4.625" style="7" hidden="1" customWidth="1"/>
    <col min="5" max="5" width="60.125" style="3" customWidth="1"/>
    <col min="6" max="6" width="66.375" style="3" customWidth="1"/>
    <col min="7" max="7" width="17.37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52" hidden="1" customWidth="1"/>
    <col min="17" max="17" width="3.125" style="52" hidden="1" customWidth="1"/>
    <col min="18" max="18" width="11.375" style="52" hidden="1" customWidth="1"/>
    <col min="19" max="19" width="3" style="52" hidden="1" customWidth="1"/>
    <col min="20" max="20" width="3.75" style="48" customWidth="1"/>
    <col min="21" max="16384" width="0" style="3" hidden="1"/>
  </cols>
  <sheetData>
    <row r="1" spans="2:20" x14ac:dyDescent="0.25">
      <c r="F1" s="117"/>
    </row>
    <row r="2" spans="2:20" ht="4.5" customHeight="1" x14ac:dyDescent="0.25"/>
    <row r="3" spans="2:20" ht="9" customHeight="1" x14ac:dyDescent="0.25">
      <c r="B3" s="7" t="s">
        <v>284</v>
      </c>
      <c r="E3" s="276" t="s">
        <v>267</v>
      </c>
      <c r="F3" s="276"/>
      <c r="G3" s="276"/>
      <c r="H3" s="276"/>
      <c r="I3" s="15"/>
      <c r="J3" s="20"/>
      <c r="K3" s="15"/>
      <c r="L3" s="15"/>
    </row>
    <row r="4" spans="2:20" ht="26.25" customHeight="1" x14ac:dyDescent="0.4">
      <c r="B4" s="10"/>
      <c r="C4" s="10"/>
      <c r="D4" s="10"/>
      <c r="E4" s="276"/>
      <c r="F4" s="276"/>
      <c r="G4" s="276"/>
      <c r="H4" s="276"/>
      <c r="I4" s="15"/>
      <c r="J4" s="21"/>
      <c r="K4" s="15"/>
      <c r="L4" s="15"/>
    </row>
    <row r="5" spans="2:20" ht="15" customHeight="1" x14ac:dyDescent="0.25">
      <c r="E5" s="276"/>
      <c r="F5" s="276"/>
      <c r="G5" s="276"/>
      <c r="H5" s="276"/>
      <c r="I5" s="15"/>
      <c r="J5" s="21"/>
      <c r="K5" s="15"/>
      <c r="L5" s="15"/>
    </row>
    <row r="6" spans="2:20" ht="15" customHeight="1" x14ac:dyDescent="0.25">
      <c r="E6" s="276"/>
      <c r="F6" s="276"/>
      <c r="G6" s="276"/>
      <c r="H6" s="276"/>
      <c r="I6" s="15"/>
      <c r="J6" s="21"/>
      <c r="K6" s="15"/>
      <c r="L6" s="15"/>
    </row>
    <row r="7" spans="2:20" ht="15" customHeight="1" x14ac:dyDescent="0.25">
      <c r="E7" s="276"/>
      <c r="F7" s="276"/>
      <c r="G7" s="276"/>
      <c r="H7" s="276"/>
      <c r="I7" s="15"/>
      <c r="J7" s="21"/>
      <c r="K7" s="15"/>
      <c r="L7" s="15"/>
      <c r="M7" s="52" t="str">
        <f>CONCATENATE(S15,", ",S16,", ",S17,", ",S18,", ",S19,", ",S20,", ",S21,", ",S22,", ",S23,", ",S24)</f>
        <v>1, 2, 3, 4, 5, 6, 7, 8, 9, 10</v>
      </c>
    </row>
    <row r="8" spans="2:20" x14ac:dyDescent="0.25">
      <c r="B8" s="279" t="s">
        <v>205</v>
      </c>
      <c r="C8" s="279"/>
      <c r="D8" s="279"/>
      <c r="E8" s="279"/>
      <c r="F8" s="279"/>
      <c r="G8" s="279"/>
      <c r="J8" s="22"/>
      <c r="M8" s="52" t="str">
        <f>CONCATENATE(S25,", ",S26,", ",S27,", ",S28,", ",S29,", ",S30,", ",S31,", ",S32,", ",S33)</f>
        <v>11, 12, 13, 14, 15, 16, 17, 18, 19</v>
      </c>
    </row>
    <row r="9" spans="2:20" ht="20.25" x14ac:dyDescent="0.25">
      <c r="B9" s="285" t="s">
        <v>380</v>
      </c>
      <c r="C9" s="285"/>
      <c r="D9" s="285"/>
      <c r="E9" s="285"/>
      <c r="F9" s="285"/>
      <c r="G9" s="285"/>
      <c r="H9" s="285"/>
      <c r="J9" s="22"/>
      <c r="M9" s="28" t="s">
        <v>139</v>
      </c>
    </row>
    <row r="10" spans="2:20" ht="14.25" customHeight="1" x14ac:dyDescent="0.2">
      <c r="B10" s="277" t="s">
        <v>378</v>
      </c>
      <c r="C10" s="277"/>
      <c r="D10" s="277"/>
      <c r="E10" s="277"/>
      <c r="F10" s="277"/>
      <c r="G10" s="277"/>
      <c r="H10" s="277"/>
      <c r="J10" s="22"/>
      <c r="M10" s="27" t="str">
        <f>CONCATENATE(M7,", ",M8)</f>
        <v>1, 2, 3, 4, 5, 6, 7, 8, 9, 10, 11, 12, 13, 14, 15, 16, 17, 18, 19</v>
      </c>
    </row>
    <row r="11" spans="2:20" ht="14.25" x14ac:dyDescent="0.2">
      <c r="B11" s="277"/>
      <c r="C11" s="277"/>
      <c r="D11" s="277"/>
      <c r="E11" s="277"/>
      <c r="F11" s="277"/>
      <c r="G11" s="277"/>
      <c r="H11" s="277"/>
      <c r="J11" s="22"/>
    </row>
    <row r="12" spans="2:20" ht="10.5" customHeight="1" x14ac:dyDescent="0.2">
      <c r="B12" s="278"/>
      <c r="C12" s="278"/>
      <c r="D12" s="278"/>
      <c r="E12" s="278"/>
      <c r="F12" s="278"/>
      <c r="G12" s="278"/>
      <c r="H12" s="278"/>
      <c r="J12" s="22"/>
      <c r="M12" s="269" t="s">
        <v>138</v>
      </c>
      <c r="N12" s="270"/>
      <c r="O12" s="271"/>
    </row>
    <row r="13" spans="2:20" ht="6" customHeight="1" x14ac:dyDescent="0.2">
      <c r="B13" s="280"/>
      <c r="C13" s="281"/>
      <c r="D13" s="281"/>
      <c r="E13" s="281"/>
      <c r="F13" s="281"/>
      <c r="G13" s="281"/>
      <c r="H13" s="282"/>
      <c r="I13" s="9"/>
      <c r="J13" s="23"/>
      <c r="K13" s="9"/>
      <c r="L13" s="9"/>
      <c r="M13" s="272"/>
      <c r="N13" s="273"/>
      <c r="O13" s="274"/>
    </row>
    <row r="14" spans="2:20" s="4" customFormat="1" ht="15" customHeight="1" x14ac:dyDescent="0.2">
      <c r="B14" s="11" t="s">
        <v>0</v>
      </c>
      <c r="C14" s="100" t="s">
        <v>111</v>
      </c>
      <c r="D14" s="14" t="s">
        <v>140</v>
      </c>
      <c r="E14" s="12" t="s">
        <v>123</v>
      </c>
      <c r="F14" s="100" t="s">
        <v>176</v>
      </c>
      <c r="G14" s="12" t="s">
        <v>2</v>
      </c>
      <c r="H14" s="58" t="s">
        <v>177</v>
      </c>
      <c r="I14" s="16"/>
      <c r="J14" s="24"/>
      <c r="K14" s="16"/>
      <c r="L14" s="31" t="s">
        <v>0</v>
      </c>
      <c r="M14" s="30" t="s">
        <v>4</v>
      </c>
      <c r="N14" s="18" t="s">
        <v>2</v>
      </c>
      <c r="O14" s="19" t="s">
        <v>5</v>
      </c>
      <c r="P14" s="53"/>
      <c r="Q14" s="53"/>
      <c r="R14" s="53"/>
      <c r="S14" s="53"/>
      <c r="T14" s="49"/>
    </row>
    <row r="15" spans="2:20" s="5" customFormat="1" ht="106.5" customHeight="1" x14ac:dyDescent="0.25">
      <c r="B15" s="29">
        <v>1</v>
      </c>
      <c r="C15" s="44" t="s">
        <v>225</v>
      </c>
      <c r="D15" s="44">
        <v>111</v>
      </c>
      <c r="E15" s="13" t="s">
        <v>207</v>
      </c>
      <c r="F15" s="55" t="s">
        <v>284</v>
      </c>
      <c r="G15" s="56"/>
      <c r="H15" s="57"/>
      <c r="J15" s="25"/>
      <c r="L15" s="29">
        <v>1</v>
      </c>
      <c r="M15" s="17" t="str">
        <f t="shared" ref="M15:M33" si="0">IF(F15="","Debe diligenciar la breve descripción del cumplimiento","")</f>
        <v/>
      </c>
      <c r="N15" s="17" t="str">
        <f t="shared" ref="N15:N33" si="1">IF(F15="","",IF(G15="","Debe seleccionar un valor de la lista de autoevaluación",""))</f>
        <v>Debe seleccionar un valor de la lista de autoevaluación</v>
      </c>
      <c r="O15" s="17" t="str">
        <f t="shared" ref="O15:O33" si="2">IF(G15="","",IF(H15="","Debe registrar la fecha en que realizó por última vez la auto-evaluación de este requisito",""))</f>
        <v/>
      </c>
      <c r="P15" s="26" t="str">
        <f t="shared" ref="P15:P33" si="3">IF(M15="","",$B15)</f>
        <v/>
      </c>
      <c r="Q15" s="26">
        <f t="shared" ref="Q15:Q33" si="4">IF(N15="","",$B15)</f>
        <v>1</v>
      </c>
      <c r="R15" s="26" t="str">
        <f t="shared" ref="R15:R33" si="5">IF(O15="","",$B15)</f>
        <v/>
      </c>
      <c r="S15" s="26">
        <f t="shared" ref="S15:S33" si="6">IF(MAX(P15:R15)=0,"",MAX(P15:R15))</f>
        <v>1</v>
      </c>
      <c r="T15" s="50"/>
    </row>
    <row r="16" spans="2:20" s="5" customFormat="1" ht="106.5" customHeight="1" x14ac:dyDescent="0.25">
      <c r="B16" s="29">
        <v>2</v>
      </c>
      <c r="C16" s="44" t="s">
        <v>226</v>
      </c>
      <c r="D16" s="44">
        <v>112</v>
      </c>
      <c r="E16" s="13" t="s">
        <v>208</v>
      </c>
      <c r="F16" s="55"/>
      <c r="G16" s="56"/>
      <c r="H16" s="57"/>
      <c r="J16" s="25"/>
      <c r="L16" s="29">
        <v>2</v>
      </c>
      <c r="M16" s="17" t="str">
        <f t="shared" si="0"/>
        <v>Debe diligenciar la breve descripción del cumplimiento</v>
      </c>
      <c r="N16" s="17" t="str">
        <f t="shared" si="1"/>
        <v/>
      </c>
      <c r="O16" s="17" t="str">
        <f t="shared" si="2"/>
        <v/>
      </c>
      <c r="P16" s="26">
        <f t="shared" si="3"/>
        <v>2</v>
      </c>
      <c r="Q16" s="26" t="str">
        <f t="shared" si="4"/>
        <v/>
      </c>
      <c r="R16" s="26" t="str">
        <f t="shared" si="5"/>
        <v/>
      </c>
      <c r="S16" s="26">
        <f t="shared" si="6"/>
        <v>2</v>
      </c>
      <c r="T16" s="50"/>
    </row>
    <row r="17" spans="2:20" s="5" customFormat="1" ht="106.5" customHeight="1" x14ac:dyDescent="0.25">
      <c r="B17" s="29">
        <v>3</v>
      </c>
      <c r="C17" s="44" t="s">
        <v>227</v>
      </c>
      <c r="D17" s="44">
        <v>113</v>
      </c>
      <c r="E17" s="13" t="s">
        <v>377</v>
      </c>
      <c r="F17" s="55"/>
      <c r="G17" s="56"/>
      <c r="H17" s="57"/>
      <c r="J17" s="25"/>
      <c r="L17" s="29">
        <v>3</v>
      </c>
      <c r="M17" s="17" t="str">
        <f t="shared" si="0"/>
        <v>Debe diligenciar la breve descripción del cumplimiento</v>
      </c>
      <c r="N17" s="17" t="str">
        <f t="shared" si="1"/>
        <v/>
      </c>
      <c r="O17" s="17" t="str">
        <f t="shared" si="2"/>
        <v/>
      </c>
      <c r="P17" s="26">
        <f t="shared" si="3"/>
        <v>3</v>
      </c>
      <c r="Q17" s="26" t="str">
        <f t="shared" si="4"/>
        <v/>
      </c>
      <c r="R17" s="26" t="str">
        <f t="shared" si="5"/>
        <v/>
      </c>
      <c r="S17" s="26">
        <f t="shared" si="6"/>
        <v>3</v>
      </c>
      <c r="T17" s="50"/>
    </row>
    <row r="18" spans="2:20" s="5" customFormat="1" ht="106.5" customHeight="1" x14ac:dyDescent="0.25">
      <c r="B18" s="29">
        <v>4</v>
      </c>
      <c r="C18" s="44" t="s">
        <v>228</v>
      </c>
      <c r="D18" s="44">
        <v>114</v>
      </c>
      <c r="E18" s="13" t="s">
        <v>209</v>
      </c>
      <c r="F18" s="55"/>
      <c r="G18" s="56"/>
      <c r="H18" s="57"/>
      <c r="J18" s="25"/>
      <c r="L18" s="29">
        <v>4</v>
      </c>
      <c r="M18" s="17" t="str">
        <f t="shared" si="0"/>
        <v>Debe diligenciar la breve descripción del cumplimiento</v>
      </c>
      <c r="N18" s="17" t="str">
        <f t="shared" si="1"/>
        <v/>
      </c>
      <c r="O18" s="17" t="str">
        <f t="shared" si="2"/>
        <v/>
      </c>
      <c r="P18" s="26">
        <f t="shared" si="3"/>
        <v>4</v>
      </c>
      <c r="Q18" s="26" t="str">
        <f t="shared" si="4"/>
        <v/>
      </c>
      <c r="R18" s="26" t="str">
        <f t="shared" si="5"/>
        <v/>
      </c>
      <c r="S18" s="26">
        <f t="shared" si="6"/>
        <v>4</v>
      </c>
      <c r="T18" s="50"/>
    </row>
    <row r="19" spans="2:20" s="5" customFormat="1" ht="106.5" customHeight="1" x14ac:dyDescent="0.25">
      <c r="B19" s="29">
        <v>5</v>
      </c>
      <c r="C19" s="44" t="s">
        <v>229</v>
      </c>
      <c r="D19" s="44">
        <v>115</v>
      </c>
      <c r="E19" s="13" t="s">
        <v>210</v>
      </c>
      <c r="F19" s="55"/>
      <c r="G19" s="56"/>
      <c r="H19" s="57"/>
      <c r="J19" s="25"/>
      <c r="L19" s="29">
        <v>5</v>
      </c>
      <c r="M19" s="17" t="str">
        <f t="shared" si="0"/>
        <v>Debe diligenciar la breve descripción del cumplimiento</v>
      </c>
      <c r="N19" s="17" t="str">
        <f t="shared" si="1"/>
        <v/>
      </c>
      <c r="O19" s="17" t="str">
        <f t="shared" si="2"/>
        <v/>
      </c>
      <c r="P19" s="26">
        <f t="shared" si="3"/>
        <v>5</v>
      </c>
      <c r="Q19" s="26" t="str">
        <f t="shared" si="4"/>
        <v/>
      </c>
      <c r="R19" s="26" t="str">
        <f t="shared" si="5"/>
        <v/>
      </c>
      <c r="S19" s="26">
        <f t="shared" si="6"/>
        <v>5</v>
      </c>
      <c r="T19" s="50"/>
    </row>
    <row r="20" spans="2:20" s="5" customFormat="1" ht="102.75" customHeight="1" x14ac:dyDescent="0.25">
      <c r="B20" s="29">
        <v>6</v>
      </c>
      <c r="C20" s="44" t="s">
        <v>230</v>
      </c>
      <c r="D20" s="44">
        <v>116</v>
      </c>
      <c r="E20" s="13" t="s">
        <v>211</v>
      </c>
      <c r="F20" s="55"/>
      <c r="G20" s="56"/>
      <c r="H20" s="57"/>
      <c r="J20" s="25"/>
      <c r="L20" s="29">
        <v>6</v>
      </c>
      <c r="M20" s="17" t="str">
        <f t="shared" si="0"/>
        <v>Debe diligenciar la breve descripción del cumplimiento</v>
      </c>
      <c r="N20" s="17" t="str">
        <f t="shared" si="1"/>
        <v/>
      </c>
      <c r="O20" s="17" t="str">
        <f t="shared" si="2"/>
        <v/>
      </c>
      <c r="P20" s="26">
        <f t="shared" si="3"/>
        <v>6</v>
      </c>
      <c r="Q20" s="26" t="str">
        <f t="shared" si="4"/>
        <v/>
      </c>
      <c r="R20" s="26" t="str">
        <f t="shared" si="5"/>
        <v/>
      </c>
      <c r="S20" s="26">
        <f t="shared" si="6"/>
        <v>6</v>
      </c>
      <c r="T20" s="50"/>
    </row>
    <row r="21" spans="2:20" s="5" customFormat="1" ht="117" customHeight="1" x14ac:dyDescent="0.25">
      <c r="B21" s="29">
        <v>7</v>
      </c>
      <c r="C21" s="44" t="s">
        <v>231</v>
      </c>
      <c r="D21" s="44">
        <v>117</v>
      </c>
      <c r="E21" s="13" t="s">
        <v>212</v>
      </c>
      <c r="F21" s="55"/>
      <c r="G21" s="56"/>
      <c r="H21" s="57"/>
      <c r="J21" s="25"/>
      <c r="L21" s="29">
        <v>7</v>
      </c>
      <c r="M21" s="17" t="str">
        <f t="shared" si="0"/>
        <v>Debe diligenciar la breve descripción del cumplimiento</v>
      </c>
      <c r="N21" s="17" t="str">
        <f t="shared" si="1"/>
        <v/>
      </c>
      <c r="O21" s="17" t="str">
        <f t="shared" si="2"/>
        <v/>
      </c>
      <c r="P21" s="26">
        <f t="shared" si="3"/>
        <v>7</v>
      </c>
      <c r="Q21" s="26" t="str">
        <f t="shared" si="4"/>
        <v/>
      </c>
      <c r="R21" s="26" t="str">
        <f t="shared" si="5"/>
        <v/>
      </c>
      <c r="S21" s="26">
        <f t="shared" si="6"/>
        <v>7</v>
      </c>
      <c r="T21" s="50"/>
    </row>
    <row r="22" spans="2:20" s="5" customFormat="1" ht="100.5" customHeight="1" x14ac:dyDescent="0.25">
      <c r="B22" s="29">
        <v>8</v>
      </c>
      <c r="C22" s="44" t="s">
        <v>232</v>
      </c>
      <c r="D22" s="44">
        <v>118</v>
      </c>
      <c r="E22" s="13" t="s">
        <v>213</v>
      </c>
      <c r="F22" s="55"/>
      <c r="G22" s="56"/>
      <c r="H22" s="57"/>
      <c r="J22" s="25"/>
      <c r="L22" s="29">
        <v>8</v>
      </c>
      <c r="M22" s="17" t="str">
        <f t="shared" si="0"/>
        <v>Debe diligenciar la breve descripción del cumplimiento</v>
      </c>
      <c r="N22" s="17" t="str">
        <f t="shared" si="1"/>
        <v/>
      </c>
      <c r="O22" s="17" t="str">
        <f t="shared" si="2"/>
        <v/>
      </c>
      <c r="P22" s="26">
        <f t="shared" si="3"/>
        <v>8</v>
      </c>
      <c r="Q22" s="26" t="str">
        <f t="shared" si="4"/>
        <v/>
      </c>
      <c r="R22" s="26" t="str">
        <f t="shared" si="5"/>
        <v/>
      </c>
      <c r="S22" s="26">
        <f t="shared" si="6"/>
        <v>8</v>
      </c>
      <c r="T22" s="50"/>
    </row>
    <row r="23" spans="2:20" s="5" customFormat="1" ht="106.5" customHeight="1" x14ac:dyDescent="0.25">
      <c r="B23" s="29">
        <v>9</v>
      </c>
      <c r="C23" s="44" t="s">
        <v>233</v>
      </c>
      <c r="D23" s="44">
        <v>119</v>
      </c>
      <c r="E23" s="13" t="s">
        <v>214</v>
      </c>
      <c r="F23" s="55"/>
      <c r="G23" s="56"/>
      <c r="H23" s="57"/>
      <c r="J23" s="25"/>
      <c r="L23" s="29">
        <v>9</v>
      </c>
      <c r="M23" s="17" t="str">
        <f t="shared" si="0"/>
        <v>Debe diligenciar la breve descripción del cumplimiento</v>
      </c>
      <c r="N23" s="17" t="str">
        <f t="shared" si="1"/>
        <v/>
      </c>
      <c r="O23" s="17" t="str">
        <f t="shared" si="2"/>
        <v/>
      </c>
      <c r="P23" s="26">
        <f t="shared" si="3"/>
        <v>9</v>
      </c>
      <c r="Q23" s="26" t="str">
        <f t="shared" si="4"/>
        <v/>
      </c>
      <c r="R23" s="26" t="str">
        <f t="shared" si="5"/>
        <v/>
      </c>
      <c r="S23" s="26">
        <f t="shared" si="6"/>
        <v>9</v>
      </c>
      <c r="T23" s="50"/>
    </row>
    <row r="24" spans="2:20" s="5" customFormat="1" ht="106.5" customHeight="1" x14ac:dyDescent="0.25">
      <c r="B24" s="29">
        <v>10</v>
      </c>
      <c r="C24" s="44" t="s">
        <v>234</v>
      </c>
      <c r="D24" s="44">
        <v>120</v>
      </c>
      <c r="E24" s="13" t="s">
        <v>215</v>
      </c>
      <c r="F24" s="55"/>
      <c r="G24" s="56"/>
      <c r="H24" s="57"/>
      <c r="J24" s="25"/>
      <c r="L24" s="29">
        <v>10</v>
      </c>
      <c r="M24" s="17" t="str">
        <f t="shared" si="0"/>
        <v>Debe diligenciar la breve descripción del cumplimiento</v>
      </c>
      <c r="N24" s="17" t="str">
        <f t="shared" si="1"/>
        <v/>
      </c>
      <c r="O24" s="17" t="str">
        <f t="shared" si="2"/>
        <v/>
      </c>
      <c r="P24" s="26">
        <f t="shared" si="3"/>
        <v>10</v>
      </c>
      <c r="Q24" s="26" t="str">
        <f t="shared" si="4"/>
        <v/>
      </c>
      <c r="R24" s="26" t="str">
        <f t="shared" si="5"/>
        <v/>
      </c>
      <c r="S24" s="26">
        <f t="shared" si="6"/>
        <v>10</v>
      </c>
      <c r="T24" s="50"/>
    </row>
    <row r="25" spans="2:20" s="5" customFormat="1" ht="106.5" customHeight="1" x14ac:dyDescent="0.25">
      <c r="B25" s="29">
        <v>11</v>
      </c>
      <c r="C25" s="44" t="s">
        <v>235</v>
      </c>
      <c r="D25" s="44">
        <v>121</v>
      </c>
      <c r="E25" s="13" t="s">
        <v>216</v>
      </c>
      <c r="F25" s="55"/>
      <c r="G25" s="56"/>
      <c r="H25" s="57"/>
      <c r="J25" s="25"/>
      <c r="L25" s="29">
        <v>11</v>
      </c>
      <c r="M25" s="17" t="str">
        <f t="shared" si="0"/>
        <v>Debe diligenciar la breve descripción del cumplimiento</v>
      </c>
      <c r="N25" s="17" t="str">
        <f t="shared" si="1"/>
        <v/>
      </c>
      <c r="O25" s="17" t="str">
        <f t="shared" si="2"/>
        <v/>
      </c>
      <c r="P25" s="26">
        <f t="shared" si="3"/>
        <v>11</v>
      </c>
      <c r="Q25" s="26" t="str">
        <f t="shared" si="4"/>
        <v/>
      </c>
      <c r="R25" s="26" t="str">
        <f t="shared" si="5"/>
        <v/>
      </c>
      <c r="S25" s="26">
        <f t="shared" si="6"/>
        <v>11</v>
      </c>
      <c r="T25" s="50"/>
    </row>
    <row r="26" spans="2:20" s="5" customFormat="1" ht="106.5" customHeight="1" x14ac:dyDescent="0.25">
      <c r="B26" s="29">
        <v>12</v>
      </c>
      <c r="C26" s="44" t="s">
        <v>236</v>
      </c>
      <c r="D26" s="44">
        <v>122</v>
      </c>
      <c r="E26" s="13" t="s">
        <v>217</v>
      </c>
      <c r="F26" s="55"/>
      <c r="G26" s="56"/>
      <c r="H26" s="57"/>
      <c r="J26" s="25"/>
      <c r="L26" s="29">
        <v>12</v>
      </c>
      <c r="M26" s="17" t="str">
        <f t="shared" si="0"/>
        <v>Debe diligenciar la breve descripción del cumplimiento</v>
      </c>
      <c r="N26" s="17" t="str">
        <f t="shared" si="1"/>
        <v/>
      </c>
      <c r="O26" s="17" t="str">
        <f t="shared" si="2"/>
        <v/>
      </c>
      <c r="P26" s="26">
        <f t="shared" si="3"/>
        <v>12</v>
      </c>
      <c r="Q26" s="26" t="str">
        <f t="shared" si="4"/>
        <v/>
      </c>
      <c r="R26" s="26" t="str">
        <f t="shared" si="5"/>
        <v/>
      </c>
      <c r="S26" s="26">
        <f t="shared" si="6"/>
        <v>12</v>
      </c>
      <c r="T26" s="50"/>
    </row>
    <row r="27" spans="2:20" s="5" customFormat="1" ht="106.5" customHeight="1" x14ac:dyDescent="0.25">
      <c r="B27" s="29">
        <v>13</v>
      </c>
      <c r="C27" s="44" t="s">
        <v>237</v>
      </c>
      <c r="D27" s="44">
        <v>123</v>
      </c>
      <c r="E27" s="13" t="s">
        <v>218</v>
      </c>
      <c r="F27" s="55"/>
      <c r="G27" s="56"/>
      <c r="H27" s="57"/>
      <c r="J27" s="25"/>
      <c r="L27" s="29">
        <v>13</v>
      </c>
      <c r="M27" s="17" t="str">
        <f t="shared" si="0"/>
        <v>Debe diligenciar la breve descripción del cumplimiento</v>
      </c>
      <c r="N27" s="17" t="str">
        <f t="shared" si="1"/>
        <v/>
      </c>
      <c r="O27" s="17" t="str">
        <f t="shared" si="2"/>
        <v/>
      </c>
      <c r="P27" s="26">
        <f t="shared" si="3"/>
        <v>13</v>
      </c>
      <c r="Q27" s="26" t="str">
        <f t="shared" si="4"/>
        <v/>
      </c>
      <c r="R27" s="26" t="str">
        <f t="shared" si="5"/>
        <v/>
      </c>
      <c r="S27" s="26">
        <f t="shared" si="6"/>
        <v>13</v>
      </c>
      <c r="T27" s="50"/>
    </row>
    <row r="28" spans="2:20" s="5" customFormat="1" ht="106.5" customHeight="1" x14ac:dyDescent="0.25">
      <c r="B28" s="29">
        <v>14</v>
      </c>
      <c r="C28" s="44" t="s">
        <v>238</v>
      </c>
      <c r="D28" s="44">
        <v>124</v>
      </c>
      <c r="E28" s="13" t="s">
        <v>219</v>
      </c>
      <c r="F28" s="55"/>
      <c r="G28" s="56"/>
      <c r="H28" s="57"/>
      <c r="J28" s="25"/>
      <c r="L28" s="29">
        <v>14</v>
      </c>
      <c r="M28" s="17" t="str">
        <f t="shared" si="0"/>
        <v>Debe diligenciar la breve descripción del cumplimiento</v>
      </c>
      <c r="N28" s="17" t="str">
        <f t="shared" si="1"/>
        <v/>
      </c>
      <c r="O28" s="17" t="str">
        <f t="shared" si="2"/>
        <v/>
      </c>
      <c r="P28" s="26">
        <f t="shared" si="3"/>
        <v>14</v>
      </c>
      <c r="Q28" s="26" t="str">
        <f t="shared" si="4"/>
        <v/>
      </c>
      <c r="R28" s="26" t="str">
        <f t="shared" si="5"/>
        <v/>
      </c>
      <c r="S28" s="26">
        <f t="shared" si="6"/>
        <v>14</v>
      </c>
      <c r="T28" s="50"/>
    </row>
    <row r="29" spans="2:20" s="5" customFormat="1" ht="106.5" customHeight="1" x14ac:dyDescent="0.25">
      <c r="B29" s="29">
        <v>15</v>
      </c>
      <c r="C29" s="44" t="s">
        <v>239</v>
      </c>
      <c r="D29" s="44">
        <v>125</v>
      </c>
      <c r="E29" s="13" t="s">
        <v>220</v>
      </c>
      <c r="F29" s="55"/>
      <c r="G29" s="56"/>
      <c r="H29" s="57"/>
      <c r="J29" s="25"/>
      <c r="L29" s="29">
        <v>15</v>
      </c>
      <c r="M29" s="17" t="str">
        <f t="shared" si="0"/>
        <v>Debe diligenciar la breve descripción del cumplimiento</v>
      </c>
      <c r="N29" s="17" t="str">
        <f t="shared" si="1"/>
        <v/>
      </c>
      <c r="O29" s="17" t="str">
        <f t="shared" si="2"/>
        <v/>
      </c>
      <c r="P29" s="26">
        <f t="shared" si="3"/>
        <v>15</v>
      </c>
      <c r="Q29" s="26" t="str">
        <f t="shared" si="4"/>
        <v/>
      </c>
      <c r="R29" s="26" t="str">
        <f t="shared" si="5"/>
        <v/>
      </c>
      <c r="S29" s="26">
        <f t="shared" si="6"/>
        <v>15</v>
      </c>
      <c r="T29" s="50"/>
    </row>
    <row r="30" spans="2:20" s="5" customFormat="1" ht="106.5" customHeight="1" x14ac:dyDescent="0.25">
      <c r="B30" s="29">
        <v>16</v>
      </c>
      <c r="C30" s="44" t="s">
        <v>240</v>
      </c>
      <c r="D30" s="44">
        <v>126</v>
      </c>
      <c r="E30" s="13" t="s">
        <v>221</v>
      </c>
      <c r="F30" s="55"/>
      <c r="G30" s="56"/>
      <c r="H30" s="57"/>
      <c r="J30" s="25"/>
      <c r="L30" s="29">
        <v>16</v>
      </c>
      <c r="M30" s="17" t="str">
        <f t="shared" si="0"/>
        <v>Debe diligenciar la breve descripción del cumplimiento</v>
      </c>
      <c r="N30" s="17" t="str">
        <f t="shared" si="1"/>
        <v/>
      </c>
      <c r="O30" s="17" t="str">
        <f t="shared" si="2"/>
        <v/>
      </c>
      <c r="P30" s="26">
        <f t="shared" si="3"/>
        <v>16</v>
      </c>
      <c r="Q30" s="26" t="str">
        <f t="shared" si="4"/>
        <v/>
      </c>
      <c r="R30" s="26" t="str">
        <f t="shared" si="5"/>
        <v/>
      </c>
      <c r="S30" s="26">
        <f t="shared" si="6"/>
        <v>16</v>
      </c>
      <c r="T30" s="50"/>
    </row>
    <row r="31" spans="2:20" s="5" customFormat="1" ht="106.5" customHeight="1" x14ac:dyDescent="0.25">
      <c r="B31" s="29">
        <v>17</v>
      </c>
      <c r="C31" s="44" t="s">
        <v>241</v>
      </c>
      <c r="D31" s="44">
        <v>127</v>
      </c>
      <c r="E31" s="13" t="s">
        <v>222</v>
      </c>
      <c r="F31" s="55"/>
      <c r="G31" s="56"/>
      <c r="H31" s="57"/>
      <c r="J31" s="25"/>
      <c r="L31" s="29">
        <v>17</v>
      </c>
      <c r="M31" s="17" t="str">
        <f t="shared" si="0"/>
        <v>Debe diligenciar la breve descripción del cumplimiento</v>
      </c>
      <c r="N31" s="17" t="str">
        <f t="shared" si="1"/>
        <v/>
      </c>
      <c r="O31" s="17" t="str">
        <f t="shared" si="2"/>
        <v/>
      </c>
      <c r="P31" s="26">
        <f t="shared" si="3"/>
        <v>17</v>
      </c>
      <c r="Q31" s="26" t="str">
        <f t="shared" si="4"/>
        <v/>
      </c>
      <c r="R31" s="26" t="str">
        <f t="shared" si="5"/>
        <v/>
      </c>
      <c r="S31" s="26">
        <f t="shared" si="6"/>
        <v>17</v>
      </c>
      <c r="T31" s="50"/>
    </row>
    <row r="32" spans="2:20" s="5" customFormat="1" ht="106.5" customHeight="1" x14ac:dyDescent="0.25">
      <c r="B32" s="29">
        <v>18</v>
      </c>
      <c r="C32" s="44" t="s">
        <v>242</v>
      </c>
      <c r="D32" s="44">
        <v>128</v>
      </c>
      <c r="E32" s="13" t="s">
        <v>223</v>
      </c>
      <c r="F32" s="55"/>
      <c r="G32" s="56"/>
      <c r="H32" s="57"/>
      <c r="J32" s="25"/>
      <c r="L32" s="29">
        <v>18</v>
      </c>
      <c r="M32" s="17" t="str">
        <f t="shared" si="0"/>
        <v>Debe diligenciar la breve descripción del cumplimiento</v>
      </c>
      <c r="N32" s="17" t="str">
        <f t="shared" si="1"/>
        <v/>
      </c>
      <c r="O32" s="17" t="str">
        <f t="shared" si="2"/>
        <v/>
      </c>
      <c r="P32" s="26">
        <f t="shared" si="3"/>
        <v>18</v>
      </c>
      <c r="Q32" s="26" t="str">
        <f t="shared" si="4"/>
        <v/>
      </c>
      <c r="R32" s="26" t="str">
        <f t="shared" si="5"/>
        <v/>
      </c>
      <c r="S32" s="26">
        <f t="shared" si="6"/>
        <v>18</v>
      </c>
      <c r="T32" s="50"/>
    </row>
    <row r="33" spans="2:20" s="5" customFormat="1" ht="106.5" customHeight="1" x14ac:dyDescent="0.25">
      <c r="B33" s="29">
        <v>19</v>
      </c>
      <c r="C33" s="44" t="s">
        <v>243</v>
      </c>
      <c r="D33" s="44">
        <v>129</v>
      </c>
      <c r="E33" s="13" t="s">
        <v>224</v>
      </c>
      <c r="F33" s="55"/>
      <c r="G33" s="56"/>
      <c r="H33" s="57"/>
      <c r="J33" s="25"/>
      <c r="L33" s="29">
        <v>19</v>
      </c>
      <c r="M33" s="17" t="str">
        <f t="shared" si="0"/>
        <v>Debe diligenciar la breve descripción del cumplimiento</v>
      </c>
      <c r="N33" s="17" t="str">
        <f t="shared" si="1"/>
        <v/>
      </c>
      <c r="O33" s="17" t="str">
        <f t="shared" si="2"/>
        <v/>
      </c>
      <c r="P33" s="26">
        <f t="shared" si="3"/>
        <v>19</v>
      </c>
      <c r="Q33" s="26" t="str">
        <f t="shared" si="4"/>
        <v/>
      </c>
      <c r="R33" s="26" t="str">
        <f t="shared" si="5"/>
        <v/>
      </c>
      <c r="S33" s="26">
        <f t="shared" si="6"/>
        <v>19</v>
      </c>
      <c r="T33" s="50"/>
    </row>
    <row r="34" spans="2:20" s="6" customFormat="1" ht="12.75" x14ac:dyDescent="0.2">
      <c r="B34" s="8"/>
      <c r="C34" s="8"/>
      <c r="D34" s="8"/>
      <c r="P34" s="54"/>
      <c r="Q34" s="54"/>
      <c r="R34" s="54"/>
      <c r="S34" s="54"/>
      <c r="T34" s="51"/>
    </row>
    <row r="35" spans="2:20" s="6" customFormat="1" ht="12.75" hidden="1" x14ac:dyDescent="0.2">
      <c r="B35" s="8"/>
      <c r="C35" s="8"/>
      <c r="D35" s="8"/>
      <c r="P35" s="54"/>
      <c r="Q35" s="54"/>
      <c r="R35" s="54"/>
      <c r="S35" s="54"/>
      <c r="T35" s="51"/>
    </row>
    <row r="36" spans="2:20" s="6" customFormat="1" ht="12.75" hidden="1" x14ac:dyDescent="0.2">
      <c r="B36" s="8"/>
      <c r="C36" s="8"/>
      <c r="D36" s="8"/>
      <c r="P36" s="54"/>
      <c r="Q36" s="54"/>
      <c r="R36" s="54"/>
      <c r="S36" s="54"/>
      <c r="T36" s="51"/>
    </row>
    <row r="37" spans="2:20" s="6" customFormat="1" ht="12.75" hidden="1" x14ac:dyDescent="0.2">
      <c r="B37" s="8"/>
      <c r="C37" s="8"/>
      <c r="D37" s="8"/>
      <c r="P37" s="54"/>
      <c r="Q37" s="54"/>
      <c r="R37" s="54"/>
      <c r="S37" s="54"/>
      <c r="T37" s="51"/>
    </row>
    <row r="38" spans="2:20" s="6" customFormat="1" ht="12.75" hidden="1" x14ac:dyDescent="0.2">
      <c r="B38" s="8"/>
      <c r="C38" s="8"/>
      <c r="D38" s="8"/>
      <c r="P38" s="54"/>
      <c r="Q38" s="54"/>
      <c r="R38" s="54"/>
      <c r="S38" s="54"/>
      <c r="T38" s="51"/>
    </row>
  </sheetData>
  <sheetProtection algorithmName="SHA-512" hashValue="qw7eOgJbWL6t7nkZPhu80uDQtAvtYAFDRLoAS4mnCOhdjib+95xy9/9MXb1lknAQk/TsnFDR/Q71K8yY05ccQw==" saltValue="Yc8t81g7xnWU8Q/WF7ZSug==" spinCount="100000" sheet="1" objects="1" scenarios="1"/>
  <dataConsolidate/>
  <mergeCells count="6">
    <mergeCell ref="M12:O13"/>
    <mergeCell ref="B9:H9"/>
    <mergeCell ref="E3:H7"/>
    <mergeCell ref="B10:H12"/>
    <mergeCell ref="B8:G8"/>
    <mergeCell ref="B13:H13"/>
  </mergeCells>
  <phoneticPr fontId="25" type="noConversion"/>
  <dataValidations xWindow="760" yWindow="360" count="6">
    <dataValidation type="list" allowBlank="1" showInputMessage="1" showErrorMessage="1" errorTitle="Valor errado" error="Seleccione únicamente los valores de la lista." sqref="G15:G33">
      <formula1>"Si cumple, No cumple, En proceso"</formula1>
    </dataValidation>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4:J14"/>
    <dataValidation allowBlank="1" sqref="M14"/>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4"/>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4"/>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4"/>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7"/>
  <sheetViews>
    <sheetView zoomScale="84" zoomScaleNormal="84" zoomScaleSheetLayoutView="100" workbookViewId="0">
      <pane xSplit="1" ySplit="14" topLeftCell="B15" activePane="bottomRight" state="frozen"/>
      <selection pane="topRight" activeCell="B1" sqref="B1"/>
      <selection pane="bottomLeft" activeCell="A14" sqref="A14"/>
      <selection pane="bottomRight" activeCell="F15" sqref="F15"/>
    </sheetView>
  </sheetViews>
  <sheetFormatPr baseColWidth="10" defaultColWidth="0" defaultRowHeight="15" zeroHeight="1" x14ac:dyDescent="0.25"/>
  <cols>
    <col min="1" max="1" width="1.25" style="3" customWidth="1"/>
    <col min="2" max="2" width="5" style="7" bestFit="1" customWidth="1"/>
    <col min="3" max="3" width="5.25" style="7" customWidth="1"/>
    <col min="4" max="4" width="4.625" style="7" hidden="1" customWidth="1"/>
    <col min="5" max="5" width="60.125" style="3" customWidth="1"/>
    <col min="6" max="6" width="66.375" style="3" customWidth="1"/>
    <col min="7" max="7" width="17.37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92</v>
      </c>
      <c r="C8" s="279"/>
      <c r="D8" s="279"/>
      <c r="E8" s="279"/>
      <c r="F8" s="279"/>
      <c r="G8" s="279"/>
      <c r="J8" s="22"/>
    </row>
    <row r="9" spans="2:19" ht="20.25" x14ac:dyDescent="0.25">
      <c r="B9" s="285" t="s">
        <v>381</v>
      </c>
      <c r="C9" s="285"/>
      <c r="D9" s="285"/>
      <c r="E9" s="285"/>
      <c r="F9" s="285"/>
      <c r="G9" s="285"/>
      <c r="H9" s="285"/>
      <c r="J9" s="22"/>
      <c r="M9" s="28" t="s">
        <v>139</v>
      </c>
    </row>
    <row r="10" spans="2:19" ht="14.25" customHeight="1" x14ac:dyDescent="0.2">
      <c r="B10" s="283" t="s">
        <v>378</v>
      </c>
      <c r="C10" s="283"/>
      <c r="D10" s="283"/>
      <c r="E10" s="283"/>
      <c r="F10" s="283"/>
      <c r="G10" s="283"/>
      <c r="H10" s="283"/>
      <c r="J10" s="22"/>
      <c r="M10" s="27" t="str">
        <f>CONCATENATE(S15,", ",S16,", ",S17,", ",S18,", ",S19,", ",S20,", ",S21,", ",S22,", ",S23,", ",S24,", ",S25,)</f>
        <v>1, 2, 3, 4, 5, 6, 7, 8, 9, 10, 11</v>
      </c>
    </row>
    <row r="11" spans="2:19" ht="14.25" customHeight="1" x14ac:dyDescent="0.2">
      <c r="B11" s="283"/>
      <c r="C11" s="283"/>
      <c r="D11" s="283"/>
      <c r="E11" s="283"/>
      <c r="F11" s="283"/>
      <c r="G11" s="283"/>
      <c r="H11" s="283"/>
      <c r="J11" s="22"/>
      <c r="M11" s="27"/>
    </row>
    <row r="12" spans="2:19" ht="10.5" customHeight="1" x14ac:dyDescent="0.2">
      <c r="B12" s="284"/>
      <c r="C12" s="284"/>
      <c r="D12" s="284"/>
      <c r="E12" s="284"/>
      <c r="F12" s="284"/>
      <c r="G12" s="284"/>
      <c r="H12" s="284"/>
      <c r="J12" s="22"/>
      <c r="M12" s="269" t="s">
        <v>138</v>
      </c>
      <c r="N12" s="270"/>
      <c r="O12" s="271"/>
    </row>
    <row r="13" spans="2:19" ht="6" customHeight="1" x14ac:dyDescent="0.2">
      <c r="B13" s="280"/>
      <c r="C13" s="281"/>
      <c r="D13" s="281"/>
      <c r="E13" s="281"/>
      <c r="F13" s="281"/>
      <c r="G13" s="281"/>
      <c r="H13" s="282"/>
      <c r="I13" s="9"/>
      <c r="J13" s="23"/>
      <c r="K13" s="9"/>
      <c r="L13" s="9"/>
      <c r="M13" s="272"/>
      <c r="N13" s="273"/>
      <c r="O13" s="274"/>
    </row>
    <row r="14" spans="2:19" s="4" customFormat="1" ht="15" customHeight="1" x14ac:dyDescent="0.2">
      <c r="B14" s="11" t="s">
        <v>0</v>
      </c>
      <c r="C14" s="100" t="s">
        <v>111</v>
      </c>
      <c r="D14" s="14" t="s">
        <v>140</v>
      </c>
      <c r="E14" s="12" t="s">
        <v>123</v>
      </c>
      <c r="F14" s="100" t="s">
        <v>176</v>
      </c>
      <c r="G14" s="12"/>
      <c r="H14" s="58" t="s">
        <v>177</v>
      </c>
      <c r="I14" s="16"/>
      <c r="J14" s="24"/>
      <c r="K14" s="16"/>
      <c r="L14" s="31" t="s">
        <v>0</v>
      </c>
      <c r="M14" s="30" t="s">
        <v>4</v>
      </c>
      <c r="N14" s="18" t="s">
        <v>2</v>
      </c>
      <c r="O14" s="19" t="s">
        <v>5</v>
      </c>
    </row>
    <row r="15" spans="2:19" s="5" customFormat="1" ht="106.5" customHeight="1" x14ac:dyDescent="0.25">
      <c r="B15" s="29">
        <v>1</v>
      </c>
      <c r="C15" s="44" t="s">
        <v>245</v>
      </c>
      <c r="D15" s="44">
        <v>130</v>
      </c>
      <c r="E15" s="13" t="s">
        <v>256</v>
      </c>
      <c r="F15" s="55" t="s">
        <v>284</v>
      </c>
      <c r="G15" s="56"/>
      <c r="H15" s="57" t="s">
        <v>284</v>
      </c>
      <c r="J15" s="25"/>
      <c r="L15" s="29">
        <v>1</v>
      </c>
      <c r="M15" s="17" t="str">
        <f t="shared" ref="M15:M25" si="0">IF(F15="","Debe diligenciar la breve descripción del cumplimiento","")</f>
        <v/>
      </c>
      <c r="N15" s="17" t="str">
        <f t="shared" ref="N15:N25" si="1">IF(F15="","",IF(G15="","Debe seleccionar un valor de la lista de autoevaluación",""))</f>
        <v>Debe seleccionar un valor de la lista de autoevaluación</v>
      </c>
      <c r="O15" s="17" t="str">
        <f t="shared" ref="O15:O25" si="2">IF(G15="","",IF(H15="","Debe registrar la fecha en que realizó por última vez la auto-evaluación de este requisito",""))</f>
        <v/>
      </c>
      <c r="P15" s="26" t="str">
        <f t="shared" ref="P15:P25" si="3">IF(M15="","",$B15)</f>
        <v/>
      </c>
      <c r="Q15" s="26">
        <f t="shared" ref="Q15:Q25" si="4">IF(N15="","",$B15)</f>
        <v>1</v>
      </c>
      <c r="R15" s="26" t="str">
        <f t="shared" ref="R15:R25" si="5">IF(O15="","",$B15)</f>
        <v/>
      </c>
      <c r="S15" s="26">
        <f t="shared" ref="S15:S25" si="6">IF(MAX(P15:R15)=0,"",MAX(P15:R15))</f>
        <v>1</v>
      </c>
    </row>
    <row r="16" spans="2:19" s="5" customFormat="1" ht="106.5" customHeight="1" x14ac:dyDescent="0.25">
      <c r="B16" s="29">
        <v>2</v>
      </c>
      <c r="C16" s="44" t="s">
        <v>246</v>
      </c>
      <c r="D16" s="44">
        <v>131</v>
      </c>
      <c r="E16" s="13" t="s">
        <v>257</v>
      </c>
      <c r="F16" s="55" t="s">
        <v>284</v>
      </c>
      <c r="G16" s="56"/>
      <c r="H16" s="57" t="s">
        <v>284</v>
      </c>
      <c r="J16" s="25"/>
      <c r="L16" s="29">
        <v>2</v>
      </c>
      <c r="M16" s="17" t="str">
        <f t="shared" si="0"/>
        <v/>
      </c>
      <c r="N16" s="17" t="str">
        <f t="shared" si="1"/>
        <v>Debe seleccionar un valor de la lista de autoevaluación</v>
      </c>
      <c r="O16" s="17" t="str">
        <f t="shared" si="2"/>
        <v/>
      </c>
      <c r="P16" s="26" t="str">
        <f t="shared" si="3"/>
        <v/>
      </c>
      <c r="Q16" s="26">
        <f t="shared" si="4"/>
        <v>2</v>
      </c>
      <c r="R16" s="26" t="str">
        <f t="shared" si="5"/>
        <v/>
      </c>
      <c r="S16" s="26">
        <f t="shared" si="6"/>
        <v>2</v>
      </c>
    </row>
    <row r="17" spans="2:19" s="5" customFormat="1" ht="106.5" customHeight="1" x14ac:dyDescent="0.25">
      <c r="B17" s="29">
        <v>3</v>
      </c>
      <c r="C17" s="44" t="s">
        <v>247</v>
      </c>
      <c r="D17" s="44">
        <v>132</v>
      </c>
      <c r="E17" s="13" t="s">
        <v>258</v>
      </c>
      <c r="F17" s="55" t="s">
        <v>284</v>
      </c>
      <c r="G17" s="56"/>
      <c r="H17" s="57" t="s">
        <v>284</v>
      </c>
      <c r="J17" s="25"/>
      <c r="L17" s="29">
        <v>3</v>
      </c>
      <c r="M17" s="17" t="str">
        <f t="shared" si="0"/>
        <v/>
      </c>
      <c r="N17" s="17" t="str">
        <f t="shared" si="1"/>
        <v>Debe seleccionar un valor de la lista de autoevaluación</v>
      </c>
      <c r="O17" s="17" t="str">
        <f t="shared" si="2"/>
        <v/>
      </c>
      <c r="P17" s="26" t="str">
        <f t="shared" si="3"/>
        <v/>
      </c>
      <c r="Q17" s="26">
        <f t="shared" si="4"/>
        <v>3</v>
      </c>
      <c r="R17" s="26" t="str">
        <f t="shared" si="5"/>
        <v/>
      </c>
      <c r="S17" s="26">
        <f t="shared" si="6"/>
        <v>3</v>
      </c>
    </row>
    <row r="18" spans="2:19" s="5" customFormat="1" ht="106.5" customHeight="1" x14ac:dyDescent="0.25">
      <c r="B18" s="29">
        <v>4</v>
      </c>
      <c r="C18" s="44" t="s">
        <v>248</v>
      </c>
      <c r="D18" s="44">
        <v>133</v>
      </c>
      <c r="E18" s="13" t="s">
        <v>259</v>
      </c>
      <c r="F18" s="55" t="s">
        <v>284</v>
      </c>
      <c r="G18" s="56"/>
      <c r="H18" s="57" t="s">
        <v>284</v>
      </c>
      <c r="J18" s="25"/>
      <c r="L18" s="29">
        <v>4</v>
      </c>
      <c r="M18" s="17" t="str">
        <f t="shared" si="0"/>
        <v/>
      </c>
      <c r="N18" s="17" t="str">
        <f t="shared" si="1"/>
        <v>Debe seleccionar un valor de la lista de autoevaluación</v>
      </c>
      <c r="O18" s="17" t="str">
        <f t="shared" si="2"/>
        <v/>
      </c>
      <c r="P18" s="26" t="str">
        <f t="shared" si="3"/>
        <v/>
      </c>
      <c r="Q18" s="26">
        <f t="shared" si="4"/>
        <v>4</v>
      </c>
      <c r="R18" s="26" t="str">
        <f t="shared" si="5"/>
        <v/>
      </c>
      <c r="S18" s="26">
        <f t="shared" si="6"/>
        <v>4</v>
      </c>
    </row>
    <row r="19" spans="2:19" s="5" customFormat="1" ht="106.5" customHeight="1" x14ac:dyDescent="0.25">
      <c r="B19" s="29">
        <v>5</v>
      </c>
      <c r="C19" s="44" t="s">
        <v>249</v>
      </c>
      <c r="D19" s="44">
        <v>134</v>
      </c>
      <c r="E19" s="13" t="s">
        <v>260</v>
      </c>
      <c r="F19" s="55" t="s">
        <v>284</v>
      </c>
      <c r="G19" s="56"/>
      <c r="H19" s="57" t="s">
        <v>284</v>
      </c>
      <c r="J19" s="25"/>
      <c r="L19" s="29">
        <v>5</v>
      </c>
      <c r="M19" s="17" t="str">
        <f t="shared" si="0"/>
        <v/>
      </c>
      <c r="N19" s="17" t="str">
        <f t="shared" si="1"/>
        <v>Debe seleccionar un valor de la lista de autoevaluación</v>
      </c>
      <c r="O19" s="17" t="str">
        <f t="shared" si="2"/>
        <v/>
      </c>
      <c r="P19" s="26" t="str">
        <f t="shared" si="3"/>
        <v/>
      </c>
      <c r="Q19" s="26">
        <f t="shared" si="4"/>
        <v>5</v>
      </c>
      <c r="R19" s="26" t="str">
        <f t="shared" si="5"/>
        <v/>
      </c>
      <c r="S19" s="26">
        <f t="shared" si="6"/>
        <v>5</v>
      </c>
    </row>
    <row r="20" spans="2:19" s="5" customFormat="1" ht="106.5" customHeight="1" x14ac:dyDescent="0.25">
      <c r="B20" s="29">
        <v>6</v>
      </c>
      <c r="C20" s="44" t="s">
        <v>250</v>
      </c>
      <c r="D20" s="44">
        <v>135</v>
      </c>
      <c r="E20" s="13" t="s">
        <v>261</v>
      </c>
      <c r="F20" s="55" t="s">
        <v>284</v>
      </c>
      <c r="G20" s="56"/>
      <c r="H20" s="57" t="s">
        <v>284</v>
      </c>
      <c r="J20" s="25"/>
      <c r="L20" s="29">
        <v>6</v>
      </c>
      <c r="M20" s="17" t="str">
        <f t="shared" si="0"/>
        <v/>
      </c>
      <c r="N20" s="17" t="str">
        <f t="shared" si="1"/>
        <v>Debe seleccionar un valor de la lista de autoevaluación</v>
      </c>
      <c r="O20" s="17" t="str">
        <f t="shared" si="2"/>
        <v/>
      </c>
      <c r="P20" s="26" t="str">
        <f t="shared" si="3"/>
        <v/>
      </c>
      <c r="Q20" s="26">
        <f t="shared" si="4"/>
        <v>6</v>
      </c>
      <c r="R20" s="26" t="str">
        <f t="shared" si="5"/>
        <v/>
      </c>
      <c r="S20" s="26">
        <f t="shared" si="6"/>
        <v>6</v>
      </c>
    </row>
    <row r="21" spans="2:19" s="5" customFormat="1" ht="106.5" customHeight="1" x14ac:dyDescent="0.25">
      <c r="B21" s="29">
        <v>7</v>
      </c>
      <c r="C21" s="44" t="s">
        <v>251</v>
      </c>
      <c r="D21" s="44">
        <v>136</v>
      </c>
      <c r="E21" s="13" t="s">
        <v>262</v>
      </c>
      <c r="F21" s="55" t="s">
        <v>284</v>
      </c>
      <c r="G21" s="56"/>
      <c r="H21" s="57" t="s">
        <v>284</v>
      </c>
      <c r="J21" s="25"/>
      <c r="L21" s="29">
        <v>7</v>
      </c>
      <c r="M21" s="17" t="str">
        <f t="shared" si="0"/>
        <v/>
      </c>
      <c r="N21" s="17" t="str">
        <f t="shared" si="1"/>
        <v>Debe seleccionar un valor de la lista de autoevaluación</v>
      </c>
      <c r="O21" s="17" t="str">
        <f t="shared" si="2"/>
        <v/>
      </c>
      <c r="P21" s="26" t="str">
        <f t="shared" si="3"/>
        <v/>
      </c>
      <c r="Q21" s="26">
        <f t="shared" si="4"/>
        <v>7</v>
      </c>
      <c r="R21" s="26" t="str">
        <f t="shared" si="5"/>
        <v/>
      </c>
      <c r="S21" s="26">
        <f t="shared" si="6"/>
        <v>7</v>
      </c>
    </row>
    <row r="22" spans="2:19" s="5" customFormat="1" ht="106.5" customHeight="1" x14ac:dyDescent="0.25">
      <c r="B22" s="29">
        <v>8</v>
      </c>
      <c r="C22" s="44" t="s">
        <v>252</v>
      </c>
      <c r="D22" s="44">
        <v>137</v>
      </c>
      <c r="E22" s="13" t="s">
        <v>263</v>
      </c>
      <c r="F22" s="55" t="s">
        <v>284</v>
      </c>
      <c r="G22" s="56"/>
      <c r="H22" s="57" t="s">
        <v>284</v>
      </c>
      <c r="J22" s="25"/>
      <c r="L22" s="29">
        <v>8</v>
      </c>
      <c r="M22" s="17" t="str">
        <f t="shared" si="0"/>
        <v/>
      </c>
      <c r="N22" s="17" t="str">
        <f t="shared" si="1"/>
        <v>Debe seleccionar un valor de la lista de autoevaluación</v>
      </c>
      <c r="O22" s="17" t="str">
        <f t="shared" si="2"/>
        <v/>
      </c>
      <c r="P22" s="26" t="str">
        <f t="shared" si="3"/>
        <v/>
      </c>
      <c r="Q22" s="26">
        <f t="shared" si="4"/>
        <v>8</v>
      </c>
      <c r="R22" s="26" t="str">
        <f t="shared" si="5"/>
        <v/>
      </c>
      <c r="S22" s="26">
        <f t="shared" si="6"/>
        <v>8</v>
      </c>
    </row>
    <row r="23" spans="2:19" s="5" customFormat="1" ht="106.5" customHeight="1" x14ac:dyDescent="0.25">
      <c r="B23" s="29">
        <v>9</v>
      </c>
      <c r="C23" s="44" t="s">
        <v>253</v>
      </c>
      <c r="D23" s="44">
        <v>138</v>
      </c>
      <c r="E23" s="13" t="s">
        <v>264</v>
      </c>
      <c r="F23" s="55" t="s">
        <v>284</v>
      </c>
      <c r="G23" s="56"/>
      <c r="H23" s="57" t="s">
        <v>284</v>
      </c>
      <c r="J23" s="25"/>
      <c r="L23" s="29">
        <v>9</v>
      </c>
      <c r="M23" s="17" t="str">
        <f t="shared" si="0"/>
        <v/>
      </c>
      <c r="N23" s="17" t="str">
        <f t="shared" si="1"/>
        <v>Debe seleccionar un valor de la lista de autoevaluación</v>
      </c>
      <c r="O23" s="17" t="str">
        <f t="shared" si="2"/>
        <v/>
      </c>
      <c r="P23" s="26" t="str">
        <f t="shared" si="3"/>
        <v/>
      </c>
      <c r="Q23" s="26">
        <f t="shared" si="4"/>
        <v>9</v>
      </c>
      <c r="R23" s="26" t="str">
        <f t="shared" si="5"/>
        <v/>
      </c>
      <c r="S23" s="26">
        <f t="shared" si="6"/>
        <v>9</v>
      </c>
    </row>
    <row r="24" spans="2:19" s="5" customFormat="1" ht="106.5" customHeight="1" x14ac:dyDescent="0.25">
      <c r="B24" s="29">
        <v>10</v>
      </c>
      <c r="C24" s="44" t="s">
        <v>254</v>
      </c>
      <c r="D24" s="44">
        <v>139</v>
      </c>
      <c r="E24" s="13" t="s">
        <v>379</v>
      </c>
      <c r="F24" s="55" t="s">
        <v>284</v>
      </c>
      <c r="G24" s="56"/>
      <c r="H24" s="57" t="s">
        <v>284</v>
      </c>
      <c r="J24" s="25"/>
      <c r="L24" s="29">
        <v>10</v>
      </c>
      <c r="M24" s="17" t="str">
        <f t="shared" si="0"/>
        <v/>
      </c>
      <c r="N24" s="17" t="str">
        <f t="shared" si="1"/>
        <v>Debe seleccionar un valor de la lista de autoevaluación</v>
      </c>
      <c r="O24" s="17" t="str">
        <f t="shared" si="2"/>
        <v/>
      </c>
      <c r="P24" s="26" t="str">
        <f t="shared" si="3"/>
        <v/>
      </c>
      <c r="Q24" s="26">
        <f t="shared" si="4"/>
        <v>10</v>
      </c>
      <c r="R24" s="26" t="str">
        <f t="shared" si="5"/>
        <v/>
      </c>
      <c r="S24" s="26">
        <f t="shared" si="6"/>
        <v>10</v>
      </c>
    </row>
    <row r="25" spans="2:19" s="5" customFormat="1" ht="106.5" customHeight="1" x14ac:dyDescent="0.25">
      <c r="B25" s="29">
        <v>11</v>
      </c>
      <c r="C25" s="44" t="s">
        <v>255</v>
      </c>
      <c r="D25" s="44">
        <v>140</v>
      </c>
      <c r="E25" s="13" t="s">
        <v>265</v>
      </c>
      <c r="F25" s="55" t="s">
        <v>284</v>
      </c>
      <c r="G25" s="56"/>
      <c r="H25" s="57" t="s">
        <v>284</v>
      </c>
      <c r="J25" s="25"/>
      <c r="L25" s="29">
        <v>11</v>
      </c>
      <c r="M25" s="17" t="str">
        <f t="shared" si="0"/>
        <v/>
      </c>
      <c r="N25" s="17" t="str">
        <f t="shared" si="1"/>
        <v>Debe seleccionar un valor de la lista de autoevaluación</v>
      </c>
      <c r="O25" s="17" t="str">
        <f t="shared" si="2"/>
        <v/>
      </c>
      <c r="P25" s="26" t="str">
        <f t="shared" si="3"/>
        <v/>
      </c>
      <c r="Q25" s="26">
        <f t="shared" si="4"/>
        <v>11</v>
      </c>
      <c r="R25" s="26" t="str">
        <f t="shared" si="5"/>
        <v/>
      </c>
      <c r="S25" s="26">
        <f t="shared" si="6"/>
        <v>11</v>
      </c>
    </row>
    <row r="26" spans="2:19" s="6" customFormat="1" ht="12.75" x14ac:dyDescent="0.2">
      <c r="B26" s="8"/>
      <c r="C26" s="8"/>
      <c r="D26" s="8"/>
    </row>
    <row r="27" spans="2:19" s="6" customFormat="1" ht="12.75" hidden="1" x14ac:dyDescent="0.2">
      <c r="B27" s="8"/>
      <c r="C27" s="8"/>
      <c r="D27" s="8"/>
    </row>
  </sheetData>
  <sheetProtection algorithmName="SHA-512" hashValue="3BruN6boWGHxplkIHiH9kA9WInf8fr+5c/4Hm0kX4f5/ChJ4plgluIsdDLoPtSwwxkJ//YJCnxDQGsaUtbrY2A==" saltValue="ShoGJwyevi9bb9O60z162w==" spinCount="100000" sheet="1" objects="1" scenarios="1"/>
  <dataConsolidate/>
  <mergeCells count="6">
    <mergeCell ref="E3:H7"/>
    <mergeCell ref="B8:G8"/>
    <mergeCell ref="B10:H12"/>
    <mergeCell ref="M12:O13"/>
    <mergeCell ref="B13:H13"/>
    <mergeCell ref="B9:H9"/>
  </mergeCells>
  <phoneticPr fontId="25" type="noConversion"/>
  <dataValidations count="6">
    <dataValidation allowBlank="1" sqref="M14"/>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4:J14"/>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4"/>
    <dataValidation type="list" allowBlank="1" showInputMessage="1" showErrorMessage="1" errorTitle="Valor errado" error="Seleccione únicamente los valores de la lista." sqref="G15:G25">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4"/>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4"/>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3"/>
  <sheetViews>
    <sheetView zoomScale="110" zoomScaleNormal="110" workbookViewId="0">
      <selection activeCell="B12" sqref="B12:I15"/>
    </sheetView>
  </sheetViews>
  <sheetFormatPr baseColWidth="10" defaultColWidth="0" defaultRowHeight="15" zeroHeight="1" x14ac:dyDescent="0.25"/>
  <cols>
    <col min="1" max="1" width="2.375" style="109" customWidth="1"/>
    <col min="2" max="3" width="11.375" style="109" customWidth="1"/>
    <col min="4" max="4" width="15.375" style="109" customWidth="1"/>
    <col min="5" max="9" width="11.375" style="109" customWidth="1"/>
    <col min="10" max="10" width="3.25" style="109" customWidth="1"/>
    <col min="11" max="16384" width="0" style="109" hidden="1"/>
  </cols>
  <sheetData>
    <row r="1" spans="2:9" x14ac:dyDescent="0.25"/>
    <row r="2" spans="2:9" x14ac:dyDescent="0.25"/>
    <row r="3" spans="2:9" x14ac:dyDescent="0.25"/>
    <row r="4" spans="2:9" x14ac:dyDescent="0.25"/>
    <row r="5" spans="2:9" x14ac:dyDescent="0.25">
      <c r="I5" s="109" t="s">
        <v>284</v>
      </c>
    </row>
    <row r="6" spans="2:9" x14ac:dyDescent="0.25"/>
    <row r="7" spans="2:9" x14ac:dyDescent="0.25"/>
    <row r="8" spans="2:9" x14ac:dyDescent="0.25"/>
    <row r="9" spans="2:9" ht="10.5" customHeight="1" x14ac:dyDescent="0.25">
      <c r="B9" s="111"/>
      <c r="C9" s="111"/>
      <c r="D9" s="111"/>
      <c r="E9" s="111"/>
      <c r="F9" s="111"/>
      <c r="G9" s="111"/>
      <c r="H9" s="111"/>
      <c r="I9" s="111"/>
    </row>
    <row r="10" spans="2:9" ht="18" customHeight="1" x14ac:dyDescent="0.25">
      <c r="C10" s="111"/>
      <c r="D10" s="111"/>
      <c r="E10" s="111"/>
      <c r="F10" s="111"/>
      <c r="G10" s="111"/>
      <c r="H10" s="111"/>
      <c r="I10" s="111"/>
    </row>
    <row r="11" spans="2:9" ht="15" customHeight="1" x14ac:dyDescent="0.25">
      <c r="B11" s="110" t="s">
        <v>44</v>
      </c>
      <c r="C11" s="111"/>
      <c r="D11" s="111"/>
      <c r="E11" s="111"/>
      <c r="F11" s="111"/>
      <c r="G11" s="111"/>
      <c r="H11" s="111"/>
      <c r="I11" s="111"/>
    </row>
    <row r="12" spans="2:9" ht="15" customHeight="1" x14ac:dyDescent="0.25">
      <c r="B12" s="134" t="s">
        <v>394</v>
      </c>
      <c r="C12" s="134"/>
      <c r="D12" s="134"/>
      <c r="E12" s="134"/>
      <c r="F12" s="134"/>
      <c r="G12" s="134"/>
      <c r="H12" s="134"/>
      <c r="I12" s="134"/>
    </row>
    <row r="13" spans="2:9" x14ac:dyDescent="0.25">
      <c r="B13" s="134"/>
      <c r="C13" s="134"/>
      <c r="D13" s="134"/>
      <c r="E13" s="134"/>
      <c r="F13" s="134"/>
      <c r="G13" s="134"/>
      <c r="H13" s="134"/>
      <c r="I13" s="134"/>
    </row>
    <row r="14" spans="2:9" x14ac:dyDescent="0.25">
      <c r="B14" s="134"/>
      <c r="C14" s="134"/>
      <c r="D14" s="134"/>
      <c r="E14" s="134"/>
      <c r="F14" s="134"/>
      <c r="G14" s="134"/>
      <c r="H14" s="134"/>
      <c r="I14" s="134"/>
    </row>
    <row r="15" spans="2:9" x14ac:dyDescent="0.25">
      <c r="B15" s="134"/>
      <c r="C15" s="134"/>
      <c r="D15" s="134"/>
      <c r="E15" s="134"/>
      <c r="F15" s="134"/>
      <c r="G15" s="134"/>
      <c r="H15" s="134"/>
      <c r="I15" s="134"/>
    </row>
    <row r="16" spans="2:9" ht="15" customHeight="1" x14ac:dyDescent="0.25">
      <c r="B16" s="134" t="s">
        <v>391</v>
      </c>
      <c r="C16" s="134"/>
      <c r="D16" s="134"/>
      <c r="E16" s="134"/>
      <c r="F16" s="134"/>
      <c r="G16" s="134"/>
      <c r="H16" s="134"/>
      <c r="I16" s="134"/>
    </row>
    <row r="17" spans="2:9" ht="15" customHeight="1" x14ac:dyDescent="0.25">
      <c r="B17" s="134"/>
      <c r="C17" s="134"/>
      <c r="D17" s="134"/>
      <c r="E17" s="134"/>
      <c r="F17" s="134"/>
      <c r="G17" s="134"/>
      <c r="H17" s="134"/>
      <c r="I17" s="134"/>
    </row>
    <row r="18" spans="2:9" ht="15" customHeight="1" x14ac:dyDescent="0.25">
      <c r="B18" s="134"/>
      <c r="C18" s="134"/>
      <c r="D18" s="134"/>
      <c r="E18" s="134"/>
      <c r="F18" s="134"/>
      <c r="G18" s="134"/>
      <c r="H18" s="134"/>
      <c r="I18" s="134"/>
    </row>
    <row r="19" spans="2:9" ht="15" customHeight="1" x14ac:dyDescent="0.25">
      <c r="B19" s="134"/>
      <c r="C19" s="134"/>
      <c r="D19" s="134"/>
      <c r="E19" s="134"/>
      <c r="F19" s="134"/>
      <c r="G19" s="134"/>
      <c r="H19" s="134"/>
      <c r="I19" s="134"/>
    </row>
    <row r="20" spans="2:9" x14ac:dyDescent="0.25">
      <c r="B20" s="134" t="s">
        <v>386</v>
      </c>
      <c r="C20" s="134"/>
      <c r="D20" s="134"/>
      <c r="E20" s="134"/>
      <c r="F20" s="134"/>
      <c r="G20" s="134"/>
      <c r="H20" s="134"/>
      <c r="I20" s="134"/>
    </row>
    <row r="21" spans="2:9" x14ac:dyDescent="0.25">
      <c r="B21" s="134"/>
      <c r="C21" s="134"/>
      <c r="D21" s="134"/>
      <c r="E21" s="134"/>
      <c r="F21" s="134"/>
      <c r="G21" s="134"/>
      <c r="H21" s="134"/>
      <c r="I21" s="134"/>
    </row>
    <row r="22" spans="2:9" x14ac:dyDescent="0.25">
      <c r="B22" s="134"/>
      <c r="C22" s="134"/>
      <c r="D22" s="134"/>
      <c r="E22" s="134"/>
      <c r="F22" s="134"/>
      <c r="G22" s="134"/>
      <c r="H22" s="134"/>
      <c r="I22" s="134"/>
    </row>
    <row r="23" spans="2:9" x14ac:dyDescent="0.25">
      <c r="B23" s="134"/>
      <c r="C23" s="134"/>
      <c r="D23" s="134"/>
      <c r="E23" s="134"/>
      <c r="F23" s="134"/>
      <c r="G23" s="134"/>
      <c r="H23" s="134"/>
      <c r="I23" s="134"/>
    </row>
    <row r="24" spans="2:9" x14ac:dyDescent="0.25">
      <c r="B24" s="134" t="s">
        <v>45</v>
      </c>
      <c r="C24" s="134"/>
      <c r="D24" s="134"/>
      <c r="E24" s="134"/>
      <c r="F24" s="134"/>
      <c r="G24" s="134"/>
      <c r="H24" s="134"/>
      <c r="I24" s="134"/>
    </row>
    <row r="25" spans="2:9" x14ac:dyDescent="0.25">
      <c r="B25" s="134"/>
      <c r="C25" s="134"/>
      <c r="D25" s="134"/>
      <c r="E25" s="134"/>
      <c r="F25" s="134"/>
      <c r="G25" s="134"/>
      <c r="H25" s="134"/>
      <c r="I25" s="134"/>
    </row>
    <row r="26" spans="2:9" x14ac:dyDescent="0.25">
      <c r="B26" s="134"/>
      <c r="C26" s="134"/>
      <c r="D26" s="134"/>
      <c r="E26" s="134"/>
      <c r="F26" s="134"/>
      <c r="G26" s="134"/>
      <c r="H26" s="134"/>
      <c r="I26" s="134"/>
    </row>
    <row r="27" spans="2:9" x14ac:dyDescent="0.25">
      <c r="B27" s="134"/>
      <c r="C27" s="134"/>
      <c r="D27" s="134"/>
      <c r="E27" s="134"/>
      <c r="F27" s="134"/>
      <c r="G27" s="134"/>
      <c r="H27" s="134"/>
      <c r="I27" s="134"/>
    </row>
    <row r="28" spans="2:9" x14ac:dyDescent="0.25">
      <c r="B28" s="134"/>
      <c r="C28" s="134"/>
      <c r="D28" s="134"/>
      <c r="E28" s="134"/>
      <c r="F28" s="134"/>
      <c r="G28" s="134"/>
      <c r="H28" s="134"/>
      <c r="I28" s="134"/>
    </row>
    <row r="29" spans="2:9" x14ac:dyDescent="0.25">
      <c r="B29" s="134"/>
      <c r="C29" s="134"/>
      <c r="D29" s="134"/>
      <c r="E29" s="134"/>
      <c r="F29" s="134"/>
      <c r="G29" s="134"/>
      <c r="H29" s="134"/>
      <c r="I29" s="134"/>
    </row>
    <row r="30" spans="2:9" ht="16.5" x14ac:dyDescent="0.25">
      <c r="B30" s="113"/>
      <c r="C30" s="113"/>
      <c r="D30" s="113"/>
      <c r="E30" s="113"/>
      <c r="F30" s="113"/>
      <c r="G30" s="113"/>
      <c r="H30" s="113"/>
      <c r="I30" s="113"/>
    </row>
    <row r="31" spans="2:9" ht="15.75" x14ac:dyDescent="0.25">
      <c r="B31" s="110" t="s">
        <v>46</v>
      </c>
    </row>
    <row r="32" spans="2:9" x14ac:dyDescent="0.25"/>
    <row r="33" spans="2:9" x14ac:dyDescent="0.25">
      <c r="B33" s="134" t="s">
        <v>47</v>
      </c>
      <c r="C33" s="134"/>
      <c r="D33" s="134"/>
      <c r="E33" s="134"/>
      <c r="F33" s="134"/>
      <c r="G33" s="134"/>
      <c r="H33" s="134"/>
      <c r="I33" s="134"/>
    </row>
    <row r="34" spans="2:9" x14ac:dyDescent="0.25">
      <c r="B34" s="134"/>
      <c r="C34" s="134"/>
      <c r="D34" s="134"/>
      <c r="E34" s="134"/>
      <c r="F34" s="134"/>
      <c r="G34" s="134"/>
      <c r="H34" s="134"/>
      <c r="I34" s="134"/>
    </row>
    <row r="35" spans="2:9" x14ac:dyDescent="0.25"/>
    <row r="36" spans="2:9" ht="3.75" customHeight="1" x14ac:dyDescent="0.25">
      <c r="B36" s="138"/>
      <c r="C36" s="139"/>
      <c r="D36" s="139"/>
      <c r="E36" s="139"/>
      <c r="F36" s="139"/>
      <c r="G36" s="139"/>
      <c r="H36" s="139"/>
      <c r="I36" s="140"/>
    </row>
    <row r="37" spans="2:9" s="112" customFormat="1" ht="16.5" customHeight="1" x14ac:dyDescent="0.25">
      <c r="B37" s="147" t="s">
        <v>58</v>
      </c>
      <c r="C37" s="144"/>
      <c r="D37" s="144"/>
      <c r="E37" s="144" t="s">
        <v>59</v>
      </c>
      <c r="F37" s="144"/>
      <c r="G37" s="144"/>
      <c r="H37" s="144"/>
      <c r="I37" s="145"/>
    </row>
    <row r="38" spans="2:9" s="112" customFormat="1" ht="16.5" customHeight="1" x14ac:dyDescent="0.25">
      <c r="B38" s="146" t="s">
        <v>50</v>
      </c>
      <c r="C38" s="146" t="s">
        <v>48</v>
      </c>
      <c r="D38" s="146"/>
      <c r="E38" s="146" t="s">
        <v>62</v>
      </c>
      <c r="F38" s="146" t="s">
        <v>60</v>
      </c>
      <c r="G38" s="146"/>
      <c r="H38" s="146"/>
      <c r="I38" s="146"/>
    </row>
    <row r="39" spans="2:9" s="112" customFormat="1" ht="16.5" x14ac:dyDescent="0.25">
      <c r="B39" s="135" t="s">
        <v>44</v>
      </c>
      <c r="C39" s="135"/>
      <c r="D39" s="135"/>
      <c r="E39" s="135" t="s">
        <v>75</v>
      </c>
      <c r="F39" s="135"/>
      <c r="G39" s="135"/>
      <c r="H39" s="135"/>
      <c r="I39" s="135"/>
    </row>
    <row r="40" spans="2:9" s="112" customFormat="1" ht="16.5" customHeight="1" x14ac:dyDescent="0.25">
      <c r="B40" s="135" t="s">
        <v>51</v>
      </c>
      <c r="C40" s="135"/>
      <c r="D40" s="135"/>
      <c r="E40" s="135" t="s">
        <v>63</v>
      </c>
      <c r="F40" s="135" t="s">
        <v>61</v>
      </c>
      <c r="G40" s="135"/>
      <c r="H40" s="135"/>
      <c r="I40" s="135"/>
    </row>
    <row r="41" spans="2:9" s="112" customFormat="1" ht="16.5" customHeight="1" x14ac:dyDescent="0.25">
      <c r="B41" s="135" t="s">
        <v>52</v>
      </c>
      <c r="C41" s="135"/>
      <c r="D41" s="135"/>
      <c r="E41" s="135" t="s">
        <v>64</v>
      </c>
      <c r="F41" s="135"/>
      <c r="G41" s="135"/>
      <c r="H41" s="135"/>
      <c r="I41" s="135"/>
    </row>
    <row r="42" spans="2:9" s="112" customFormat="1" ht="16.5" customHeight="1" x14ac:dyDescent="0.25">
      <c r="B42" s="135" t="s">
        <v>384</v>
      </c>
      <c r="C42" s="135"/>
      <c r="D42" s="135"/>
      <c r="E42" s="135" t="s">
        <v>65</v>
      </c>
      <c r="F42" s="135"/>
      <c r="G42" s="135"/>
      <c r="H42" s="135"/>
      <c r="I42" s="135"/>
    </row>
    <row r="43" spans="2:9" s="112" customFormat="1" ht="16.5" customHeight="1" x14ac:dyDescent="0.25">
      <c r="B43" s="135" t="s">
        <v>53</v>
      </c>
      <c r="C43" s="135"/>
      <c r="D43" s="135"/>
      <c r="E43" s="135" t="s">
        <v>66</v>
      </c>
      <c r="F43" s="135"/>
      <c r="G43" s="135"/>
      <c r="H43" s="135"/>
      <c r="I43" s="135"/>
    </row>
    <row r="44" spans="2:9" s="112" customFormat="1" ht="16.5" customHeight="1" x14ac:dyDescent="0.25">
      <c r="B44" s="135" t="s">
        <v>54</v>
      </c>
      <c r="C44" s="135"/>
      <c r="D44" s="135"/>
      <c r="E44" s="135" t="s">
        <v>67</v>
      </c>
      <c r="F44" s="135"/>
      <c r="G44" s="135"/>
      <c r="H44" s="135"/>
      <c r="I44" s="135"/>
    </row>
    <row r="45" spans="2:9" s="112" customFormat="1" ht="16.5" customHeight="1" x14ac:dyDescent="0.25">
      <c r="B45" s="142" t="s">
        <v>387</v>
      </c>
      <c r="C45" s="142"/>
      <c r="D45" s="142"/>
      <c r="E45" s="135" t="s">
        <v>388</v>
      </c>
      <c r="F45" s="135"/>
      <c r="G45" s="135"/>
      <c r="H45" s="135"/>
      <c r="I45" s="135"/>
    </row>
    <row r="46" spans="2:9" s="112" customFormat="1" ht="16.5" customHeight="1" x14ac:dyDescent="0.25">
      <c r="B46" s="135" t="s">
        <v>55</v>
      </c>
      <c r="C46" s="135"/>
      <c r="D46" s="135"/>
      <c r="E46" s="135" t="s">
        <v>68</v>
      </c>
      <c r="F46" s="135"/>
      <c r="G46" s="135"/>
      <c r="H46" s="135"/>
      <c r="I46" s="135"/>
    </row>
    <row r="47" spans="2:9" s="112" customFormat="1" ht="16.5" customHeight="1" x14ac:dyDescent="0.25">
      <c r="B47" s="135" t="s">
        <v>56</v>
      </c>
      <c r="C47" s="135"/>
      <c r="D47" s="135"/>
      <c r="E47" s="135" t="s">
        <v>69</v>
      </c>
      <c r="F47" s="135"/>
      <c r="G47" s="135"/>
      <c r="H47" s="135"/>
      <c r="I47" s="135"/>
    </row>
    <row r="48" spans="2:9" s="112" customFormat="1" ht="16.5" customHeight="1" x14ac:dyDescent="0.25">
      <c r="B48" s="135" t="s">
        <v>57</v>
      </c>
      <c r="C48" s="135"/>
      <c r="D48" s="135"/>
      <c r="E48" s="135" t="s">
        <v>70</v>
      </c>
      <c r="F48" s="135"/>
      <c r="G48" s="135"/>
      <c r="H48" s="135"/>
      <c r="I48" s="135"/>
    </row>
    <row r="49" spans="2:9" s="112" customFormat="1" ht="16.5" customHeight="1" x14ac:dyDescent="0.25">
      <c r="B49" s="135" t="s">
        <v>81</v>
      </c>
      <c r="C49" s="135"/>
      <c r="D49" s="135"/>
      <c r="E49" s="135" t="s">
        <v>71</v>
      </c>
      <c r="F49" s="135"/>
      <c r="G49" s="135"/>
      <c r="H49" s="135"/>
      <c r="I49" s="135"/>
    </row>
    <row r="50" spans="2:9" s="112" customFormat="1" ht="16.5" customHeight="1" x14ac:dyDescent="0.25">
      <c r="B50" s="135" t="s">
        <v>82</v>
      </c>
      <c r="C50" s="135"/>
      <c r="D50" s="135"/>
      <c r="E50" s="135" t="s">
        <v>71</v>
      </c>
      <c r="F50" s="135"/>
      <c r="G50" s="135"/>
      <c r="H50" s="135"/>
      <c r="I50" s="135"/>
    </row>
    <row r="51" spans="2:9" s="112" customFormat="1" ht="16.5" customHeight="1" x14ac:dyDescent="0.25">
      <c r="B51" s="135" t="s">
        <v>83</v>
      </c>
      <c r="C51" s="135"/>
      <c r="D51" s="135"/>
      <c r="E51" s="135" t="s">
        <v>72</v>
      </c>
      <c r="F51" s="135"/>
      <c r="G51" s="135"/>
      <c r="H51" s="135"/>
      <c r="I51" s="135"/>
    </row>
    <row r="52" spans="2:9" s="112" customFormat="1" ht="16.5" customHeight="1" x14ac:dyDescent="0.25">
      <c r="B52" s="135" t="s">
        <v>84</v>
      </c>
      <c r="C52" s="135"/>
      <c r="D52" s="135"/>
      <c r="E52" s="135" t="s">
        <v>73</v>
      </c>
      <c r="F52" s="135"/>
      <c r="G52" s="135"/>
      <c r="H52" s="135"/>
      <c r="I52" s="135"/>
    </row>
    <row r="53" spans="2:9" s="112" customFormat="1" ht="16.5" customHeight="1" x14ac:dyDescent="0.25">
      <c r="B53" s="137" t="s">
        <v>85</v>
      </c>
      <c r="C53" s="137"/>
      <c r="D53" s="137"/>
      <c r="E53" s="137" t="s">
        <v>74</v>
      </c>
      <c r="F53" s="137"/>
      <c r="G53" s="137"/>
      <c r="H53" s="137"/>
      <c r="I53" s="137"/>
    </row>
    <row r="54" spans="2:9" ht="6" customHeight="1" x14ac:dyDescent="0.25"/>
    <row r="55" spans="2:9" ht="15.75" x14ac:dyDescent="0.25">
      <c r="B55" s="110" t="s">
        <v>76</v>
      </c>
    </row>
    <row r="56" spans="2:9" ht="4.5" customHeight="1" x14ac:dyDescent="0.25"/>
    <row r="57" spans="2:9" ht="15" customHeight="1" x14ac:dyDescent="0.25">
      <c r="B57" s="143" t="s">
        <v>390</v>
      </c>
      <c r="C57" s="143"/>
      <c r="D57" s="143"/>
      <c r="E57" s="143"/>
      <c r="F57" s="143"/>
      <c r="G57" s="143"/>
      <c r="H57" s="143"/>
      <c r="I57" s="143"/>
    </row>
    <row r="58" spans="2:9" ht="15" customHeight="1" x14ac:dyDescent="0.25">
      <c r="B58" s="143"/>
      <c r="C58" s="143"/>
      <c r="D58" s="143"/>
      <c r="E58" s="143"/>
      <c r="F58" s="143"/>
      <c r="G58" s="143"/>
      <c r="H58" s="143"/>
      <c r="I58" s="143"/>
    </row>
    <row r="59" spans="2:9" ht="15" customHeight="1" x14ac:dyDescent="0.25">
      <c r="B59" s="143"/>
      <c r="C59" s="143"/>
      <c r="D59" s="143"/>
      <c r="E59" s="143"/>
      <c r="F59" s="143"/>
      <c r="G59" s="143"/>
      <c r="H59" s="143"/>
      <c r="I59" s="143"/>
    </row>
    <row r="60" spans="2:9" x14ac:dyDescent="0.25">
      <c r="B60" s="143"/>
      <c r="C60" s="143"/>
      <c r="D60" s="143"/>
      <c r="E60" s="143"/>
      <c r="F60" s="143"/>
      <c r="G60" s="143"/>
      <c r="H60" s="143"/>
      <c r="I60" s="143"/>
    </row>
    <row r="61" spans="2:9" x14ac:dyDescent="0.25"/>
    <row r="62" spans="2:9" ht="15.75" x14ac:dyDescent="0.25">
      <c r="B62" s="110" t="s">
        <v>77</v>
      </c>
    </row>
    <row r="63" spans="2:9" ht="6.75" customHeight="1" x14ac:dyDescent="0.25"/>
    <row r="64" spans="2:9" ht="5.25" customHeight="1" x14ac:dyDescent="0.25">
      <c r="B64" s="141" t="s">
        <v>397</v>
      </c>
      <c r="C64" s="141"/>
      <c r="D64" s="141"/>
      <c r="E64" s="141"/>
      <c r="F64" s="141"/>
      <c r="G64" s="141"/>
      <c r="H64" s="141"/>
      <c r="I64" s="141"/>
    </row>
    <row r="65" spans="2:9" ht="6.75" hidden="1" customHeight="1" x14ac:dyDescent="0.25">
      <c r="B65" s="141"/>
      <c r="C65" s="141"/>
      <c r="D65" s="141"/>
      <c r="E65" s="141"/>
      <c r="F65" s="141"/>
      <c r="G65" s="141"/>
      <c r="H65" s="141"/>
      <c r="I65" s="141"/>
    </row>
    <row r="66" spans="2:9" ht="15" customHeight="1" x14ac:dyDescent="0.25">
      <c r="B66" s="141"/>
      <c r="C66" s="141"/>
      <c r="D66" s="141"/>
      <c r="E66" s="141"/>
      <c r="F66" s="141"/>
      <c r="G66" s="141"/>
      <c r="H66" s="141"/>
      <c r="I66" s="141"/>
    </row>
    <row r="67" spans="2:9" ht="33.75" hidden="1" customHeight="1" x14ac:dyDescent="0.25">
      <c r="B67" s="141"/>
      <c r="C67" s="141"/>
      <c r="D67" s="141"/>
      <c r="E67" s="141"/>
      <c r="F67" s="141"/>
      <c r="G67" s="141"/>
      <c r="H67" s="141"/>
      <c r="I67" s="141"/>
    </row>
    <row r="68" spans="2:9" ht="30.75" customHeight="1" x14ac:dyDescent="0.25">
      <c r="B68" s="141"/>
      <c r="C68" s="141"/>
      <c r="D68" s="141"/>
      <c r="E68" s="141"/>
      <c r="F68" s="141"/>
      <c r="G68" s="141"/>
      <c r="H68" s="141"/>
      <c r="I68" s="141"/>
    </row>
    <row r="69" spans="2:9" ht="20.25" customHeight="1" x14ac:dyDescent="0.25">
      <c r="B69" s="141"/>
      <c r="C69" s="141"/>
      <c r="D69" s="141"/>
      <c r="E69" s="141"/>
      <c r="F69" s="141"/>
      <c r="G69" s="141"/>
      <c r="H69" s="141"/>
      <c r="I69" s="141"/>
    </row>
    <row r="70" spans="2:9" ht="20.25" customHeight="1" x14ac:dyDescent="0.25">
      <c r="B70" s="141"/>
      <c r="C70" s="141"/>
      <c r="D70" s="141"/>
      <c r="E70" s="141"/>
      <c r="F70" s="141"/>
      <c r="G70" s="141"/>
      <c r="H70" s="141"/>
      <c r="I70" s="141"/>
    </row>
    <row r="71" spans="2:9" ht="38.25" customHeight="1" x14ac:dyDescent="0.25">
      <c r="B71" s="141"/>
      <c r="C71" s="141"/>
      <c r="D71" s="141"/>
      <c r="E71" s="141"/>
      <c r="F71" s="141"/>
      <c r="G71" s="141"/>
      <c r="H71" s="141"/>
      <c r="I71" s="141"/>
    </row>
    <row r="72" spans="2:9" ht="42" customHeight="1" x14ac:dyDescent="0.25">
      <c r="B72" s="136" t="s">
        <v>395</v>
      </c>
      <c r="C72" s="134"/>
      <c r="D72" s="134"/>
      <c r="E72" s="134"/>
      <c r="F72" s="134"/>
      <c r="G72" s="134"/>
      <c r="H72" s="134"/>
      <c r="I72" s="134"/>
    </row>
    <row r="73" spans="2:9" ht="15" customHeight="1" x14ac:dyDescent="0.25">
      <c r="B73" s="134"/>
      <c r="C73" s="134"/>
      <c r="D73" s="134"/>
      <c r="E73" s="134"/>
      <c r="F73" s="134"/>
      <c r="G73" s="134"/>
      <c r="H73" s="134"/>
      <c r="I73" s="134"/>
    </row>
    <row r="74" spans="2:9" ht="15" customHeight="1" x14ac:dyDescent="0.25">
      <c r="B74" s="134"/>
      <c r="C74" s="134"/>
      <c r="D74" s="134"/>
      <c r="E74" s="134"/>
      <c r="F74" s="134"/>
      <c r="G74" s="134"/>
      <c r="H74" s="134"/>
      <c r="I74" s="134"/>
    </row>
    <row r="75" spans="2:9" ht="15" customHeight="1" x14ac:dyDescent="0.25">
      <c r="B75" s="134"/>
      <c r="C75" s="134"/>
      <c r="D75" s="134"/>
      <c r="E75" s="134"/>
      <c r="F75" s="134"/>
      <c r="G75" s="134"/>
      <c r="H75" s="134"/>
      <c r="I75" s="134"/>
    </row>
    <row r="76" spans="2:9" ht="15" customHeight="1" x14ac:dyDescent="0.25">
      <c r="B76" s="134"/>
      <c r="C76" s="134"/>
      <c r="D76" s="134"/>
      <c r="E76" s="134"/>
      <c r="F76" s="134"/>
      <c r="G76" s="134"/>
      <c r="H76" s="134"/>
      <c r="I76" s="134"/>
    </row>
    <row r="77" spans="2:9" ht="51.75" customHeight="1" x14ac:dyDescent="0.25">
      <c r="B77" s="134"/>
      <c r="C77" s="134"/>
      <c r="D77" s="134"/>
      <c r="E77" s="134"/>
      <c r="F77" s="134"/>
      <c r="G77" s="134"/>
      <c r="H77" s="134"/>
      <c r="I77" s="134"/>
    </row>
    <row r="78" spans="2:9" ht="15" customHeight="1" x14ac:dyDescent="0.25">
      <c r="B78" s="136" t="s">
        <v>392</v>
      </c>
      <c r="C78" s="136"/>
      <c r="D78" s="136"/>
      <c r="E78" s="136"/>
      <c r="F78" s="136"/>
      <c r="G78" s="136"/>
      <c r="H78" s="136"/>
      <c r="I78" s="136"/>
    </row>
    <row r="79" spans="2:9" ht="15" customHeight="1" x14ac:dyDescent="0.25">
      <c r="B79" s="136"/>
      <c r="C79" s="136"/>
      <c r="D79" s="136"/>
      <c r="E79" s="136"/>
      <c r="F79" s="136"/>
      <c r="G79" s="136"/>
      <c r="H79" s="136"/>
      <c r="I79" s="136"/>
    </row>
    <row r="80" spans="2:9" ht="20.25" customHeight="1" x14ac:dyDescent="0.25">
      <c r="B80" s="136"/>
      <c r="C80" s="136"/>
      <c r="D80" s="136"/>
      <c r="E80" s="136"/>
      <c r="F80" s="136"/>
      <c r="G80" s="136"/>
      <c r="H80" s="136"/>
      <c r="I80" s="136"/>
    </row>
    <row r="81" spans="2:9" ht="24" customHeight="1" x14ac:dyDescent="0.25">
      <c r="B81" s="136"/>
      <c r="C81" s="136"/>
      <c r="D81" s="136"/>
      <c r="E81" s="136"/>
      <c r="F81" s="136"/>
      <c r="G81" s="136"/>
      <c r="H81" s="136"/>
      <c r="I81" s="136"/>
    </row>
    <row r="82" spans="2:9" x14ac:dyDescent="0.25">
      <c r="B82" s="136" t="s">
        <v>393</v>
      </c>
      <c r="C82" s="134"/>
      <c r="D82" s="134"/>
      <c r="E82" s="134"/>
      <c r="F82" s="134"/>
      <c r="G82" s="134"/>
      <c r="H82" s="134"/>
      <c r="I82" s="134"/>
    </row>
    <row r="83" spans="2:9" x14ac:dyDescent="0.25">
      <c r="B83" s="134"/>
      <c r="C83" s="134"/>
      <c r="D83" s="134"/>
      <c r="E83" s="134"/>
      <c r="F83" s="134"/>
      <c r="G83" s="134"/>
      <c r="H83" s="134"/>
      <c r="I83" s="134"/>
    </row>
    <row r="84" spans="2:9" x14ac:dyDescent="0.25">
      <c r="B84" s="134"/>
      <c r="C84" s="134"/>
      <c r="D84" s="134"/>
      <c r="E84" s="134"/>
      <c r="F84" s="134"/>
      <c r="G84" s="134"/>
      <c r="H84" s="134"/>
      <c r="I84" s="134"/>
    </row>
    <row r="85" spans="2:9" x14ac:dyDescent="0.25">
      <c r="B85" s="134"/>
      <c r="C85" s="134"/>
      <c r="D85" s="134"/>
      <c r="E85" s="134"/>
      <c r="F85" s="134"/>
      <c r="G85" s="134"/>
      <c r="H85" s="134"/>
      <c r="I85" s="134"/>
    </row>
    <row r="86" spans="2:9" x14ac:dyDescent="0.25">
      <c r="B86" s="136" t="s">
        <v>78</v>
      </c>
      <c r="C86" s="134"/>
      <c r="D86" s="134"/>
      <c r="E86" s="134"/>
      <c r="F86" s="134"/>
      <c r="G86" s="134"/>
      <c r="H86" s="134"/>
      <c r="I86" s="134"/>
    </row>
    <row r="87" spans="2:9" x14ac:dyDescent="0.25">
      <c r="B87" s="134"/>
      <c r="C87" s="134"/>
      <c r="D87" s="134"/>
      <c r="E87" s="134"/>
      <c r="F87" s="134"/>
      <c r="G87" s="134"/>
      <c r="H87" s="134"/>
      <c r="I87" s="134"/>
    </row>
    <row r="88" spans="2:9" x14ac:dyDescent="0.25">
      <c r="B88" s="134"/>
      <c r="C88" s="134"/>
      <c r="D88" s="134"/>
      <c r="E88" s="134"/>
      <c r="F88" s="134"/>
      <c r="G88" s="134"/>
      <c r="H88" s="134"/>
      <c r="I88" s="134"/>
    </row>
    <row r="89" spans="2:9" x14ac:dyDescent="0.25">
      <c r="B89" s="134"/>
      <c r="C89" s="134"/>
      <c r="D89" s="134"/>
      <c r="E89" s="134"/>
      <c r="F89" s="134"/>
      <c r="G89" s="134"/>
      <c r="H89" s="134"/>
      <c r="I89" s="134"/>
    </row>
    <row r="90" spans="2:9" x14ac:dyDescent="0.25">
      <c r="B90" s="136" t="s">
        <v>79</v>
      </c>
      <c r="C90" s="134"/>
      <c r="D90" s="134"/>
      <c r="E90" s="134"/>
      <c r="F90" s="134"/>
      <c r="G90" s="134"/>
      <c r="H90" s="134"/>
      <c r="I90" s="134"/>
    </row>
    <row r="91" spans="2:9" x14ac:dyDescent="0.25">
      <c r="B91" s="134"/>
      <c r="C91" s="134"/>
      <c r="D91" s="134"/>
      <c r="E91" s="134"/>
      <c r="F91" s="134"/>
      <c r="G91" s="134"/>
      <c r="H91" s="134"/>
      <c r="I91" s="134"/>
    </row>
    <row r="92" spans="2:9" x14ac:dyDescent="0.25">
      <c r="B92" s="134"/>
      <c r="C92" s="134"/>
      <c r="D92" s="134"/>
      <c r="E92" s="134"/>
      <c r="F92" s="134"/>
      <c r="G92" s="134"/>
      <c r="H92" s="134"/>
      <c r="I92" s="134"/>
    </row>
    <row r="93" spans="2:9" x14ac:dyDescent="0.25">
      <c r="B93" s="134"/>
      <c r="C93" s="134"/>
      <c r="D93" s="134"/>
      <c r="E93" s="134"/>
      <c r="F93" s="134"/>
      <c r="G93" s="134"/>
      <c r="H93" s="134"/>
      <c r="I93" s="134"/>
    </row>
    <row r="94" spans="2:9" x14ac:dyDescent="0.25">
      <c r="B94" s="134"/>
      <c r="C94" s="134"/>
      <c r="D94" s="134"/>
      <c r="E94" s="134"/>
      <c r="F94" s="134"/>
      <c r="G94" s="134"/>
      <c r="H94" s="134"/>
      <c r="I94" s="134"/>
    </row>
    <row r="95" spans="2:9" x14ac:dyDescent="0.25">
      <c r="B95" s="134"/>
      <c r="C95" s="134"/>
      <c r="D95" s="134"/>
      <c r="E95" s="134"/>
      <c r="F95" s="134"/>
      <c r="G95" s="134"/>
      <c r="H95" s="134"/>
      <c r="I95" s="134"/>
    </row>
    <row r="96" spans="2:9" ht="5.25" customHeight="1" x14ac:dyDescent="0.25"/>
    <row r="97" spans="8:8" hidden="1" x14ac:dyDescent="0.25"/>
    <row r="98" spans="8:8" x14ac:dyDescent="0.25"/>
    <row r="99" spans="8:8" x14ac:dyDescent="0.25"/>
    <row r="100" spans="8:8" x14ac:dyDescent="0.25"/>
    <row r="101" spans="8:8" x14ac:dyDescent="0.25"/>
    <row r="102" spans="8:8" x14ac:dyDescent="0.25">
      <c r="H102" s="109" t="s">
        <v>396</v>
      </c>
    </row>
    <row r="103" spans="8:8" x14ac:dyDescent="0.25"/>
  </sheetData>
  <sheetProtection algorithmName="SHA-512" hashValue="zwyLPBT/dz1Npa+DZRVMzU6OBcdyefAhIFhzwu7wXB10HQSU9uIaeCm9bQwN5qH5eCCPp0TpPNLEw1sLamzM+w==" saltValue="bGHqlxKjwRUFpdZOBSEOUQ==" spinCount="100000" sheet="1" objects="1" scenarios="1"/>
  <mergeCells count="47">
    <mergeCell ref="E37:I37"/>
    <mergeCell ref="B39:D39"/>
    <mergeCell ref="B40:D40"/>
    <mergeCell ref="B41:D41"/>
    <mergeCell ref="B42:D42"/>
    <mergeCell ref="B38:D38"/>
    <mergeCell ref="E38:I38"/>
    <mergeCell ref="B37:D37"/>
    <mergeCell ref="E40:I40"/>
    <mergeCell ref="E39:I39"/>
    <mergeCell ref="E41:I41"/>
    <mergeCell ref="B36:I36"/>
    <mergeCell ref="B86:I89"/>
    <mergeCell ref="B90:I95"/>
    <mergeCell ref="B48:D48"/>
    <mergeCell ref="B50:D50"/>
    <mergeCell ref="B51:D51"/>
    <mergeCell ref="B52:D52"/>
    <mergeCell ref="B64:I71"/>
    <mergeCell ref="B72:I77"/>
    <mergeCell ref="B44:D44"/>
    <mergeCell ref="B45:D45"/>
    <mergeCell ref="B46:D46"/>
    <mergeCell ref="B43:D43"/>
    <mergeCell ref="B57:I60"/>
    <mergeCell ref="E46:I46"/>
    <mergeCell ref="E52:I52"/>
    <mergeCell ref="B47:D47"/>
    <mergeCell ref="E42:I42"/>
    <mergeCell ref="E43:I43"/>
    <mergeCell ref="B78:I81"/>
    <mergeCell ref="B82:I85"/>
    <mergeCell ref="E47:I47"/>
    <mergeCell ref="E51:I51"/>
    <mergeCell ref="E50:I50"/>
    <mergeCell ref="E53:I53"/>
    <mergeCell ref="B49:D49"/>
    <mergeCell ref="E49:I49"/>
    <mergeCell ref="B53:D53"/>
    <mergeCell ref="E44:I44"/>
    <mergeCell ref="E45:I45"/>
    <mergeCell ref="E48:I48"/>
    <mergeCell ref="B33:I34"/>
    <mergeCell ref="B12:I15"/>
    <mergeCell ref="B16:I19"/>
    <mergeCell ref="B20:I23"/>
    <mergeCell ref="B24:I29"/>
  </mergeCells>
  <phoneticPr fontId="25" type="noConversion"/>
  <printOptions horizontalCentered="1"/>
  <pageMargins left="0.23622047244094491" right="0.27559055118110237" top="0.27559055118110237" bottom="0.98425196850393704"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78"/>
  <sheetViews>
    <sheetView showGridLines="0" zoomScale="108" zoomScaleNormal="108" workbookViewId="0">
      <pane ySplit="12" topLeftCell="A13" activePane="bottomLeft" state="frozen"/>
      <selection pane="bottomLeft" activeCell="B15" sqref="B15:AD15"/>
    </sheetView>
  </sheetViews>
  <sheetFormatPr baseColWidth="10" defaultColWidth="17.125" defaultRowHeight="11.25" zeroHeight="1" x14ac:dyDescent="0.25"/>
  <cols>
    <col min="1" max="1" width="3.875" style="74" customWidth="1"/>
    <col min="2" max="2" width="4.75" style="74" customWidth="1"/>
    <col min="3" max="3" width="4.125" style="74" customWidth="1"/>
    <col min="4" max="4" width="4.375" style="74" customWidth="1"/>
    <col min="5" max="5" width="3.375" style="74" customWidth="1"/>
    <col min="6" max="6" width="3.625" style="74" customWidth="1"/>
    <col min="7" max="7" width="3.125" style="74" customWidth="1"/>
    <col min="8" max="8" width="2.875" style="74" customWidth="1"/>
    <col min="9" max="9" width="3.125" style="74" customWidth="1"/>
    <col min="10" max="10" width="3.625" style="74" customWidth="1"/>
    <col min="11" max="11" width="4.25" style="74" customWidth="1"/>
    <col min="12" max="12" width="3.375" style="74" customWidth="1"/>
    <col min="13" max="13" width="3" style="74" customWidth="1"/>
    <col min="14" max="14" width="2.125" style="74" customWidth="1"/>
    <col min="15" max="15" width="3" style="74" customWidth="1"/>
    <col min="16" max="16" width="2.875" style="74" customWidth="1"/>
    <col min="17" max="17" width="3.25" style="74" customWidth="1"/>
    <col min="18" max="18" width="3.375" style="74" customWidth="1"/>
    <col min="19" max="19" width="3.75" style="74" customWidth="1"/>
    <col min="20" max="20" width="3.875" style="74" customWidth="1"/>
    <col min="21" max="22" width="3.75" style="74" customWidth="1"/>
    <col min="23" max="23" width="4.25" style="74" customWidth="1"/>
    <col min="24" max="24" width="4" style="74" customWidth="1"/>
    <col min="25" max="25" width="4.125" style="74" customWidth="1"/>
    <col min="26" max="26" width="2.375" style="74" customWidth="1"/>
    <col min="27" max="27" width="3.125" style="74" customWidth="1"/>
    <col min="28" max="28" width="3.25" style="74" customWidth="1"/>
    <col min="29" max="29" width="2.875" style="74" customWidth="1"/>
    <col min="30" max="30" width="3.25" style="74" customWidth="1"/>
    <col min="31" max="95" width="17.125" style="61" hidden="1" customWidth="1"/>
    <col min="96" max="16384" width="17.125" style="61"/>
  </cols>
  <sheetData>
    <row r="1" spans="1:32" s="60" customFormat="1" ht="17.25" customHeight="1"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2" ht="9.75" customHeight="1" x14ac:dyDescent="0.25">
      <c r="A2" s="61"/>
      <c r="B2" s="223"/>
      <c r="C2" s="224"/>
      <c r="D2" s="224"/>
      <c r="E2" s="224"/>
      <c r="F2" s="224"/>
      <c r="G2" s="224"/>
      <c r="H2" s="225"/>
      <c r="I2" s="214" t="s">
        <v>267</v>
      </c>
      <c r="J2" s="215"/>
      <c r="K2" s="215"/>
      <c r="L2" s="215"/>
      <c r="M2" s="215"/>
      <c r="N2" s="215"/>
      <c r="O2" s="215"/>
      <c r="P2" s="215"/>
      <c r="Q2" s="215"/>
      <c r="R2" s="215"/>
      <c r="S2" s="215"/>
      <c r="T2" s="215"/>
      <c r="U2" s="216"/>
      <c r="V2" s="78"/>
      <c r="W2" s="77"/>
      <c r="X2" s="77"/>
      <c r="Y2" s="77"/>
      <c r="Z2" s="77"/>
      <c r="AA2" s="77"/>
      <c r="AB2" s="77"/>
      <c r="AC2" s="77"/>
      <c r="AD2" s="104"/>
    </row>
    <row r="3" spans="1:32" ht="12" customHeight="1" x14ac:dyDescent="0.25">
      <c r="A3" s="61"/>
      <c r="B3" s="226"/>
      <c r="C3" s="227"/>
      <c r="D3" s="227"/>
      <c r="E3" s="227"/>
      <c r="F3" s="227"/>
      <c r="G3" s="227"/>
      <c r="H3" s="228"/>
      <c r="I3" s="217"/>
      <c r="J3" s="218"/>
      <c r="K3" s="218"/>
      <c r="L3" s="218"/>
      <c r="M3" s="218"/>
      <c r="N3" s="218"/>
      <c r="O3" s="218"/>
      <c r="P3" s="218"/>
      <c r="Q3" s="218"/>
      <c r="R3" s="218"/>
      <c r="S3" s="218"/>
      <c r="T3" s="218"/>
      <c r="U3" s="219"/>
      <c r="V3" s="79"/>
      <c r="W3" s="62"/>
      <c r="X3" s="62"/>
      <c r="Y3" s="62"/>
      <c r="Z3" s="62"/>
      <c r="AA3" s="62"/>
      <c r="AB3" s="62"/>
      <c r="AC3" s="62"/>
      <c r="AD3" s="105"/>
    </row>
    <row r="4" spans="1:32" ht="10.5" customHeight="1" x14ac:dyDescent="0.25">
      <c r="A4" s="61"/>
      <c r="B4" s="226"/>
      <c r="C4" s="227"/>
      <c r="D4" s="227"/>
      <c r="E4" s="227"/>
      <c r="F4" s="227"/>
      <c r="G4" s="227"/>
      <c r="H4" s="228"/>
      <c r="I4" s="217"/>
      <c r="J4" s="218"/>
      <c r="K4" s="218"/>
      <c r="L4" s="218"/>
      <c r="M4" s="218"/>
      <c r="N4" s="218"/>
      <c r="O4" s="218"/>
      <c r="P4" s="218"/>
      <c r="Q4" s="218"/>
      <c r="R4" s="218"/>
      <c r="S4" s="218"/>
      <c r="T4" s="218"/>
      <c r="U4" s="219"/>
      <c r="V4" s="79"/>
      <c r="W4" s="62"/>
      <c r="X4" s="62"/>
      <c r="Y4" s="62"/>
      <c r="Z4" s="62"/>
      <c r="AA4" s="62"/>
      <c r="AB4" s="62"/>
      <c r="AC4" s="62"/>
      <c r="AD4" s="105"/>
    </row>
    <row r="5" spans="1:32" ht="9.75" customHeight="1" x14ac:dyDescent="0.25">
      <c r="A5" s="61"/>
      <c r="B5" s="229"/>
      <c r="C5" s="230"/>
      <c r="D5" s="230"/>
      <c r="E5" s="230"/>
      <c r="F5" s="230"/>
      <c r="G5" s="230"/>
      <c r="H5" s="231"/>
      <c r="I5" s="220"/>
      <c r="J5" s="221"/>
      <c r="K5" s="221"/>
      <c r="L5" s="221"/>
      <c r="M5" s="221"/>
      <c r="N5" s="221"/>
      <c r="O5" s="221"/>
      <c r="P5" s="221"/>
      <c r="Q5" s="221"/>
      <c r="R5" s="221"/>
      <c r="S5" s="221"/>
      <c r="T5" s="221"/>
      <c r="U5" s="222"/>
      <c r="V5" s="80"/>
      <c r="W5" s="81"/>
      <c r="X5" s="81"/>
      <c r="Y5" s="81"/>
      <c r="Z5" s="81"/>
      <c r="AA5" s="81"/>
      <c r="AB5" s="81"/>
      <c r="AC5" s="81"/>
      <c r="AD5" s="106"/>
    </row>
    <row r="6" spans="1:32" ht="2.25" customHeight="1" x14ac:dyDescent="0.25">
      <c r="A6" s="61"/>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7"/>
    </row>
    <row r="7" spans="1:32" ht="11.25" customHeight="1" x14ac:dyDescent="0.25">
      <c r="A7" s="61"/>
      <c r="B7" s="182" t="s">
        <v>268</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4"/>
    </row>
    <row r="8" spans="1:32" ht="11.25" customHeight="1" x14ac:dyDescent="0.25">
      <c r="A8" s="61"/>
      <c r="B8" s="191" t="s">
        <v>275</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3"/>
    </row>
    <row r="9" spans="1:32" ht="14.25" customHeight="1" x14ac:dyDescent="0.25">
      <c r="A9" s="61"/>
      <c r="B9" s="250" t="s">
        <v>272</v>
      </c>
      <c r="C9" s="251"/>
      <c r="D9" s="251"/>
      <c r="E9" s="251"/>
      <c r="F9" s="251"/>
      <c r="G9" s="251"/>
      <c r="H9" s="251"/>
      <c r="I9" s="97" t="s">
        <v>276</v>
      </c>
      <c r="J9" s="252" t="s">
        <v>277</v>
      </c>
      <c r="K9" s="251"/>
      <c r="L9" s="251"/>
      <c r="M9" s="251"/>
      <c r="N9" s="251"/>
      <c r="O9" s="253"/>
      <c r="P9" s="252" t="s">
        <v>273</v>
      </c>
      <c r="Q9" s="251"/>
      <c r="R9" s="251"/>
      <c r="S9" s="251"/>
      <c r="T9" s="253"/>
      <c r="U9" s="252" t="s">
        <v>278</v>
      </c>
      <c r="V9" s="254"/>
      <c r="W9" s="254"/>
      <c r="X9" s="254"/>
      <c r="Y9" s="255"/>
      <c r="Z9" s="185" t="s">
        <v>279</v>
      </c>
      <c r="AA9" s="186"/>
      <c r="AB9" s="186"/>
      <c r="AC9" s="186"/>
      <c r="AD9" s="187"/>
    </row>
    <row r="10" spans="1:32" ht="11.25" customHeight="1" x14ac:dyDescent="0.25">
      <c r="A10" s="61"/>
      <c r="B10" s="238"/>
      <c r="C10" s="236"/>
      <c r="D10" s="236"/>
      <c r="E10" s="236"/>
      <c r="F10" s="236"/>
      <c r="G10" s="236"/>
      <c r="H10" s="237"/>
      <c r="I10" s="99"/>
      <c r="J10" s="235"/>
      <c r="K10" s="236"/>
      <c r="L10" s="236"/>
      <c r="M10" s="236"/>
      <c r="N10" s="236"/>
      <c r="O10" s="237"/>
      <c r="P10" s="232"/>
      <c r="Q10" s="233"/>
      <c r="R10" s="233"/>
      <c r="S10" s="233"/>
      <c r="T10" s="234"/>
      <c r="U10" s="188"/>
      <c r="V10" s="194"/>
      <c r="W10" s="194"/>
      <c r="X10" s="194"/>
      <c r="Y10" s="195"/>
      <c r="Z10" s="188"/>
      <c r="AA10" s="189"/>
      <c r="AB10" s="189"/>
      <c r="AC10" s="189"/>
      <c r="AD10" s="190"/>
      <c r="AE10" s="63"/>
    </row>
    <row r="11" spans="1:32" ht="17.25" customHeight="1" x14ac:dyDescent="0.25">
      <c r="A11" s="61"/>
      <c r="B11" s="199" t="s">
        <v>274</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1"/>
      <c r="AE11" s="64"/>
    </row>
    <row r="12" spans="1:32" ht="6" hidden="1" customHeight="1" x14ac:dyDescent="0.25">
      <c r="A12" s="61"/>
      <c r="B12" s="242"/>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4"/>
    </row>
    <row r="13" spans="1:32" ht="17.25" customHeight="1" x14ac:dyDescent="0.25">
      <c r="A13" s="61"/>
      <c r="B13" s="12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8"/>
    </row>
    <row r="14" spans="1:32" ht="12.75" customHeight="1" x14ac:dyDescent="0.25">
      <c r="A14" s="61"/>
      <c r="B14" s="202" t="s">
        <v>320</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6"/>
      <c r="AF14" s="125" t="s">
        <v>321</v>
      </c>
    </row>
    <row r="15" spans="1:32" ht="16.5" customHeight="1" x14ac:dyDescent="0.25">
      <c r="A15" s="61"/>
      <c r="B15" s="247" t="s">
        <v>321</v>
      </c>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9"/>
      <c r="AF15" s="125" t="s">
        <v>322</v>
      </c>
    </row>
    <row r="16" spans="1:32" ht="11.25" customHeight="1" x14ac:dyDescent="0.25">
      <c r="A16" s="61"/>
      <c r="B16" s="107" t="s">
        <v>0</v>
      </c>
      <c r="C16" s="196" t="s">
        <v>37</v>
      </c>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8"/>
    </row>
    <row r="17" spans="1:30" ht="11.25" customHeight="1" x14ac:dyDescent="0.25">
      <c r="A17" s="61"/>
      <c r="B17" s="98">
        <v>1</v>
      </c>
      <c r="C17" s="262" t="s">
        <v>283</v>
      </c>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4"/>
    </row>
    <row r="18" spans="1:30" ht="11.25" customHeight="1" x14ac:dyDescent="0.25">
      <c r="A18" s="61"/>
      <c r="B18" s="95">
        <v>2</v>
      </c>
      <c r="C18" s="256" t="s">
        <v>282</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8"/>
    </row>
    <row r="19" spans="1:30" ht="11.25" customHeight="1" x14ac:dyDescent="0.25">
      <c r="A19" s="61"/>
      <c r="B19" s="95">
        <v>3</v>
      </c>
      <c r="C19" s="259" t="str">
        <f>+IF(B15="OEA Seguridad y Facilitación Sanitaria","Instituto Nacional de Vigilancia de Medicamentos y Alimentos","")</f>
        <v/>
      </c>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1"/>
    </row>
    <row r="20" spans="1:30" ht="11.25" customHeight="1" x14ac:dyDescent="0.25">
      <c r="A20" s="61"/>
      <c r="B20" s="95">
        <v>4</v>
      </c>
      <c r="C20" s="259" t="str">
        <f>+IF(B15="OEA Seguridad y Facilitación Sanitaria","Instituto Colombiano Agropecuario","")</f>
        <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1"/>
    </row>
    <row r="21" spans="1:30" ht="11.25" customHeight="1" x14ac:dyDescent="0.25">
      <c r="A21" s="94"/>
      <c r="B21" s="202" t="s">
        <v>280</v>
      </c>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4"/>
    </row>
    <row r="22" spans="1:30" s="94" customFormat="1" ht="11.25" customHeight="1" x14ac:dyDescent="0.25">
      <c r="A22" s="108" t="s">
        <v>43</v>
      </c>
      <c r="B22" s="95" t="s">
        <v>271</v>
      </c>
      <c r="C22" s="196" t="s">
        <v>269</v>
      </c>
      <c r="D22" s="197"/>
      <c r="E22" s="197"/>
      <c r="F22" s="197"/>
      <c r="G22" s="197"/>
      <c r="H22" s="197"/>
      <c r="I22" s="197"/>
      <c r="J22" s="197"/>
      <c r="K22" s="197"/>
      <c r="L22" s="197"/>
      <c r="M22" s="197"/>
      <c r="N22" s="197"/>
      <c r="O22" s="265"/>
      <c r="P22" s="196" t="s">
        <v>270</v>
      </c>
      <c r="Q22" s="265"/>
      <c r="R22" s="196" t="s">
        <v>135</v>
      </c>
      <c r="S22" s="197"/>
      <c r="T22" s="265"/>
      <c r="U22" s="196" t="s">
        <v>137</v>
      </c>
      <c r="V22" s="197"/>
      <c r="W22" s="265"/>
      <c r="X22" s="196" t="s">
        <v>136</v>
      </c>
      <c r="Y22" s="197"/>
      <c r="Z22" s="265"/>
      <c r="AA22" s="196" t="s">
        <v>281</v>
      </c>
      <c r="AB22" s="203"/>
      <c r="AC22" s="203"/>
      <c r="AD22" s="204"/>
    </row>
    <row r="23" spans="1:30" s="94" customFormat="1" ht="11.25" customHeight="1" x14ac:dyDescent="0.2">
      <c r="A23" s="108" t="s">
        <v>43</v>
      </c>
      <c r="B23" s="96">
        <v>0</v>
      </c>
      <c r="C23" s="239" t="s">
        <v>285</v>
      </c>
      <c r="D23" s="156"/>
      <c r="E23" s="156"/>
      <c r="F23" s="156"/>
      <c r="G23" s="156"/>
      <c r="H23" s="156"/>
      <c r="I23" s="156"/>
      <c r="J23" s="156"/>
      <c r="K23" s="156"/>
      <c r="L23" s="156"/>
      <c r="M23" s="156"/>
      <c r="N23" s="156"/>
      <c r="O23" s="157"/>
      <c r="P23" s="148">
        <f>+IF(B15="OEA Seguridad y Facilitación Sanitaria",15,12)</f>
        <v>12</v>
      </c>
      <c r="Q23" s="150"/>
      <c r="R23" s="148">
        <f>IF(B15="OEA Seguridad y Facilitación Sanitaria",COUNTIF('0 - Condiciones Previas'!$G$16:$G$31,R$22),COUNTIF('0 - Condiciones Previas'!$G$16:$G$27,R$22))</f>
        <v>0</v>
      </c>
      <c r="S23" s="149"/>
      <c r="T23" s="150"/>
      <c r="U23" s="148">
        <f>IF(B15="OEA Seguridad y Facilitación Sanitaria",COUNTIF('0 - Condiciones Previas'!$G$16:$G$31,U$22),COUNTIF('0 - Condiciones Previas'!$G$16:$G$27,U$22))</f>
        <v>0</v>
      </c>
      <c r="V23" s="149"/>
      <c r="W23" s="150"/>
      <c r="X23" s="148">
        <f>IF(B15="OEA Seguridad y Facilitación Sanitaria",COUNTIF('0 - Condiciones Previas'!$G$16:$G$31,X$22),COUNTIF('0 - Condiciones Previas'!$G$16:$G$27,X$22))</f>
        <v>0</v>
      </c>
      <c r="Y23" s="149"/>
      <c r="Z23" s="150"/>
      <c r="AA23" s="168">
        <f>R23/P23</f>
        <v>0</v>
      </c>
      <c r="AB23" s="169"/>
      <c r="AC23" s="169"/>
      <c r="AD23" s="170"/>
    </row>
    <row r="24" spans="1:30" s="94" customFormat="1" ht="11.25" customHeight="1" x14ac:dyDescent="0.2">
      <c r="A24" s="108" t="s">
        <v>43</v>
      </c>
      <c r="B24" s="96">
        <v>1</v>
      </c>
      <c r="C24" s="155" t="s">
        <v>318</v>
      </c>
      <c r="D24" s="156"/>
      <c r="E24" s="156"/>
      <c r="F24" s="156"/>
      <c r="G24" s="156"/>
      <c r="H24" s="156"/>
      <c r="I24" s="156"/>
      <c r="J24" s="156"/>
      <c r="K24" s="156"/>
      <c r="L24" s="156"/>
      <c r="M24" s="156"/>
      <c r="N24" s="156"/>
      <c r="O24" s="157"/>
      <c r="P24" s="148">
        <v>12</v>
      </c>
      <c r="Q24" s="150"/>
      <c r="R24" s="148">
        <f>COUNTIF('1 - Análisis y Admón del Riesgo'!$G$16:$G$27,R$22)</f>
        <v>0</v>
      </c>
      <c r="S24" s="149"/>
      <c r="T24" s="150"/>
      <c r="U24" s="148">
        <f>COUNTIF('1 - Análisis y Admón del Riesgo'!$G$16:$G$27,U$22)</f>
        <v>0</v>
      </c>
      <c r="V24" s="149"/>
      <c r="W24" s="150"/>
      <c r="X24" s="148">
        <f>COUNTIF('1 - Análisis y Admón del Riesgo'!$G$16:$G$27,X$22)</f>
        <v>0</v>
      </c>
      <c r="Y24" s="149"/>
      <c r="Z24" s="150"/>
      <c r="AA24" s="168">
        <f t="shared" ref="AA24:AA32" si="0">R24/P24</f>
        <v>0</v>
      </c>
      <c r="AB24" s="169"/>
      <c r="AC24" s="169"/>
      <c r="AD24" s="170"/>
    </row>
    <row r="25" spans="1:30" s="94" customFormat="1" ht="11.25" customHeight="1" x14ac:dyDescent="0.2">
      <c r="A25" s="108" t="s">
        <v>43</v>
      </c>
      <c r="B25" s="96">
        <v>2</v>
      </c>
      <c r="C25" s="155" t="s">
        <v>323</v>
      </c>
      <c r="D25" s="156"/>
      <c r="E25" s="156"/>
      <c r="F25" s="156"/>
      <c r="G25" s="156"/>
      <c r="H25" s="156"/>
      <c r="I25" s="156"/>
      <c r="J25" s="156"/>
      <c r="K25" s="156"/>
      <c r="L25" s="156"/>
      <c r="M25" s="156"/>
      <c r="N25" s="156"/>
      <c r="O25" s="157"/>
      <c r="P25" s="148">
        <v>2</v>
      </c>
      <c r="Q25" s="150"/>
      <c r="R25" s="148">
        <f>COUNTIF('2 - Asociados de Negocio'!$G$18:$G$19,R$22)</f>
        <v>0</v>
      </c>
      <c r="S25" s="149"/>
      <c r="T25" s="150"/>
      <c r="U25" s="148">
        <f>COUNTIF('2 - Asociados de Negocio'!$G$18:$G$19,U$22)</f>
        <v>0</v>
      </c>
      <c r="V25" s="149"/>
      <c r="W25" s="150"/>
      <c r="X25" s="148">
        <f>COUNTIF('2 - Asociados de Negocio'!$G$18:$G$19,X$22)</f>
        <v>0</v>
      </c>
      <c r="Y25" s="149"/>
      <c r="Z25" s="150"/>
      <c r="AA25" s="168">
        <f t="shared" si="0"/>
        <v>0</v>
      </c>
      <c r="AB25" s="169"/>
      <c r="AC25" s="169"/>
      <c r="AD25" s="170"/>
    </row>
    <row r="26" spans="1:30" s="94" customFormat="1" ht="11.25" customHeight="1" x14ac:dyDescent="0.2">
      <c r="A26" s="108" t="s">
        <v>43</v>
      </c>
      <c r="B26" s="96">
        <v>3</v>
      </c>
      <c r="C26" s="155" t="s">
        <v>334</v>
      </c>
      <c r="D26" s="156"/>
      <c r="E26" s="156"/>
      <c r="F26" s="156"/>
      <c r="G26" s="156"/>
      <c r="H26" s="156"/>
      <c r="I26" s="156"/>
      <c r="J26" s="156"/>
      <c r="K26" s="156"/>
      <c r="L26" s="156"/>
      <c r="M26" s="156"/>
      <c r="N26" s="156"/>
      <c r="O26" s="157"/>
      <c r="P26" s="148">
        <v>10</v>
      </c>
      <c r="Q26" s="150"/>
      <c r="R26" s="148">
        <f>COUNTIF('3 - Seguridad Contenedor'!$G$16:$G$25,R$22)</f>
        <v>0</v>
      </c>
      <c r="S26" s="149"/>
      <c r="T26" s="150"/>
      <c r="U26" s="148">
        <f>COUNTIF('3 - Seguridad Contenedor'!$G$16:$G$25,U$22)</f>
        <v>0</v>
      </c>
      <c r="V26" s="149"/>
      <c r="W26" s="150"/>
      <c r="X26" s="148">
        <f>COUNTIF('3 - Seguridad Contenedor'!$G$16:$G$25,X$22)</f>
        <v>0</v>
      </c>
      <c r="Y26" s="149"/>
      <c r="Z26" s="150"/>
      <c r="AA26" s="168">
        <f t="shared" si="0"/>
        <v>0</v>
      </c>
      <c r="AB26" s="169"/>
      <c r="AC26" s="169"/>
      <c r="AD26" s="170"/>
    </row>
    <row r="27" spans="1:30" s="94" customFormat="1" ht="11.25" customHeight="1" x14ac:dyDescent="0.2">
      <c r="A27" s="108" t="s">
        <v>43</v>
      </c>
      <c r="B27" s="96">
        <v>4</v>
      </c>
      <c r="C27" s="155" t="s">
        <v>333</v>
      </c>
      <c r="D27" s="156"/>
      <c r="E27" s="156"/>
      <c r="F27" s="156"/>
      <c r="G27" s="156"/>
      <c r="H27" s="156"/>
      <c r="I27" s="156"/>
      <c r="J27" s="156"/>
      <c r="K27" s="156"/>
      <c r="L27" s="156"/>
      <c r="M27" s="156"/>
      <c r="N27" s="156"/>
      <c r="O27" s="157"/>
      <c r="P27" s="148">
        <v>7</v>
      </c>
      <c r="Q27" s="150"/>
      <c r="R27" s="148">
        <f>COUNTIF('4 - Controles de Acceso Físico'!$G$16:$G$22,R$22)</f>
        <v>0</v>
      </c>
      <c r="S27" s="149"/>
      <c r="T27" s="150"/>
      <c r="U27" s="148">
        <f>COUNTIF('4 - Controles de Acceso Físico'!$G$16:$G$22,U$22)</f>
        <v>0</v>
      </c>
      <c r="V27" s="149"/>
      <c r="W27" s="150"/>
      <c r="X27" s="148">
        <f>COUNTIF('4 - Controles de Acceso Físico'!$G$16:$G$22,X$22)</f>
        <v>0</v>
      </c>
      <c r="Y27" s="149"/>
      <c r="Z27" s="150"/>
      <c r="AA27" s="168">
        <f>R27/P27</f>
        <v>0</v>
      </c>
      <c r="AB27" s="169"/>
      <c r="AC27" s="169"/>
      <c r="AD27" s="170"/>
    </row>
    <row r="28" spans="1:30" s="94" customFormat="1" ht="11.25" customHeight="1" x14ac:dyDescent="0.2">
      <c r="A28" s="108" t="s">
        <v>43</v>
      </c>
      <c r="B28" s="96">
        <v>5</v>
      </c>
      <c r="C28" s="155" t="s">
        <v>369</v>
      </c>
      <c r="D28" s="156"/>
      <c r="E28" s="156"/>
      <c r="F28" s="156"/>
      <c r="G28" s="156"/>
      <c r="H28" s="156"/>
      <c r="I28" s="156"/>
      <c r="J28" s="156"/>
      <c r="K28" s="156"/>
      <c r="L28" s="156"/>
      <c r="M28" s="156"/>
      <c r="N28" s="156"/>
      <c r="O28" s="157"/>
      <c r="P28" s="148">
        <v>7</v>
      </c>
      <c r="Q28" s="150"/>
      <c r="R28" s="148">
        <f>COUNTIF('5 - Seguridad del Personal'!$G$16:$G$22,R$22)</f>
        <v>0</v>
      </c>
      <c r="S28" s="149"/>
      <c r="T28" s="150"/>
      <c r="U28" s="148">
        <f>COUNTIF('5 - Seguridad del Personal'!$G$16:$G$22,U$22)</f>
        <v>0</v>
      </c>
      <c r="V28" s="149"/>
      <c r="W28" s="150"/>
      <c r="X28" s="148">
        <f>COUNTIF('5 - Seguridad del Personal'!$G$16:$G$22,X$22)</f>
        <v>0</v>
      </c>
      <c r="Y28" s="149"/>
      <c r="Z28" s="150"/>
      <c r="AA28" s="168">
        <f t="shared" si="0"/>
        <v>0</v>
      </c>
      <c r="AB28" s="169"/>
      <c r="AC28" s="169"/>
      <c r="AD28" s="170"/>
    </row>
    <row r="29" spans="1:30" s="94" customFormat="1" ht="11.25" customHeight="1" x14ac:dyDescent="0.2">
      <c r="A29" s="108" t="s">
        <v>43</v>
      </c>
      <c r="B29" s="96">
        <v>6</v>
      </c>
      <c r="C29" s="155" t="s">
        <v>368</v>
      </c>
      <c r="D29" s="156"/>
      <c r="E29" s="156"/>
      <c r="F29" s="156"/>
      <c r="G29" s="156"/>
      <c r="H29" s="156"/>
      <c r="I29" s="156"/>
      <c r="J29" s="156"/>
      <c r="K29" s="156"/>
      <c r="L29" s="156"/>
      <c r="M29" s="156"/>
      <c r="N29" s="156"/>
      <c r="O29" s="157"/>
      <c r="P29" s="148">
        <v>13</v>
      </c>
      <c r="Q29" s="150"/>
      <c r="R29" s="148">
        <f>COUNTIF('6 - Seguridad de los Procesos'!$G$16:$G$28,R$22)</f>
        <v>0</v>
      </c>
      <c r="S29" s="149"/>
      <c r="T29" s="150"/>
      <c r="U29" s="148">
        <f>COUNTIF('6 - Seguridad de los Procesos'!$G$16:$G$28,U$22)</f>
        <v>0</v>
      </c>
      <c r="V29" s="149"/>
      <c r="W29" s="150"/>
      <c r="X29" s="148">
        <f>COUNTIF('6 - Seguridad de los Procesos'!$G$16:$G$28,X$22)</f>
        <v>0</v>
      </c>
      <c r="Y29" s="149"/>
      <c r="Z29" s="150"/>
      <c r="AA29" s="168">
        <f t="shared" si="0"/>
        <v>0</v>
      </c>
      <c r="AB29" s="169"/>
      <c r="AC29" s="169"/>
      <c r="AD29" s="170"/>
    </row>
    <row r="30" spans="1:30" s="94" customFormat="1" ht="11.25" customHeight="1" x14ac:dyDescent="0.2">
      <c r="A30" s="108" t="s">
        <v>43</v>
      </c>
      <c r="B30" s="96">
        <v>7</v>
      </c>
      <c r="C30" s="155" t="s">
        <v>367</v>
      </c>
      <c r="D30" s="156"/>
      <c r="E30" s="156"/>
      <c r="F30" s="156"/>
      <c r="G30" s="156"/>
      <c r="H30" s="156"/>
      <c r="I30" s="156"/>
      <c r="J30" s="156"/>
      <c r="K30" s="156"/>
      <c r="L30" s="156"/>
      <c r="M30" s="156"/>
      <c r="N30" s="156"/>
      <c r="O30" s="157"/>
      <c r="P30" s="148">
        <v>9</v>
      </c>
      <c r="Q30" s="150"/>
      <c r="R30" s="148">
        <f>COUNTIF('7 - Seguridad Física'!$G$16:$G$24,R$22)</f>
        <v>0</v>
      </c>
      <c r="S30" s="149"/>
      <c r="T30" s="150"/>
      <c r="U30" s="148">
        <f>COUNTIF('7 - Seguridad Física'!$G$16:$G$24,U$22)</f>
        <v>0</v>
      </c>
      <c r="V30" s="149"/>
      <c r="W30" s="150"/>
      <c r="X30" s="148">
        <f>COUNTIF('7 - Seguridad Física'!$G$16:$G$24,X$22)</f>
        <v>0</v>
      </c>
      <c r="Y30" s="149"/>
      <c r="Z30" s="150"/>
      <c r="AA30" s="168">
        <f t="shared" si="0"/>
        <v>0</v>
      </c>
      <c r="AB30" s="169"/>
      <c r="AC30" s="169"/>
      <c r="AD30" s="170"/>
    </row>
    <row r="31" spans="1:30" s="94" customFormat="1" ht="11.25" customHeight="1" x14ac:dyDescent="0.2">
      <c r="A31" s="108" t="s">
        <v>43</v>
      </c>
      <c r="B31" s="96">
        <v>8</v>
      </c>
      <c r="C31" s="155" t="s">
        <v>366</v>
      </c>
      <c r="D31" s="156"/>
      <c r="E31" s="156"/>
      <c r="F31" s="156"/>
      <c r="G31" s="156"/>
      <c r="H31" s="156"/>
      <c r="I31" s="156"/>
      <c r="J31" s="156"/>
      <c r="K31" s="156"/>
      <c r="L31" s="156"/>
      <c r="M31" s="156"/>
      <c r="N31" s="156"/>
      <c r="O31" s="157"/>
      <c r="P31" s="148">
        <v>6</v>
      </c>
      <c r="Q31" s="150"/>
      <c r="R31" s="148">
        <f>COUNTIF('8 - Seguridad en Tecnología Inf'!$G$18:$G$23,R$22)</f>
        <v>0</v>
      </c>
      <c r="S31" s="149"/>
      <c r="T31" s="150"/>
      <c r="U31" s="148">
        <f>COUNTIF('8 - Seguridad en Tecnología Inf'!$G$18:$G$23,U$22)</f>
        <v>0</v>
      </c>
      <c r="V31" s="149"/>
      <c r="W31" s="150"/>
      <c r="X31" s="148">
        <f>COUNTIF('8 - Seguridad en Tecnología Inf'!$G$18:$G$23,X$22)</f>
        <v>0</v>
      </c>
      <c r="Y31" s="149"/>
      <c r="Z31" s="150"/>
      <c r="AA31" s="168">
        <f t="shared" si="0"/>
        <v>0</v>
      </c>
      <c r="AB31" s="169"/>
      <c r="AC31" s="169"/>
      <c r="AD31" s="170"/>
    </row>
    <row r="32" spans="1:30" s="94" customFormat="1" ht="11.25" customHeight="1" x14ac:dyDescent="0.2">
      <c r="A32" s="108" t="s">
        <v>43</v>
      </c>
      <c r="B32" s="96">
        <v>9</v>
      </c>
      <c r="C32" s="239" t="s">
        <v>198</v>
      </c>
      <c r="D32" s="156"/>
      <c r="E32" s="156"/>
      <c r="F32" s="156"/>
      <c r="G32" s="156"/>
      <c r="H32" s="156"/>
      <c r="I32" s="156"/>
      <c r="J32" s="156"/>
      <c r="K32" s="156"/>
      <c r="L32" s="156"/>
      <c r="M32" s="156"/>
      <c r="N32" s="156"/>
      <c r="O32" s="157"/>
      <c r="P32" s="148">
        <v>4</v>
      </c>
      <c r="Q32" s="150"/>
      <c r="R32" s="148">
        <f>COUNTIF('9 - Entrenamiento en Seguridad'!$G$16:$G$19,R$22)</f>
        <v>0</v>
      </c>
      <c r="S32" s="149"/>
      <c r="T32" s="150"/>
      <c r="U32" s="148">
        <f>COUNTIF('9 - Entrenamiento en Seguridad'!$G$16:$G$19,U$22)</f>
        <v>0</v>
      </c>
      <c r="V32" s="149"/>
      <c r="W32" s="150"/>
      <c r="X32" s="148">
        <f>COUNTIF('9 - Entrenamiento en Seguridad'!$G$16:$G$19,X$22)</f>
        <v>0</v>
      </c>
      <c r="Y32" s="149"/>
      <c r="Z32" s="150"/>
      <c r="AA32" s="168">
        <f t="shared" si="0"/>
        <v>0</v>
      </c>
      <c r="AB32" s="169"/>
      <c r="AC32" s="169"/>
      <c r="AD32" s="170"/>
    </row>
    <row r="33" spans="1:31" s="94" customFormat="1" ht="11.25" customHeight="1" x14ac:dyDescent="0.25">
      <c r="A33" s="108" t="s">
        <v>43</v>
      </c>
      <c r="B33" s="96">
        <v>10</v>
      </c>
      <c r="C33" s="239" t="s">
        <v>206</v>
      </c>
      <c r="D33" s="156"/>
      <c r="E33" s="156"/>
      <c r="F33" s="156"/>
      <c r="G33" s="156"/>
      <c r="H33" s="156"/>
      <c r="I33" s="156"/>
      <c r="J33" s="156"/>
      <c r="K33" s="156"/>
      <c r="L33" s="156"/>
      <c r="M33" s="156"/>
      <c r="N33" s="156"/>
      <c r="O33" s="157"/>
      <c r="P33" s="148">
        <f>+IF($C$20="instituto colombiano agropecuario",19,0)</f>
        <v>0</v>
      </c>
      <c r="Q33" s="150"/>
      <c r="R33" s="148" t="str">
        <f>IF($P$33=0,"",COUNTIF('10 - Seguridad Fitozoosanitaria'!$G$15:$G$33,R$22))</f>
        <v/>
      </c>
      <c r="S33" s="149"/>
      <c r="T33" s="150"/>
      <c r="U33" s="148" t="str">
        <f>IF($P$33=0,"",COUNTIF('10 - Seguridad Fitozoosanitaria'!$G$15:$G$33,U$22))</f>
        <v/>
      </c>
      <c r="V33" s="149"/>
      <c r="W33" s="150"/>
      <c r="X33" s="148" t="str">
        <f>IF($P$33=0,"",COUNTIF('10 - Seguridad Fitozoosanitaria'!$G$15:$G$33,X$22))</f>
        <v/>
      </c>
      <c r="Y33" s="149"/>
      <c r="Z33" s="150"/>
      <c r="AA33" s="168" t="str">
        <f>IF(P33=0,"",R33/P33)</f>
        <v/>
      </c>
      <c r="AB33" s="240"/>
      <c r="AC33" s="240"/>
      <c r="AD33" s="241"/>
    </row>
    <row r="34" spans="1:31" s="94" customFormat="1" ht="11.25" customHeight="1" x14ac:dyDescent="0.25">
      <c r="A34" s="61"/>
      <c r="B34" s="96">
        <v>11</v>
      </c>
      <c r="C34" s="239" t="s">
        <v>244</v>
      </c>
      <c r="D34" s="156"/>
      <c r="E34" s="156"/>
      <c r="F34" s="156"/>
      <c r="G34" s="156"/>
      <c r="H34" s="156"/>
      <c r="I34" s="156"/>
      <c r="J34" s="156"/>
      <c r="K34" s="156"/>
      <c r="L34" s="156"/>
      <c r="M34" s="156"/>
      <c r="N34" s="156"/>
      <c r="O34" s="157"/>
      <c r="P34" s="148">
        <f>+IF($C$20="instituto colombiano agropecuario",11,0)</f>
        <v>0</v>
      </c>
      <c r="Q34" s="150"/>
      <c r="R34" s="148" t="str">
        <f>IF($P$34=0,"",COUNTIF('11 - Seguridad Sanitaria'!$G$15:$G$25,R$22))</f>
        <v/>
      </c>
      <c r="S34" s="149"/>
      <c r="T34" s="150"/>
      <c r="U34" s="148" t="str">
        <f>IF($P$34=0,"",COUNTIF('11 - Seguridad Sanitaria'!$G$15:$G$25,U$22))</f>
        <v/>
      </c>
      <c r="V34" s="149"/>
      <c r="W34" s="150"/>
      <c r="X34" s="148" t="str">
        <f>IF($P$34=0,"",COUNTIF('11 - Seguridad Sanitaria'!$G$15:$G$25,X$22))</f>
        <v/>
      </c>
      <c r="Y34" s="149"/>
      <c r="Z34" s="150"/>
      <c r="AA34" s="168" t="str">
        <f>IF(P34=0,"",R34/P34)</f>
        <v/>
      </c>
      <c r="AB34" s="240"/>
      <c r="AC34" s="240"/>
      <c r="AD34" s="241"/>
    </row>
    <row r="35" spans="1:31" ht="11.25" customHeight="1" x14ac:dyDescent="0.2">
      <c r="A35" s="61"/>
      <c r="B35" s="176" t="s">
        <v>36</v>
      </c>
      <c r="C35" s="177"/>
      <c r="D35" s="177"/>
      <c r="E35" s="177"/>
      <c r="F35" s="177"/>
      <c r="G35" s="177"/>
      <c r="H35" s="177"/>
      <c r="I35" s="177"/>
      <c r="J35" s="177"/>
      <c r="K35" s="177"/>
      <c r="L35" s="177"/>
      <c r="M35" s="177"/>
      <c r="N35" s="177"/>
      <c r="O35" s="178"/>
      <c r="P35" s="173">
        <f>SUM(P23:Q34)</f>
        <v>82</v>
      </c>
      <c r="Q35" s="175"/>
      <c r="R35" s="173">
        <f>SUM(R23:T34)</f>
        <v>0</v>
      </c>
      <c r="S35" s="174"/>
      <c r="T35" s="175"/>
      <c r="U35" s="173">
        <f>SUM(U23:W34)</f>
        <v>0</v>
      </c>
      <c r="V35" s="174"/>
      <c r="W35" s="175"/>
      <c r="X35" s="173">
        <f>SUM(X23:Z34)</f>
        <v>0</v>
      </c>
      <c r="Y35" s="174"/>
      <c r="Z35" s="175"/>
      <c r="AA35" s="179">
        <f>R35/P35</f>
        <v>0</v>
      </c>
      <c r="AB35" s="180"/>
      <c r="AC35" s="180"/>
      <c r="AD35" s="181"/>
      <c r="AE35" s="67"/>
    </row>
    <row r="36" spans="1:31" ht="11.25" customHeight="1" x14ac:dyDescent="0.25">
      <c r="A36" s="61"/>
      <c r="B36" s="116" t="s">
        <v>91</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6"/>
      <c r="AC36" s="66"/>
      <c r="AD36" s="83"/>
      <c r="AE36" s="68"/>
    </row>
    <row r="37" spans="1:31" ht="11.25" customHeight="1" x14ac:dyDescent="0.25">
      <c r="A37" s="61"/>
      <c r="B37" s="208"/>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10"/>
      <c r="AE37" s="68"/>
    </row>
    <row r="38" spans="1:31" ht="11.25" customHeight="1" x14ac:dyDescent="0.25">
      <c r="A38" s="61"/>
      <c r="B38" s="208"/>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10"/>
      <c r="AE38" s="68"/>
    </row>
    <row r="39" spans="1:31" ht="11.25" customHeight="1" x14ac:dyDescent="0.25">
      <c r="A39" s="61"/>
      <c r="B39" s="208"/>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10"/>
      <c r="AE39" s="68"/>
    </row>
    <row r="40" spans="1:31" ht="11.25" customHeight="1" x14ac:dyDescent="0.25">
      <c r="A40" s="61"/>
      <c r="B40" s="208"/>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10"/>
      <c r="AE40" s="68"/>
    </row>
    <row r="41" spans="1:31" ht="11.25" customHeight="1" x14ac:dyDescent="0.25">
      <c r="A41" s="61"/>
      <c r="B41" s="208"/>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10"/>
      <c r="AE41" s="68"/>
    </row>
    <row r="42" spans="1:31" ht="11.25" customHeight="1" x14ac:dyDescent="0.25">
      <c r="A42" s="61"/>
      <c r="B42" s="208"/>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10"/>
      <c r="AE42" s="68"/>
    </row>
    <row r="43" spans="1:31" ht="11.25" customHeight="1" x14ac:dyDescent="0.25">
      <c r="A43" s="61"/>
      <c r="B43" s="208"/>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10"/>
      <c r="AE43" s="68"/>
    </row>
    <row r="44" spans="1:31" ht="11.25" customHeight="1" x14ac:dyDescent="0.25">
      <c r="A44" s="61"/>
      <c r="B44" s="208"/>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10"/>
      <c r="AE44" s="68"/>
    </row>
    <row r="45" spans="1:31" ht="10.5" customHeight="1" x14ac:dyDescent="0.25">
      <c r="A45" s="61"/>
      <c r="B45" s="208"/>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10"/>
    </row>
    <row r="46" spans="1:31" ht="11.25" customHeight="1" x14ac:dyDescent="0.25">
      <c r="A46" s="61"/>
      <c r="B46" s="208"/>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10"/>
    </row>
    <row r="47" spans="1:31" ht="11.25" customHeight="1" x14ac:dyDescent="0.25">
      <c r="A47" s="61"/>
      <c r="B47" s="208"/>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10"/>
    </row>
    <row r="48" spans="1:31" ht="11.25" customHeight="1" x14ac:dyDescent="0.25">
      <c r="A48" s="61"/>
      <c r="B48" s="208"/>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10"/>
    </row>
    <row r="49" spans="1:32" ht="11.25" customHeight="1" x14ac:dyDescent="0.25">
      <c r="A49" s="61"/>
      <c r="B49" s="208"/>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10"/>
    </row>
    <row r="50" spans="1:32" ht="11.25" customHeight="1" x14ac:dyDescent="0.25">
      <c r="A50" s="61"/>
      <c r="B50" s="208"/>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10"/>
    </row>
    <row r="51" spans="1:32" ht="11.25" customHeight="1" x14ac:dyDescent="0.25">
      <c r="A51" s="61"/>
      <c r="B51" s="211"/>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3"/>
    </row>
    <row r="52" spans="1:32" ht="11.25" customHeight="1" x14ac:dyDescent="0.25">
      <c r="A52" s="61"/>
      <c r="B52" s="171" t="s">
        <v>38</v>
      </c>
      <c r="C52" s="172"/>
      <c r="D52" s="172"/>
      <c r="E52" s="172"/>
      <c r="F52" s="172"/>
      <c r="G52" s="172"/>
      <c r="H52" s="172"/>
      <c r="I52" s="172"/>
      <c r="J52" s="172"/>
      <c r="K52" s="172"/>
      <c r="L52" s="172"/>
      <c r="M52" s="172"/>
      <c r="N52" s="172"/>
      <c r="O52" s="172"/>
      <c r="P52" s="172"/>
      <c r="Q52" s="91"/>
      <c r="R52" s="91"/>
      <c r="S52" s="91"/>
      <c r="T52" s="91"/>
      <c r="U52" s="91"/>
      <c r="V52" s="91"/>
      <c r="W52" s="91"/>
      <c r="X52" s="91"/>
      <c r="Y52" s="91"/>
      <c r="Z52" s="91"/>
      <c r="AA52" s="91"/>
      <c r="AB52" s="92"/>
      <c r="AC52" s="92"/>
      <c r="AD52" s="93"/>
    </row>
    <row r="53" spans="1:32" ht="11.25" customHeight="1" x14ac:dyDescent="0.25">
      <c r="A53" s="61"/>
      <c r="B53" s="82"/>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6"/>
      <c r="AC53" s="66"/>
      <c r="AD53" s="83"/>
      <c r="AF53" s="69"/>
    </row>
    <row r="54" spans="1:32" ht="11.25" customHeight="1" x14ac:dyDescent="0.25">
      <c r="A54" s="61"/>
      <c r="B54" s="82"/>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6"/>
      <c r="AC54" s="66"/>
      <c r="AD54" s="83"/>
    </row>
    <row r="55" spans="1:32" x14ac:dyDescent="0.25">
      <c r="A55" s="61"/>
      <c r="B55" s="84"/>
      <c r="C55" s="70"/>
      <c r="D55" s="70"/>
      <c r="E55" s="70"/>
      <c r="F55" s="70"/>
      <c r="G55" s="70"/>
      <c r="H55" s="70"/>
      <c r="I55" s="70"/>
      <c r="J55" s="70"/>
      <c r="K55" s="70"/>
      <c r="L55" s="70"/>
      <c r="M55" s="70"/>
      <c r="N55" s="70"/>
      <c r="O55" s="70"/>
      <c r="P55" s="70"/>
      <c r="Q55" s="71"/>
      <c r="R55" s="71"/>
      <c r="S55" s="71"/>
      <c r="T55" s="71"/>
      <c r="U55" s="71"/>
      <c r="V55" s="71"/>
      <c r="W55" s="71"/>
      <c r="X55" s="71"/>
      <c r="Y55" s="71"/>
      <c r="Z55" s="71"/>
      <c r="AA55" s="71"/>
      <c r="AB55" s="71"/>
      <c r="AC55" s="71"/>
      <c r="AD55" s="85"/>
      <c r="AE55" s="72"/>
    </row>
    <row r="56" spans="1:32" x14ac:dyDescent="0.25">
      <c r="A56" s="61"/>
      <c r="B56" s="86"/>
      <c r="C56" s="73"/>
      <c r="D56" s="73"/>
      <c r="E56" s="73"/>
      <c r="F56" s="73"/>
      <c r="G56" s="73"/>
      <c r="H56" s="73"/>
      <c r="I56" s="73"/>
      <c r="J56" s="73"/>
      <c r="K56" s="73"/>
      <c r="L56" s="73"/>
      <c r="M56" s="73"/>
      <c r="N56" s="73"/>
      <c r="O56" s="73"/>
      <c r="P56" s="73"/>
      <c r="Q56" s="73"/>
      <c r="R56" s="61"/>
      <c r="S56" s="61"/>
      <c r="T56" s="61"/>
      <c r="U56" s="61"/>
      <c r="V56" s="61"/>
      <c r="W56" s="61"/>
      <c r="X56" s="61"/>
      <c r="Y56" s="61"/>
      <c r="Z56" s="61"/>
      <c r="AA56" s="61"/>
      <c r="AB56" s="61"/>
      <c r="AC56" s="61"/>
      <c r="AD56" s="83"/>
    </row>
    <row r="57" spans="1:32" ht="12" customHeight="1" x14ac:dyDescent="0.25">
      <c r="A57" s="61"/>
      <c r="B57" s="87"/>
      <c r="C57" s="75"/>
      <c r="D57" s="75"/>
      <c r="E57" s="75"/>
      <c r="F57" s="75"/>
      <c r="G57" s="61"/>
      <c r="H57" s="61"/>
      <c r="I57" s="61"/>
      <c r="J57" s="61"/>
      <c r="K57" s="61"/>
      <c r="L57" s="61"/>
      <c r="M57" s="61"/>
      <c r="N57" s="61"/>
      <c r="O57" s="61"/>
      <c r="P57" s="61"/>
      <c r="Q57" s="61"/>
      <c r="R57" s="61"/>
      <c r="S57" s="61"/>
      <c r="T57" s="61"/>
      <c r="U57" s="61"/>
      <c r="V57" s="61"/>
      <c r="W57" s="61"/>
      <c r="X57" s="61"/>
      <c r="Y57" s="61"/>
      <c r="Z57" s="61"/>
      <c r="AA57" s="61"/>
      <c r="AB57" s="61"/>
      <c r="AC57" s="61"/>
      <c r="AD57" s="83"/>
    </row>
    <row r="58" spans="1:32" ht="12" customHeight="1" x14ac:dyDescent="0.25">
      <c r="A58" s="61"/>
      <c r="B58" s="86"/>
      <c r="C58" s="73"/>
      <c r="D58" s="73"/>
      <c r="E58" s="73"/>
      <c r="F58" s="76"/>
      <c r="G58" s="76"/>
      <c r="H58" s="76"/>
      <c r="I58" s="76"/>
      <c r="J58" s="76"/>
      <c r="K58" s="76"/>
      <c r="L58" s="76"/>
      <c r="M58" s="76"/>
      <c r="N58" s="76"/>
      <c r="O58" s="76"/>
      <c r="P58" s="76"/>
      <c r="Q58" s="76"/>
      <c r="R58" s="76"/>
      <c r="S58" s="76"/>
      <c r="T58" s="76"/>
      <c r="U58" s="76"/>
      <c r="V58" s="76"/>
      <c r="W58" s="76"/>
      <c r="X58" s="76"/>
      <c r="Y58" s="76"/>
      <c r="Z58" s="76"/>
      <c r="AA58" s="76"/>
      <c r="AB58" s="76"/>
      <c r="AC58" s="76"/>
      <c r="AD58" s="88"/>
    </row>
    <row r="59" spans="1:32" ht="12" customHeight="1" x14ac:dyDescent="0.25">
      <c r="A59" s="61"/>
      <c r="B59" s="163" t="s">
        <v>39</v>
      </c>
      <c r="C59" s="164"/>
      <c r="D59" s="164"/>
      <c r="E59" s="165"/>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7"/>
      <c r="AD59" s="88"/>
    </row>
    <row r="60" spans="1:32" ht="12" customHeight="1" x14ac:dyDescent="0.25">
      <c r="A60" s="61"/>
      <c r="B60" s="163" t="s">
        <v>40</v>
      </c>
      <c r="C60" s="164"/>
      <c r="D60" s="164"/>
      <c r="E60" s="165"/>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7"/>
      <c r="AD60" s="83"/>
    </row>
    <row r="61" spans="1:32" ht="12" customHeight="1" x14ac:dyDescent="0.25">
      <c r="A61" s="61"/>
      <c r="B61" s="163" t="s">
        <v>41</v>
      </c>
      <c r="C61" s="164"/>
      <c r="D61" s="164"/>
      <c r="E61" s="165"/>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7"/>
      <c r="AD61" s="83"/>
    </row>
    <row r="62" spans="1:32" ht="12" customHeight="1" x14ac:dyDescent="0.25">
      <c r="A62" s="61"/>
      <c r="B62" s="87"/>
      <c r="C62" s="61"/>
      <c r="D62" s="61"/>
      <c r="E62" s="61"/>
      <c r="F62" s="153"/>
      <c r="G62" s="153"/>
      <c r="H62" s="153"/>
      <c r="I62" s="153"/>
      <c r="J62" s="153"/>
      <c r="K62" s="153"/>
      <c r="L62" s="153"/>
      <c r="M62" s="153"/>
      <c r="N62" s="153"/>
      <c r="O62" s="153"/>
      <c r="P62" s="153"/>
      <c r="Q62" s="73"/>
      <c r="R62" s="73"/>
      <c r="S62" s="73"/>
      <c r="T62" s="73"/>
      <c r="U62" s="61"/>
      <c r="V62" s="61"/>
      <c r="W62" s="61"/>
      <c r="X62" s="61"/>
      <c r="Y62" s="61"/>
      <c r="Z62" s="61"/>
      <c r="AA62" s="61"/>
      <c r="AB62" s="61"/>
      <c r="AC62" s="61"/>
      <c r="AD62" s="83"/>
    </row>
    <row r="63" spans="1:32" ht="12.75" customHeight="1" x14ac:dyDescent="0.25">
      <c r="B63" s="151"/>
      <c r="C63" s="152"/>
      <c r="D63" s="152"/>
      <c r="E63" s="152"/>
      <c r="F63" s="154"/>
      <c r="G63" s="154"/>
      <c r="H63" s="154"/>
      <c r="I63" s="154"/>
      <c r="J63" s="154"/>
      <c r="K63" s="154"/>
      <c r="L63" s="154"/>
      <c r="M63" s="154"/>
      <c r="N63" s="154"/>
      <c r="O63" s="154"/>
      <c r="P63" s="154"/>
      <c r="Q63" s="90"/>
      <c r="R63" s="89"/>
      <c r="S63" s="89"/>
      <c r="T63" s="89"/>
      <c r="U63" s="89"/>
      <c r="V63" s="161" t="s">
        <v>42</v>
      </c>
      <c r="W63" s="161"/>
      <c r="X63" s="162"/>
      <c r="Y63" s="158"/>
      <c r="Z63" s="159"/>
      <c r="AA63" s="159"/>
      <c r="AB63" s="159"/>
      <c r="AC63" s="159"/>
      <c r="AD63" s="160"/>
    </row>
    <row r="64" spans="1:3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sheetProtection algorithmName="SHA-512" hashValue="kmV8H9M/Tfhfk5le2DGc7UsCeYZyl1h0RqSjsgrgAgoZTxasbWTlIU+vWEbj/ZUMpWNLeKwacVKX1avxEPujgw==" saltValue="oF69vly49qNXdnmn27FvPg==" spinCount="100000" sheet="1" objects="1" scenarios="1"/>
  <protectedRanges>
    <protectedRange sqref="B15:AD15" name="Rango1"/>
  </protectedRanges>
  <mergeCells count="122">
    <mergeCell ref="B9:H9"/>
    <mergeCell ref="J9:O9"/>
    <mergeCell ref="P9:T9"/>
    <mergeCell ref="U9:Y9"/>
    <mergeCell ref="C18:AD18"/>
    <mergeCell ref="C19:AD19"/>
    <mergeCell ref="R31:T31"/>
    <mergeCell ref="X29:Z29"/>
    <mergeCell ref="AA29:AD29"/>
    <mergeCell ref="AA27:AD27"/>
    <mergeCell ref="C28:O28"/>
    <mergeCell ref="C17:AD17"/>
    <mergeCell ref="P22:Q22"/>
    <mergeCell ref="AA22:AD22"/>
    <mergeCell ref="X22:Z22"/>
    <mergeCell ref="U22:W22"/>
    <mergeCell ref="R22:T22"/>
    <mergeCell ref="C22:O22"/>
    <mergeCell ref="C20:AD20"/>
    <mergeCell ref="R28:T28"/>
    <mergeCell ref="C26:O26"/>
    <mergeCell ref="P26:Q26"/>
    <mergeCell ref="R26:T26"/>
    <mergeCell ref="R27:T27"/>
    <mergeCell ref="B12:AD12"/>
    <mergeCell ref="X34:Z34"/>
    <mergeCell ref="AA34:AD34"/>
    <mergeCell ref="C33:O33"/>
    <mergeCell ref="P33:Q33"/>
    <mergeCell ref="R33:T33"/>
    <mergeCell ref="U33:W33"/>
    <mergeCell ref="C34:O34"/>
    <mergeCell ref="X23:Z23"/>
    <mergeCell ref="AA23:AD23"/>
    <mergeCell ref="C24:O24"/>
    <mergeCell ref="P24:Q24"/>
    <mergeCell ref="R24:T24"/>
    <mergeCell ref="X28:Z28"/>
    <mergeCell ref="B14:AD14"/>
    <mergeCell ref="B15:AD15"/>
    <mergeCell ref="P30:Q30"/>
    <mergeCell ref="R30:T30"/>
    <mergeCell ref="U27:W27"/>
    <mergeCell ref="C32:O32"/>
    <mergeCell ref="P32:Q32"/>
    <mergeCell ref="P28:Q28"/>
    <mergeCell ref="B6:AD6"/>
    <mergeCell ref="B37:AD51"/>
    <mergeCell ref="I2:U5"/>
    <mergeCell ref="B2:H5"/>
    <mergeCell ref="P10:T10"/>
    <mergeCell ref="J10:O10"/>
    <mergeCell ref="B10:H10"/>
    <mergeCell ref="U29:W29"/>
    <mergeCell ref="AA25:AD25"/>
    <mergeCell ref="X26:Z26"/>
    <mergeCell ref="AA28:AD28"/>
    <mergeCell ref="C27:O27"/>
    <mergeCell ref="P27:Q27"/>
    <mergeCell ref="U30:W30"/>
    <mergeCell ref="X30:Z30"/>
    <mergeCell ref="AA30:AD30"/>
    <mergeCell ref="C29:O29"/>
    <mergeCell ref="P29:Q29"/>
    <mergeCell ref="R29:T29"/>
    <mergeCell ref="U24:W24"/>
    <mergeCell ref="X24:Z24"/>
    <mergeCell ref="AA24:AD24"/>
    <mergeCell ref="C23:O23"/>
    <mergeCell ref="P23:Q23"/>
    <mergeCell ref="B7:AD7"/>
    <mergeCell ref="C31:O31"/>
    <mergeCell ref="P31:Q31"/>
    <mergeCell ref="Z9:AD9"/>
    <mergeCell ref="Z10:AD10"/>
    <mergeCell ref="B8:AD8"/>
    <mergeCell ref="U10:Y10"/>
    <mergeCell ref="AA26:AD26"/>
    <mergeCell ref="X27:Z27"/>
    <mergeCell ref="U28:W28"/>
    <mergeCell ref="C25:O25"/>
    <mergeCell ref="P25:Q25"/>
    <mergeCell ref="R25:T25"/>
    <mergeCell ref="U25:W25"/>
    <mergeCell ref="X25:Z25"/>
    <mergeCell ref="C16:AD16"/>
    <mergeCell ref="R23:T23"/>
    <mergeCell ref="U23:W23"/>
    <mergeCell ref="B11:AD11"/>
    <mergeCell ref="B21:AD21"/>
    <mergeCell ref="U31:W31"/>
    <mergeCell ref="X31:Z31"/>
    <mergeCell ref="AA31:AD31"/>
    <mergeCell ref="U26:W26"/>
    <mergeCell ref="X32:Z32"/>
    <mergeCell ref="Y63:AD63"/>
    <mergeCell ref="V63:X63"/>
    <mergeCell ref="B60:D60"/>
    <mergeCell ref="E60:AC60"/>
    <mergeCell ref="AA32:AD32"/>
    <mergeCell ref="B52:P52"/>
    <mergeCell ref="X35:Z35"/>
    <mergeCell ref="B59:D59"/>
    <mergeCell ref="E59:AC59"/>
    <mergeCell ref="B61:D61"/>
    <mergeCell ref="E61:AC61"/>
    <mergeCell ref="B35:O35"/>
    <mergeCell ref="P35:Q35"/>
    <mergeCell ref="R35:T35"/>
    <mergeCell ref="U35:W35"/>
    <mergeCell ref="AA35:AD35"/>
    <mergeCell ref="X33:Z33"/>
    <mergeCell ref="AA33:AD33"/>
    <mergeCell ref="U34:W34"/>
    <mergeCell ref="U32:W32"/>
    <mergeCell ref="B63:E63"/>
    <mergeCell ref="F62:P62"/>
    <mergeCell ref="F63:P63"/>
    <mergeCell ref="P34:Q34"/>
    <mergeCell ref="R34:T34"/>
    <mergeCell ref="R32:T32"/>
    <mergeCell ref="C30:O30"/>
  </mergeCells>
  <phoneticPr fontId="30" type="noConversion"/>
  <conditionalFormatting sqref="P33:Q34">
    <cfRule type="cellIs" dxfId="2" priority="1" stopIfTrue="1" operator="equal">
      <formula>0</formula>
    </cfRule>
  </conditionalFormatting>
  <conditionalFormatting sqref="C33:O33">
    <cfRule type="expression" dxfId="1" priority="2" stopIfTrue="1">
      <formula>$P$33=0</formula>
    </cfRule>
  </conditionalFormatting>
  <conditionalFormatting sqref="C34:O34">
    <cfRule type="expression" dxfId="0" priority="3" stopIfTrue="1">
      <formula>$P$34=0</formula>
    </cfRule>
  </conditionalFormatting>
  <dataValidations count="7">
    <dataValidation allowBlank="1" showInputMessage="1" showErrorMessage="1" promptTitle="Fecha" prompt="Registre la fecha en que se firma el informe agregado de Autoevaluación._x000a__x000a_Formato: dd/mm/aaaa" sqref="Y63:AD63"/>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P22 AA22"/>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U22"/>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X22"/>
    <dataValidation type="list" allowBlank="1" showInputMessage="1" showErrorMessage="1" errorTitle="Valor errado" error="Seleccione de la lista la autoridad de control" sqref="C19:AD19">
      <formula1>"Instituto Colombiano Agropecuario,Instituto Nacional de Vigilancia de Medicamentos y Alimentos"</formula1>
    </dataValidation>
    <dataValidation type="list" allowBlank="1" showInputMessage="1" showErrorMessage="1" sqref="B15:AD15">
      <formula1>$AF$14:$AF$15</formula1>
    </dataValidation>
    <dataValidation type="list" allowBlank="1" showInputMessage="1" showErrorMessage="1" errorTitle="Valor errado" error="Seleccione de la lista la autoridad de control" sqref="C20:AD20">
      <formula1>"Instituto Colombiano Agropecuario"</formula1>
    </dataValidation>
  </dataValidations>
  <hyperlinks>
    <hyperlink ref="A22" location="'0 - Condiciones Previas'!A1" display="Ver"/>
    <hyperlink ref="A23:A33" location="'0 - Condiciones Previas'!A1" display="Ver"/>
    <hyperlink ref="A23" location="'1 - Análisis y Admón del Riesgo'!Área_de_impresión" display="Ver"/>
    <hyperlink ref="A24" location="'2 - Asociados de Negocio'!A1" display="Ver"/>
    <hyperlink ref="A25" location="'3 - Seguridad Contenedor'!A1" display="Ver"/>
    <hyperlink ref="A26" location="'4 - Controles de Acceso Físico'!A1" display="Ver"/>
    <hyperlink ref="A27" location="'5 - Seguridad del Personal'!A1" display="Ver"/>
    <hyperlink ref="A28" location="'6 - Seguridad de los Procesos'!A1" display="Ver"/>
    <hyperlink ref="A29" location="'7 - Seguridad Física'!A1" display="Ver"/>
    <hyperlink ref="A30" location="'8 - Seguridad en Tecnología Inf'!A1" display="Ver"/>
    <hyperlink ref="A31" location="'9 - Entrenamiento en Seguridad'!A1" display="Ver"/>
    <hyperlink ref="A32" location="'10 - Seguridad Fitozoosanitaria'!A1" display="Ver"/>
    <hyperlink ref="A33" location="'11 - Seguridad Sanitaria'!A1" display="Ver"/>
  </hyperlinks>
  <printOptions horizontalCentered="1" verticalCentered="1"/>
  <pageMargins left="0.25" right="0.19685039370078741" top="0.31496062992125984" bottom="0.15748031496062992" header="0.31496062992125984"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0"/>
  <sheetViews>
    <sheetView zoomScale="84" zoomScaleNormal="84" zoomScaleSheetLayoutView="100" workbookViewId="0">
      <selection activeCell="E16" sqref="E16"/>
    </sheetView>
  </sheetViews>
  <sheetFormatPr baseColWidth="10" defaultColWidth="11.375" defaultRowHeight="15" zeroHeight="1" x14ac:dyDescent="0.25"/>
  <cols>
    <col min="1" max="1" width="1.25" style="3" customWidth="1"/>
    <col min="2" max="2" width="4.75" style="7" customWidth="1"/>
    <col min="3" max="3" width="8.75" style="7" customWidth="1"/>
    <col min="4" max="4" width="4.7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121" customWidth="1"/>
    <col min="17" max="17" width="3.125" style="121" customWidth="1"/>
    <col min="18" max="18" width="11.375" style="121" customWidth="1"/>
    <col min="19" max="19" width="3" style="121" customWidth="1"/>
    <col min="20" max="20" width="1.75" style="121" customWidth="1"/>
    <col min="21" max="16384" width="11.375" style="3"/>
  </cols>
  <sheetData>
    <row r="1" spans="2:20" x14ac:dyDescent="0.25"/>
    <row r="2" spans="2:20" ht="4.5" customHeight="1" x14ac:dyDescent="0.25"/>
    <row r="3" spans="2:20" ht="9" customHeight="1" x14ac:dyDescent="0.25">
      <c r="B3" s="7" t="s">
        <v>284</v>
      </c>
      <c r="E3" s="276" t="s">
        <v>267</v>
      </c>
      <c r="F3" s="276"/>
      <c r="G3" s="276"/>
      <c r="H3" s="276"/>
      <c r="I3" s="15"/>
      <c r="J3" s="20"/>
      <c r="K3" s="15"/>
      <c r="L3" s="15"/>
    </row>
    <row r="4" spans="2:20" ht="26.25" customHeight="1" x14ac:dyDescent="0.4">
      <c r="B4" s="10"/>
      <c r="C4" s="10"/>
      <c r="D4" s="10"/>
      <c r="E4" s="276"/>
      <c r="F4" s="276"/>
      <c r="G4" s="276"/>
      <c r="H4" s="276"/>
      <c r="I4" s="15"/>
      <c r="J4" s="21"/>
      <c r="K4" s="15"/>
      <c r="L4" s="15"/>
    </row>
    <row r="5" spans="2:20" ht="15" customHeight="1" x14ac:dyDescent="0.25">
      <c r="E5" s="276"/>
      <c r="F5" s="276"/>
      <c r="G5" s="276"/>
      <c r="H5" s="276"/>
      <c r="I5" s="15"/>
      <c r="J5" s="21"/>
      <c r="K5" s="15"/>
      <c r="L5" s="15"/>
    </row>
    <row r="6" spans="2:20" ht="15" customHeight="1" x14ac:dyDescent="0.25">
      <c r="E6" s="276"/>
      <c r="F6" s="276"/>
      <c r="G6" s="276"/>
      <c r="H6" s="276"/>
      <c r="I6" s="15"/>
      <c r="J6" s="21"/>
      <c r="K6" s="15"/>
      <c r="L6" s="15"/>
    </row>
    <row r="7" spans="2:20" ht="15" customHeight="1" x14ac:dyDescent="0.25">
      <c r="E7" s="276"/>
      <c r="F7" s="276"/>
      <c r="G7" s="276"/>
      <c r="H7" s="276"/>
      <c r="I7" s="15"/>
      <c r="J7" s="21"/>
      <c r="K7" s="15"/>
      <c r="L7" s="15"/>
      <c r="M7" s="52" t="str">
        <f>CONCATENATE(S16,", ",S17,", ",S18,", ",S19,", ",S20,", ",S21,", ",S22,", ",S23)</f>
        <v>1, 2, 3, 4, 5, 6, 7, 8</v>
      </c>
    </row>
    <row r="8" spans="2:20" x14ac:dyDescent="0.25">
      <c r="B8" s="279" t="s">
        <v>3</v>
      </c>
      <c r="C8" s="279"/>
      <c r="D8" s="279"/>
      <c r="E8" s="279"/>
      <c r="F8" s="279"/>
      <c r="G8" s="279"/>
      <c r="J8" s="22"/>
      <c r="M8" s="52" t="str">
        <f>CONCATENATE(S24,", ",S25,", ",S26,", ",S27,", ",S29,", ",S30,", ",S31,)</f>
        <v>9, 10, 11, 12, 13, 14, 15</v>
      </c>
    </row>
    <row r="9" spans="2:20" ht="18" x14ac:dyDescent="0.25">
      <c r="B9" s="275" t="s">
        <v>285</v>
      </c>
      <c r="C9" s="275"/>
      <c r="D9" s="275"/>
      <c r="E9" s="275"/>
      <c r="F9" s="275"/>
      <c r="G9" s="275"/>
      <c r="H9" s="275"/>
      <c r="J9" s="22"/>
      <c r="M9" s="28" t="s">
        <v>139</v>
      </c>
    </row>
    <row r="10" spans="2:20" ht="14.25" customHeight="1" x14ac:dyDescent="0.2">
      <c r="B10" s="277" t="s">
        <v>302</v>
      </c>
      <c r="C10" s="277"/>
      <c r="D10" s="277"/>
      <c r="E10" s="277"/>
      <c r="F10" s="277"/>
      <c r="G10" s="277"/>
      <c r="H10" s="277"/>
      <c r="J10" s="22"/>
      <c r="M10" s="27" t="str">
        <f>CONCATENATE(M7,", ",M8)</f>
        <v>1, 2, 3, 4, 5, 6, 7, 8, 9, 10, 11, 12, 13, 14, 15</v>
      </c>
    </row>
    <row r="11" spans="2:20" ht="14.25" x14ac:dyDescent="0.2">
      <c r="B11" s="277"/>
      <c r="C11" s="277"/>
      <c r="D11" s="277"/>
      <c r="E11" s="277"/>
      <c r="F11" s="277"/>
      <c r="G11" s="277"/>
      <c r="H11" s="277"/>
      <c r="J11" s="22"/>
    </row>
    <row r="12" spans="2:20" ht="3" customHeight="1" x14ac:dyDescent="0.2">
      <c r="B12" s="278"/>
      <c r="C12" s="278"/>
      <c r="D12" s="278"/>
      <c r="E12" s="278"/>
      <c r="F12" s="278"/>
      <c r="G12" s="278"/>
      <c r="H12" s="278"/>
      <c r="J12" s="22"/>
      <c r="M12" s="269" t="s">
        <v>138</v>
      </c>
      <c r="N12" s="270"/>
      <c r="O12" s="271"/>
    </row>
    <row r="13" spans="2:20" ht="5.25" customHeight="1" x14ac:dyDescent="0.2">
      <c r="B13" s="280"/>
      <c r="C13" s="281"/>
      <c r="D13" s="281"/>
      <c r="E13" s="281"/>
      <c r="F13" s="281"/>
      <c r="G13" s="281"/>
      <c r="H13" s="282"/>
      <c r="I13" s="9"/>
      <c r="J13" s="23"/>
      <c r="K13" s="9"/>
      <c r="L13" s="9"/>
      <c r="M13" s="272"/>
      <c r="N13" s="273"/>
      <c r="O13" s="274"/>
    </row>
    <row r="14" spans="2:20" s="4" customFormat="1" ht="24.75" customHeight="1" x14ac:dyDescent="0.2">
      <c r="B14" s="11" t="s">
        <v>0</v>
      </c>
      <c r="C14" s="129" t="s">
        <v>399</v>
      </c>
      <c r="D14" s="14" t="s">
        <v>140</v>
      </c>
      <c r="E14" s="12" t="s">
        <v>1</v>
      </c>
      <c r="F14" s="100" t="s">
        <v>176</v>
      </c>
      <c r="G14" s="12" t="s">
        <v>2</v>
      </c>
      <c r="H14" s="58" t="s">
        <v>177</v>
      </c>
      <c r="I14" s="101"/>
      <c r="J14" s="102"/>
      <c r="K14" s="101"/>
      <c r="L14" s="103" t="s">
        <v>0</v>
      </c>
      <c r="M14" s="18" t="s">
        <v>4</v>
      </c>
      <c r="N14" s="18" t="s">
        <v>2</v>
      </c>
      <c r="O14" s="19" t="s">
        <v>5</v>
      </c>
      <c r="P14" s="122"/>
      <c r="Q14" s="122"/>
      <c r="R14" s="122"/>
      <c r="S14" s="122"/>
      <c r="T14" s="122"/>
    </row>
    <row r="15" spans="2:20" s="4" customFormat="1" ht="15" customHeight="1" x14ac:dyDescent="0.2">
      <c r="B15" s="266" t="s">
        <v>286</v>
      </c>
      <c r="C15" s="267"/>
      <c r="D15" s="267"/>
      <c r="E15" s="267"/>
      <c r="F15" s="267"/>
      <c r="G15" s="267"/>
      <c r="H15" s="268"/>
      <c r="I15" s="101"/>
      <c r="J15" s="102"/>
      <c r="K15" s="101"/>
      <c r="L15" s="118"/>
      <c r="M15" s="119"/>
      <c r="N15" s="119"/>
      <c r="O15" s="120"/>
      <c r="P15" s="122"/>
      <c r="Q15" s="122"/>
      <c r="R15" s="122"/>
      <c r="S15" s="122"/>
      <c r="T15" s="122"/>
    </row>
    <row r="16" spans="2:20" s="5" customFormat="1" ht="106.5" customHeight="1" x14ac:dyDescent="0.25">
      <c r="B16" s="29">
        <v>1</v>
      </c>
      <c r="C16" s="44" t="s">
        <v>401</v>
      </c>
      <c r="D16" s="44">
        <v>1</v>
      </c>
      <c r="E16" s="13" t="s">
        <v>287</v>
      </c>
      <c r="F16" s="55" t="s">
        <v>284</v>
      </c>
      <c r="G16" s="56"/>
      <c r="H16" s="57" t="s">
        <v>284</v>
      </c>
      <c r="J16" s="25"/>
      <c r="L16" s="29">
        <v>1</v>
      </c>
      <c r="M16" s="17" t="str">
        <f>IF(F16="","Debe diligenciar la breve descripción del cumplimiento","")</f>
        <v/>
      </c>
      <c r="N16" s="17" t="str">
        <f>IF(F16="","",IF(G16="","Debe seleccionar un valor de la lista de autoevaluación",""))</f>
        <v>Debe seleccionar un valor de la lista de autoevaluación</v>
      </c>
      <c r="O16" s="17" t="str">
        <f>IF(G16="","",IF(H16="","Debe registrar la fecha en que realizó por última vez la auto-evaluación de esta condición",""))</f>
        <v/>
      </c>
      <c r="P16" s="123" t="str">
        <f t="shared" ref="P16:R17" si="0">IF(M16="","",$B16)</f>
        <v/>
      </c>
      <c r="Q16" s="123">
        <f t="shared" si="0"/>
        <v>1</v>
      </c>
      <c r="R16" s="123" t="str">
        <f t="shared" si="0"/>
        <v/>
      </c>
      <c r="S16" s="123">
        <f>IF(MAX(P16:R16)=0,"",MAX(P16:R16))</f>
        <v>1</v>
      </c>
      <c r="T16" s="123"/>
    </row>
    <row r="17" spans="2:20" s="5" customFormat="1" ht="106.5" customHeight="1" x14ac:dyDescent="0.25">
      <c r="B17" s="29">
        <v>2</v>
      </c>
      <c r="C17" s="44" t="s">
        <v>404</v>
      </c>
      <c r="D17" s="44">
        <v>2</v>
      </c>
      <c r="E17" s="13" t="s">
        <v>288</v>
      </c>
      <c r="F17" s="55" t="s">
        <v>284</v>
      </c>
      <c r="G17" s="56"/>
      <c r="H17" s="57" t="s">
        <v>284</v>
      </c>
      <c r="J17" s="25"/>
      <c r="L17" s="29">
        <v>2</v>
      </c>
      <c r="M17" s="17" t="str">
        <f>IF(F17="","Debe diligenciar la breve descripción del cumplimiento","")</f>
        <v/>
      </c>
      <c r="N17" s="17" t="str">
        <f>IF(F17="","",IF(G17="","Debe seleccionar un valor de la lista de autoevaluación",""))</f>
        <v>Debe seleccionar un valor de la lista de autoevaluación</v>
      </c>
      <c r="O17" s="17" t="str">
        <f>IF(G17="","",IF(H17="","Debe registrar la fecha en que realizó por última vez la auto-evaluación de esta condición",""))</f>
        <v/>
      </c>
      <c r="P17" s="123" t="str">
        <f t="shared" si="0"/>
        <v/>
      </c>
      <c r="Q17" s="123">
        <f t="shared" si="0"/>
        <v>2</v>
      </c>
      <c r="R17" s="123" t="str">
        <f t="shared" si="0"/>
        <v/>
      </c>
      <c r="S17" s="123">
        <f>IF(MAX(P17:R17)=0,"",MAX(P17:R17))</f>
        <v>2</v>
      </c>
      <c r="T17" s="123"/>
    </row>
    <row r="18" spans="2:20" s="5" customFormat="1" ht="106.5" customHeight="1" x14ac:dyDescent="0.25">
      <c r="B18" s="29">
        <v>3</v>
      </c>
      <c r="C18" s="44" t="s">
        <v>405</v>
      </c>
      <c r="D18" s="44">
        <v>3</v>
      </c>
      <c r="E18" s="13" t="s">
        <v>289</v>
      </c>
      <c r="F18" s="55" t="s">
        <v>284</v>
      </c>
      <c r="G18" s="56"/>
      <c r="H18" s="57" t="s">
        <v>284</v>
      </c>
      <c r="J18" s="25"/>
      <c r="L18" s="29">
        <v>3</v>
      </c>
      <c r="M18" s="17" t="str">
        <f t="shared" ref="M18:M26" si="1">IF(F18="","Debe diligenciar la breve descripción del cumplimiento","")</f>
        <v/>
      </c>
      <c r="N18" s="17" t="str">
        <f t="shared" ref="N18:N26" si="2">IF(F18="","",IF(G18="","Debe seleccionar un valor de la lista de autoevaluación",""))</f>
        <v>Debe seleccionar un valor de la lista de autoevaluación</v>
      </c>
      <c r="O18" s="17" t="str">
        <f t="shared" ref="O18:O26" si="3">IF(G18="","",IF(H18="","Debe registrar la fecha en que realizó por última vez la auto-evaluación de esta condición",""))</f>
        <v/>
      </c>
      <c r="P18" s="123" t="str">
        <f t="shared" ref="P18:P26" si="4">IF(M18="","",$B18)</f>
        <v/>
      </c>
      <c r="Q18" s="123">
        <f t="shared" ref="Q18:Q26" si="5">IF(N18="","",$B18)</f>
        <v>3</v>
      </c>
      <c r="R18" s="123" t="str">
        <f t="shared" ref="R18:R26" si="6">IF(O18="","",$B18)</f>
        <v/>
      </c>
      <c r="S18" s="123">
        <f t="shared" ref="S18:S26" si="7">IF(MAX(P18:R18)=0,"",MAX(P18:R18))</f>
        <v>3</v>
      </c>
      <c r="T18" s="123"/>
    </row>
    <row r="19" spans="2:20" s="5" customFormat="1" ht="106.5" customHeight="1" x14ac:dyDescent="0.25">
      <c r="B19" s="29">
        <v>4</v>
      </c>
      <c r="C19" s="44" t="s">
        <v>406</v>
      </c>
      <c r="D19" s="44">
        <v>4</v>
      </c>
      <c r="E19" s="13" t="s">
        <v>290</v>
      </c>
      <c r="F19" s="55" t="s">
        <v>284</v>
      </c>
      <c r="G19" s="56"/>
      <c r="H19" s="57" t="s">
        <v>284</v>
      </c>
      <c r="J19" s="25"/>
      <c r="L19" s="29">
        <v>4</v>
      </c>
      <c r="M19" s="17" t="str">
        <f t="shared" si="1"/>
        <v/>
      </c>
      <c r="N19" s="17" t="str">
        <f t="shared" si="2"/>
        <v>Debe seleccionar un valor de la lista de autoevaluación</v>
      </c>
      <c r="O19" s="17" t="str">
        <f t="shared" si="3"/>
        <v/>
      </c>
      <c r="P19" s="123" t="str">
        <f t="shared" si="4"/>
        <v/>
      </c>
      <c r="Q19" s="123">
        <f t="shared" si="5"/>
        <v>4</v>
      </c>
      <c r="R19" s="123" t="str">
        <f t="shared" si="6"/>
        <v/>
      </c>
      <c r="S19" s="123">
        <f t="shared" si="7"/>
        <v>4</v>
      </c>
      <c r="T19" s="123"/>
    </row>
    <row r="20" spans="2:20" s="5" customFormat="1" ht="106.5" customHeight="1" x14ac:dyDescent="0.25">
      <c r="B20" s="29">
        <v>5</v>
      </c>
      <c r="C20" s="44" t="s">
        <v>407</v>
      </c>
      <c r="D20" s="44">
        <v>5</v>
      </c>
      <c r="E20" s="13" t="s">
        <v>291</v>
      </c>
      <c r="F20" s="55" t="s">
        <v>284</v>
      </c>
      <c r="G20" s="56"/>
      <c r="H20" s="57" t="s">
        <v>284</v>
      </c>
      <c r="J20" s="25"/>
      <c r="L20" s="29">
        <v>5</v>
      </c>
      <c r="M20" s="17" t="str">
        <f t="shared" si="1"/>
        <v/>
      </c>
      <c r="N20" s="17" t="str">
        <f t="shared" si="2"/>
        <v>Debe seleccionar un valor de la lista de autoevaluación</v>
      </c>
      <c r="O20" s="17" t="str">
        <f t="shared" si="3"/>
        <v/>
      </c>
      <c r="P20" s="123" t="str">
        <f t="shared" si="4"/>
        <v/>
      </c>
      <c r="Q20" s="123">
        <f t="shared" si="5"/>
        <v>5</v>
      </c>
      <c r="R20" s="123" t="str">
        <f t="shared" si="6"/>
        <v/>
      </c>
      <c r="S20" s="123">
        <f t="shared" si="7"/>
        <v>5</v>
      </c>
      <c r="T20" s="123"/>
    </row>
    <row r="21" spans="2:20" s="5" customFormat="1" ht="102.75" customHeight="1" x14ac:dyDescent="0.25">
      <c r="B21" s="29">
        <v>6</v>
      </c>
      <c r="C21" s="44" t="s">
        <v>408</v>
      </c>
      <c r="D21" s="44">
        <v>7</v>
      </c>
      <c r="E21" s="13" t="s">
        <v>292</v>
      </c>
      <c r="F21" s="55" t="s">
        <v>284</v>
      </c>
      <c r="G21" s="56"/>
      <c r="H21" s="57" t="s">
        <v>284</v>
      </c>
      <c r="J21" s="25"/>
      <c r="L21" s="29">
        <v>6</v>
      </c>
      <c r="M21" s="17" t="str">
        <f t="shared" si="1"/>
        <v/>
      </c>
      <c r="N21" s="17" t="str">
        <f t="shared" si="2"/>
        <v>Debe seleccionar un valor de la lista de autoevaluación</v>
      </c>
      <c r="O21" s="17" t="str">
        <f t="shared" si="3"/>
        <v/>
      </c>
      <c r="P21" s="123" t="str">
        <f t="shared" si="4"/>
        <v/>
      </c>
      <c r="Q21" s="123">
        <f t="shared" si="5"/>
        <v>6</v>
      </c>
      <c r="R21" s="123" t="str">
        <f t="shared" si="6"/>
        <v/>
      </c>
      <c r="S21" s="123">
        <f t="shared" si="7"/>
        <v>6</v>
      </c>
      <c r="T21" s="123"/>
    </row>
    <row r="22" spans="2:20" s="5" customFormat="1" ht="100.5" customHeight="1" x14ac:dyDescent="0.25">
      <c r="B22" s="29">
        <v>7</v>
      </c>
      <c r="C22" s="44" t="s">
        <v>409</v>
      </c>
      <c r="D22" s="44">
        <v>9</v>
      </c>
      <c r="E22" s="13" t="s">
        <v>293</v>
      </c>
      <c r="F22" s="55" t="s">
        <v>284</v>
      </c>
      <c r="G22" s="56"/>
      <c r="H22" s="57" t="s">
        <v>284</v>
      </c>
      <c r="J22" s="25"/>
      <c r="L22" s="29">
        <v>7</v>
      </c>
      <c r="M22" s="17" t="str">
        <f t="shared" si="1"/>
        <v/>
      </c>
      <c r="N22" s="17" t="str">
        <f t="shared" si="2"/>
        <v>Debe seleccionar un valor de la lista de autoevaluación</v>
      </c>
      <c r="O22" s="17" t="str">
        <f t="shared" si="3"/>
        <v/>
      </c>
      <c r="P22" s="123" t="str">
        <f t="shared" si="4"/>
        <v/>
      </c>
      <c r="Q22" s="123">
        <f t="shared" si="5"/>
        <v>7</v>
      </c>
      <c r="R22" s="123" t="str">
        <f t="shared" si="6"/>
        <v/>
      </c>
      <c r="S22" s="123">
        <f t="shared" si="7"/>
        <v>7</v>
      </c>
      <c r="T22" s="123"/>
    </row>
    <row r="23" spans="2:20" s="5" customFormat="1" ht="141.75" customHeight="1" x14ac:dyDescent="0.25">
      <c r="B23" s="29">
        <v>8</v>
      </c>
      <c r="C23" s="44" t="s">
        <v>410</v>
      </c>
      <c r="D23" s="44">
        <v>11</v>
      </c>
      <c r="E23" s="13" t="s">
        <v>294</v>
      </c>
      <c r="F23" s="55" t="s">
        <v>284</v>
      </c>
      <c r="G23" s="56"/>
      <c r="H23" s="57" t="s">
        <v>284</v>
      </c>
      <c r="J23" s="25"/>
      <c r="L23" s="29">
        <v>8</v>
      </c>
      <c r="M23" s="17" t="str">
        <f t="shared" si="1"/>
        <v/>
      </c>
      <c r="N23" s="17" t="str">
        <f t="shared" si="2"/>
        <v>Debe seleccionar un valor de la lista de autoevaluación</v>
      </c>
      <c r="O23" s="17" t="str">
        <f t="shared" si="3"/>
        <v/>
      </c>
      <c r="P23" s="123" t="str">
        <f t="shared" si="4"/>
        <v/>
      </c>
      <c r="Q23" s="123">
        <f t="shared" si="5"/>
        <v>8</v>
      </c>
      <c r="R23" s="123" t="str">
        <f t="shared" si="6"/>
        <v/>
      </c>
      <c r="S23" s="123">
        <f t="shared" si="7"/>
        <v>8</v>
      </c>
      <c r="T23" s="123"/>
    </row>
    <row r="24" spans="2:20" s="5" customFormat="1" ht="114.75" customHeight="1" x14ac:dyDescent="0.25">
      <c r="B24" s="29">
        <v>9</v>
      </c>
      <c r="C24" s="44" t="s">
        <v>411</v>
      </c>
      <c r="D24" s="44">
        <v>12</v>
      </c>
      <c r="E24" s="13" t="s">
        <v>295</v>
      </c>
      <c r="F24" s="55" t="s">
        <v>284</v>
      </c>
      <c r="G24" s="56"/>
      <c r="H24" s="57" t="s">
        <v>284</v>
      </c>
      <c r="J24" s="25"/>
      <c r="L24" s="29">
        <v>9</v>
      </c>
      <c r="M24" s="17" t="str">
        <f t="shared" si="1"/>
        <v/>
      </c>
      <c r="N24" s="17" t="str">
        <f t="shared" si="2"/>
        <v>Debe seleccionar un valor de la lista de autoevaluación</v>
      </c>
      <c r="O24" s="17" t="str">
        <f t="shared" si="3"/>
        <v/>
      </c>
      <c r="P24" s="123" t="str">
        <f t="shared" si="4"/>
        <v/>
      </c>
      <c r="Q24" s="123">
        <f t="shared" si="5"/>
        <v>9</v>
      </c>
      <c r="R24" s="123" t="str">
        <f t="shared" si="6"/>
        <v/>
      </c>
      <c r="S24" s="123">
        <f t="shared" si="7"/>
        <v>9</v>
      </c>
      <c r="T24" s="123"/>
    </row>
    <row r="25" spans="2:20" s="5" customFormat="1" ht="106.5" customHeight="1" x14ac:dyDescent="0.25">
      <c r="B25" s="29">
        <v>10</v>
      </c>
      <c r="C25" s="44" t="s">
        <v>412</v>
      </c>
      <c r="D25" s="44">
        <v>13</v>
      </c>
      <c r="E25" s="13" t="s">
        <v>296</v>
      </c>
      <c r="F25" s="55" t="s">
        <v>284</v>
      </c>
      <c r="G25" s="56"/>
      <c r="H25" s="57" t="s">
        <v>284</v>
      </c>
      <c r="J25" s="25"/>
      <c r="L25" s="29">
        <v>10</v>
      </c>
      <c r="M25" s="17" t="str">
        <f t="shared" si="1"/>
        <v/>
      </c>
      <c r="N25" s="17" t="str">
        <f t="shared" si="2"/>
        <v>Debe seleccionar un valor de la lista de autoevaluación</v>
      </c>
      <c r="O25" s="17" t="str">
        <f t="shared" si="3"/>
        <v/>
      </c>
      <c r="P25" s="123" t="str">
        <f t="shared" si="4"/>
        <v/>
      </c>
      <c r="Q25" s="123">
        <f t="shared" si="5"/>
        <v>10</v>
      </c>
      <c r="R25" s="123" t="str">
        <f t="shared" si="6"/>
        <v/>
      </c>
      <c r="S25" s="123">
        <f t="shared" si="7"/>
        <v>10</v>
      </c>
      <c r="T25" s="123"/>
    </row>
    <row r="26" spans="2:20" s="5" customFormat="1" ht="106.5" customHeight="1" x14ac:dyDescent="0.25">
      <c r="B26" s="29">
        <v>11</v>
      </c>
      <c r="C26" s="44" t="s">
        <v>413</v>
      </c>
      <c r="D26" s="44">
        <v>14</v>
      </c>
      <c r="E26" s="13" t="s">
        <v>297</v>
      </c>
      <c r="F26" s="55" t="s">
        <v>284</v>
      </c>
      <c r="G26" s="56"/>
      <c r="H26" s="57" t="s">
        <v>284</v>
      </c>
      <c r="J26" s="25"/>
      <c r="L26" s="29">
        <v>11</v>
      </c>
      <c r="M26" s="17" t="str">
        <f t="shared" si="1"/>
        <v/>
      </c>
      <c r="N26" s="17" t="str">
        <f t="shared" si="2"/>
        <v>Debe seleccionar un valor de la lista de autoevaluación</v>
      </c>
      <c r="O26" s="17" t="str">
        <f t="shared" si="3"/>
        <v/>
      </c>
      <c r="P26" s="123" t="str">
        <f t="shared" si="4"/>
        <v/>
      </c>
      <c r="Q26" s="123">
        <f t="shared" si="5"/>
        <v>11</v>
      </c>
      <c r="R26" s="123" t="str">
        <f t="shared" si="6"/>
        <v/>
      </c>
      <c r="S26" s="123">
        <f t="shared" si="7"/>
        <v>11</v>
      </c>
      <c r="T26" s="123"/>
    </row>
    <row r="27" spans="2:20" s="5" customFormat="1" ht="106.5" customHeight="1" x14ac:dyDescent="0.25">
      <c r="B27" s="29">
        <v>12</v>
      </c>
      <c r="C27" s="44" t="s">
        <v>414</v>
      </c>
      <c r="D27" s="44">
        <v>15</v>
      </c>
      <c r="E27" s="13" t="s">
        <v>298</v>
      </c>
      <c r="F27" s="55" t="s">
        <v>284</v>
      </c>
      <c r="G27" s="56"/>
      <c r="H27" s="57" t="s">
        <v>284</v>
      </c>
      <c r="J27" s="25"/>
      <c r="L27" s="29">
        <v>12</v>
      </c>
      <c r="M27" s="17" t="str">
        <f>IF(F27="","Debe diligenciar la breve descripción del cumplimiento","")</f>
        <v/>
      </c>
      <c r="N27" s="17" t="str">
        <f t="shared" ref="N27:N33" si="8">IF(F27="","",IF(G27="","Debe seleccionar un valor de la lista de autoevaluación",""))</f>
        <v>Debe seleccionar un valor de la lista de autoevaluación</v>
      </c>
      <c r="O27" s="17" t="str">
        <f t="shared" ref="O27:O32" si="9">IF(G27="","",IF(H27="","Debe registrar la fecha en que realizó por última vez la auto-evaluación de esta condición",""))</f>
        <v/>
      </c>
      <c r="P27" s="123" t="str">
        <f t="shared" ref="P27:R31" si="10">IF(M27="","",$B27)</f>
        <v/>
      </c>
      <c r="Q27" s="123">
        <f t="shared" si="10"/>
        <v>12</v>
      </c>
      <c r="R27" s="123" t="str">
        <f t="shared" si="10"/>
        <v/>
      </c>
      <c r="S27" s="123">
        <f>IF(MAX(P27:R27)=0,"",MAX(P27:R27))</f>
        <v>12</v>
      </c>
      <c r="T27" s="123"/>
    </row>
    <row r="28" spans="2:20" s="5" customFormat="1" ht="21.75" customHeight="1" x14ac:dyDescent="0.25">
      <c r="B28" s="266"/>
      <c r="C28" s="267"/>
      <c r="D28" s="267"/>
      <c r="E28" s="267"/>
      <c r="F28" s="267"/>
      <c r="G28" s="267"/>
      <c r="H28" s="268"/>
      <c r="J28" s="25"/>
      <c r="L28" s="29"/>
      <c r="M28" s="17"/>
      <c r="N28" s="17"/>
      <c r="O28" s="17"/>
      <c r="P28" s="123"/>
      <c r="Q28" s="123"/>
      <c r="R28" s="123"/>
      <c r="S28" s="123"/>
      <c r="T28" s="123"/>
    </row>
    <row r="29" spans="2:20" s="5" customFormat="1" ht="106.5" customHeight="1" x14ac:dyDescent="0.25">
      <c r="B29" s="29">
        <v>13</v>
      </c>
      <c r="C29" s="44" t="s">
        <v>400</v>
      </c>
      <c r="D29" s="44">
        <v>16</v>
      </c>
      <c r="E29" s="13" t="s">
        <v>299</v>
      </c>
      <c r="F29" s="55"/>
      <c r="G29" s="56"/>
      <c r="H29" s="57" t="s">
        <v>284</v>
      </c>
      <c r="J29" s="25"/>
      <c r="L29" s="29">
        <v>13</v>
      </c>
      <c r="M29" s="17" t="str">
        <f>IF(F29="","Debe diligenciar la breve descripción del cumplimiento","")</f>
        <v>Debe diligenciar la breve descripción del cumplimiento</v>
      </c>
      <c r="N29" s="17" t="str">
        <f t="shared" si="8"/>
        <v/>
      </c>
      <c r="O29" s="17" t="str">
        <f t="shared" si="9"/>
        <v/>
      </c>
      <c r="P29" s="123">
        <f t="shared" si="10"/>
        <v>13</v>
      </c>
      <c r="Q29" s="123" t="str">
        <f t="shared" si="10"/>
        <v/>
      </c>
      <c r="R29" s="123" t="str">
        <f t="shared" si="10"/>
        <v/>
      </c>
      <c r="S29" s="123">
        <f>IF(MAX(P29:R29)=0,"",MAX(P29:R29))</f>
        <v>13</v>
      </c>
      <c r="T29" s="123"/>
    </row>
    <row r="30" spans="2:20" s="5" customFormat="1" ht="106.5" customHeight="1" x14ac:dyDescent="0.25">
      <c r="B30" s="29">
        <v>14</v>
      </c>
      <c r="C30" s="44" t="s">
        <v>402</v>
      </c>
      <c r="D30" s="44">
        <v>17</v>
      </c>
      <c r="E30" s="13" t="s">
        <v>300</v>
      </c>
      <c r="F30" s="55"/>
      <c r="G30" s="56"/>
      <c r="H30" s="57" t="s">
        <v>284</v>
      </c>
      <c r="J30" s="25"/>
      <c r="L30" s="29">
        <v>14</v>
      </c>
      <c r="M30" s="17" t="str">
        <f>IF(F30="","Debe diligenciar la breve descripción del cumplimiento","")</f>
        <v>Debe diligenciar la breve descripción del cumplimiento</v>
      </c>
      <c r="N30" s="17" t="str">
        <f t="shared" si="8"/>
        <v/>
      </c>
      <c r="O30" s="17" t="str">
        <f t="shared" si="9"/>
        <v/>
      </c>
      <c r="P30" s="123">
        <f t="shared" si="10"/>
        <v>14</v>
      </c>
      <c r="Q30" s="123" t="str">
        <f t="shared" si="10"/>
        <v/>
      </c>
      <c r="R30" s="123" t="str">
        <f t="shared" si="10"/>
        <v/>
      </c>
      <c r="S30" s="123">
        <f>IF(MAX(P30:R30)=0,"",MAX(P30:R30))</f>
        <v>14</v>
      </c>
      <c r="T30" s="123"/>
    </row>
    <row r="31" spans="2:20" s="5" customFormat="1" ht="106.5" customHeight="1" x14ac:dyDescent="0.25">
      <c r="B31" s="29">
        <v>15</v>
      </c>
      <c r="C31" s="44" t="s">
        <v>403</v>
      </c>
      <c r="D31" s="44">
        <v>18</v>
      </c>
      <c r="E31" s="13" t="s">
        <v>301</v>
      </c>
      <c r="F31" s="55"/>
      <c r="G31" s="56"/>
      <c r="H31" s="57" t="s">
        <v>284</v>
      </c>
      <c r="J31" s="25"/>
      <c r="L31" s="29">
        <v>15</v>
      </c>
      <c r="M31" s="17" t="str">
        <f>IF(F31="","Debe diligenciar la breve descripción del cumplimiento","")</f>
        <v>Debe diligenciar la breve descripción del cumplimiento</v>
      </c>
      <c r="N31" s="17" t="str">
        <f t="shared" si="8"/>
        <v/>
      </c>
      <c r="O31" s="17" t="str">
        <f t="shared" si="9"/>
        <v/>
      </c>
      <c r="P31" s="123">
        <f t="shared" si="10"/>
        <v>15</v>
      </c>
      <c r="Q31" s="123" t="str">
        <f t="shared" si="10"/>
        <v/>
      </c>
      <c r="R31" s="123" t="str">
        <f t="shared" si="10"/>
        <v/>
      </c>
      <c r="S31" s="123">
        <f>IF(MAX(P31:R31)=0,"",MAX(P31:R31))</f>
        <v>15</v>
      </c>
      <c r="T31" s="123"/>
    </row>
    <row r="32" spans="2:20" s="6" customFormat="1" ht="12.75" x14ac:dyDescent="0.2">
      <c r="B32" s="8"/>
      <c r="C32" s="8"/>
      <c r="D32" s="8"/>
      <c r="N32" s="6" t="str">
        <f t="shared" si="8"/>
        <v/>
      </c>
      <c r="O32" s="6" t="str">
        <f t="shared" si="9"/>
        <v/>
      </c>
      <c r="P32" s="124"/>
      <c r="Q32" s="124"/>
      <c r="R32" s="124"/>
      <c r="S32" s="124"/>
      <c r="T32" s="124"/>
    </row>
    <row r="33" spans="2:20" s="6" customFormat="1" ht="12.75" hidden="1" x14ac:dyDescent="0.2">
      <c r="B33" s="8"/>
      <c r="C33" s="8"/>
      <c r="D33" s="8"/>
      <c r="N33" s="6" t="str">
        <f t="shared" si="8"/>
        <v/>
      </c>
      <c r="P33" s="124"/>
      <c r="Q33" s="124"/>
      <c r="R33" s="124"/>
      <c r="S33" s="124"/>
      <c r="T33" s="124"/>
    </row>
    <row r="34" spans="2:20" s="6" customFormat="1" ht="12.75" hidden="1" x14ac:dyDescent="0.2">
      <c r="B34" s="8"/>
      <c r="C34" s="8"/>
      <c r="D34" s="8"/>
      <c r="P34" s="124"/>
      <c r="Q34" s="124"/>
      <c r="R34" s="124"/>
      <c r="S34" s="124"/>
      <c r="T34" s="124"/>
    </row>
    <row r="35" spans="2:20" s="6" customFormat="1" ht="12.75" hidden="1" x14ac:dyDescent="0.2">
      <c r="B35" s="8"/>
      <c r="C35" s="8"/>
      <c r="D35" s="8"/>
      <c r="P35" s="124"/>
      <c r="Q35" s="124"/>
      <c r="R35" s="124"/>
      <c r="S35" s="124"/>
      <c r="T35" s="124"/>
    </row>
    <row r="36" spans="2:20" s="6" customFormat="1" ht="12.75" hidden="1" x14ac:dyDescent="0.2">
      <c r="B36" s="8"/>
      <c r="C36" s="8"/>
      <c r="D36" s="8"/>
      <c r="P36" s="124"/>
      <c r="Q36" s="124"/>
      <c r="R36" s="124"/>
      <c r="S36" s="124"/>
      <c r="T36" s="124"/>
    </row>
    <row r="37" spans="2:20" x14ac:dyDescent="0.25"/>
    <row r="38" spans="2:20" x14ac:dyDescent="0.25"/>
    <row r="39" spans="2:20" x14ac:dyDescent="0.25"/>
    <row r="40" spans="2:20" x14ac:dyDescent="0.25"/>
  </sheetData>
  <sheetProtection algorithmName="SHA-512" hashValue="l9rFR3MGeeol40QCiMadI4ucZigUYAstErIBWd4CUU23oO1WnjAgN3FmMetAGmlXQWb3m5wo9JuT1yiq70+6ig==" saltValue="PEh58GBSvNCw7PIIO29NXQ==" spinCount="100000" sheet="1" objects="1" scenarios="1"/>
  <dataConsolidate/>
  <mergeCells count="8">
    <mergeCell ref="B15:H15"/>
    <mergeCell ref="B28:H28"/>
    <mergeCell ref="M12:O13"/>
    <mergeCell ref="B9:H9"/>
    <mergeCell ref="E3:H7"/>
    <mergeCell ref="B10:H12"/>
    <mergeCell ref="B8:G8"/>
    <mergeCell ref="B13:H13"/>
  </mergeCells>
  <phoneticPr fontId="25" type="noConversion"/>
  <dataValidations xWindow="760" yWindow="360" count="6">
    <dataValidation allowBlank="1" showInputMessage="1" showErrorMessage="1" promptTitle="Descripción del cumplimiento." prompt="_x000a_Describa brevemente la forma en que da cumplimiento a cada una de las condiciones._x000a__x000a_- Caracteres máx. por ítem: 640._x000a_- Texto libre._x000a_- Diligenciamiento obligatorio." sqref="F14"/>
    <dataValidation type="list" allowBlank="1" showInputMessage="1" showErrorMessage="1" errorTitle="Valor errado" error="Seleccione únicamente los valores de la lista." sqref="G16:G27 G29:G31">
      <formula1>"Si cumple, No cumple, En proceso"</formula1>
    </dataValidation>
    <dataValidation allowBlank="1" showInputMessage="1" showErrorMessage="1" promptTitle="Auto-evaluación" prompt="_x000a_Seleccione de la lista el estado en que se encuentra el cumplimiento de cada una de las condiciones._x000a__x000a_- Clic en la flecha para presentar valores._x000a_- Diligenciamiento obligatorio." sqref="G14"/>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4:J15"/>
    <dataValidation allowBlank="1" sqref="M14:M15"/>
    <dataValidation allowBlank="1" showInputMessage="1" showErrorMessage="1" promptTitle="Última fecha de Auto-evaluación" prompt="_x000a_Diligencie la fecha en que realizó por última vez la auto-evaluación de cada una de las condiciones._x000a__x000a_- Formato: dd/mm/aaaa_x000a_- Diligenciamiento obligatorio." sqref="H14"/>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zoomScale="83" zoomScaleNormal="83" zoomScaleSheetLayoutView="100" workbookViewId="0">
      <pane xSplit="1" ySplit="15" topLeftCell="B25" activePane="bottomRight" state="frozen"/>
      <selection pane="topRight" activeCell="B1" sqref="B1"/>
      <selection pane="bottomLeft" activeCell="A14" sqref="A14"/>
      <selection pane="bottomRight" activeCell="E25" sqref="E25"/>
    </sheetView>
  </sheetViews>
  <sheetFormatPr baseColWidth="10" defaultColWidth="0" defaultRowHeight="15" zeroHeight="1" x14ac:dyDescent="0.25"/>
  <cols>
    <col min="1" max="1" width="1.25" style="3" customWidth="1"/>
    <col min="2" max="2" width="5" style="7" bestFit="1" customWidth="1"/>
    <col min="3" max="3" width="4.375" style="7"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customWidth="1"/>
    <col min="17" max="17" width="3.125" style="3" customWidth="1"/>
    <col min="18" max="18" width="11.375" style="3" customWidth="1"/>
    <col min="19" max="19" width="3" style="3" customWidth="1"/>
    <col min="20" max="20" width="3.75" style="3" customWidth="1"/>
    <col min="21" max="16384" width="0" style="3" hidden="1"/>
  </cols>
  <sheetData>
    <row r="1" spans="2:19" x14ac:dyDescent="0.25"/>
    <row r="2" spans="2:19" ht="4.5" customHeight="1" x14ac:dyDescent="0.25">
      <c r="F2" s="3">
        <f>LEN(F16)</f>
        <v>1</v>
      </c>
    </row>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6</v>
      </c>
      <c r="C8" s="279"/>
      <c r="D8" s="279"/>
      <c r="E8" s="279"/>
      <c r="F8" s="279"/>
      <c r="G8" s="279"/>
      <c r="J8" s="22"/>
    </row>
    <row r="9" spans="2:19" ht="20.25" x14ac:dyDescent="0.25">
      <c r="B9" s="285" t="s">
        <v>318</v>
      </c>
      <c r="C9" s="285"/>
      <c r="D9" s="285"/>
      <c r="E9" s="285"/>
      <c r="F9" s="285"/>
      <c r="G9" s="285"/>
      <c r="H9" s="285"/>
      <c r="J9" s="22"/>
      <c r="M9" s="28" t="s">
        <v>139</v>
      </c>
    </row>
    <row r="10" spans="2:19" ht="14.25" customHeight="1" x14ac:dyDescent="0.2">
      <c r="B10" s="283" t="s">
        <v>317</v>
      </c>
      <c r="C10" s="283"/>
      <c r="D10" s="283"/>
      <c r="E10" s="283"/>
      <c r="F10" s="283"/>
      <c r="G10" s="283"/>
      <c r="H10" s="283"/>
      <c r="J10" s="22"/>
      <c r="M10" s="27" t="str">
        <f>CONCATENATE(S16,", ",S17,", ",S18,", ",S19,", ",S20,", ",S21,", ",S22,", ",S23,", ",S24,",",S25,",",S26,",",S27)</f>
        <v>1, 2, 3, 4, 5, 6, 7, 8, 9,10,11,12</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01"/>
      <c r="J15" s="102"/>
      <c r="K15" s="101"/>
      <c r="L15" s="103" t="s">
        <v>0</v>
      </c>
      <c r="M15" s="18" t="s">
        <v>4</v>
      </c>
      <c r="N15" s="18" t="s">
        <v>2</v>
      </c>
      <c r="O15" s="19" t="s">
        <v>5</v>
      </c>
    </row>
    <row r="16" spans="2:19" s="5" customFormat="1" ht="106.5" customHeight="1" x14ac:dyDescent="0.25">
      <c r="B16" s="29">
        <v>1</v>
      </c>
      <c r="C16" s="44" t="s">
        <v>112</v>
      </c>
      <c r="D16" s="44">
        <v>21</v>
      </c>
      <c r="E16" s="13" t="s">
        <v>303</v>
      </c>
      <c r="F16" s="55" t="s">
        <v>284</v>
      </c>
      <c r="G16" s="56"/>
      <c r="H16" s="57" t="s">
        <v>284</v>
      </c>
      <c r="J16" s="25"/>
      <c r="L16" s="29">
        <v>1</v>
      </c>
      <c r="M16" s="17" t="str">
        <f>IF(F16="","Debe diligenciar la breve descripción del cumplimiento","")</f>
        <v/>
      </c>
      <c r="N16" s="17" t="str">
        <f>IF(F16="","",IF(G16="","Debe seleccionar un valor de la lista de autoevaluación",""))</f>
        <v>Debe seleccionar un valor de la lista de autoevaluación</v>
      </c>
      <c r="O16" s="17" t="str">
        <f t="shared" ref="O16:O27" si="0">IF(G16="","",IF(H16="","Debe registrar la fecha en que realizó por última vez la auto-evaluación de este requisito",""))</f>
        <v/>
      </c>
      <c r="P16" s="26" t="str">
        <f t="shared" ref="P16:R17" si="1">IF(M16="","",$B16)</f>
        <v/>
      </c>
      <c r="Q16" s="26">
        <f t="shared" si="1"/>
        <v>1</v>
      </c>
      <c r="R16" s="26" t="str">
        <f t="shared" si="1"/>
        <v/>
      </c>
      <c r="S16" s="26">
        <f>IF(MAX(P16:R16)=0,"",MAX(P16:R16))</f>
        <v>1</v>
      </c>
    </row>
    <row r="17" spans="2:19" s="5" customFormat="1" ht="106.5" customHeight="1" x14ac:dyDescent="0.25">
      <c r="B17" s="29">
        <v>2</v>
      </c>
      <c r="C17" s="44" t="s">
        <v>113</v>
      </c>
      <c r="D17" s="44">
        <v>22</v>
      </c>
      <c r="E17" s="13" t="s">
        <v>304</v>
      </c>
      <c r="F17" s="55" t="s">
        <v>284</v>
      </c>
      <c r="G17" s="56"/>
      <c r="H17" s="57" t="s">
        <v>284</v>
      </c>
      <c r="J17" s="25"/>
      <c r="L17" s="29">
        <v>2</v>
      </c>
      <c r="M17" s="17" t="str">
        <f>IF(F17="","Debe diligenciar la breve descripción del cumplimiento","")</f>
        <v/>
      </c>
      <c r="N17" s="17" t="str">
        <f t="shared" ref="N17:N27" si="2">IF(F17="","",IF(G17="","Debe seleccionar un valor de la lista de autoevaluación",""))</f>
        <v>Debe seleccionar un valor de la lista de autoevaluación</v>
      </c>
      <c r="O17" s="17" t="str">
        <f t="shared" si="0"/>
        <v/>
      </c>
      <c r="P17" s="26" t="str">
        <f t="shared" si="1"/>
        <v/>
      </c>
      <c r="Q17" s="26">
        <f t="shared" si="1"/>
        <v>2</v>
      </c>
      <c r="R17" s="26" t="str">
        <f t="shared" si="1"/>
        <v/>
      </c>
      <c r="S17" s="26">
        <f>IF(MAX(P17:R17)=0,"",MAX(P17:R17))</f>
        <v>2</v>
      </c>
    </row>
    <row r="18" spans="2:19" s="5" customFormat="1" ht="106.5" customHeight="1" x14ac:dyDescent="0.25">
      <c r="B18" s="29">
        <v>3</v>
      </c>
      <c r="C18" s="44" t="s">
        <v>114</v>
      </c>
      <c r="D18" s="44">
        <v>23</v>
      </c>
      <c r="E18" s="13" t="s">
        <v>305</v>
      </c>
      <c r="F18" s="55" t="s">
        <v>284</v>
      </c>
      <c r="G18" s="56"/>
      <c r="H18" s="57" t="s">
        <v>284</v>
      </c>
      <c r="J18" s="25"/>
      <c r="L18" s="29">
        <v>3</v>
      </c>
      <c r="M18" s="17" t="str">
        <f t="shared" ref="M18:M27" si="3">IF(F18="","Debe diligenciar la breve descripción del cumplimiento","")</f>
        <v/>
      </c>
      <c r="N18" s="17" t="str">
        <f t="shared" si="2"/>
        <v>Debe seleccionar un valor de la lista de autoevaluación</v>
      </c>
      <c r="O18" s="17" t="str">
        <f t="shared" si="0"/>
        <v/>
      </c>
      <c r="P18" s="26" t="str">
        <f t="shared" ref="P18:R23" si="4">IF(M18="","",$B18)</f>
        <v/>
      </c>
      <c r="Q18" s="26">
        <f t="shared" si="4"/>
        <v>3</v>
      </c>
      <c r="R18" s="26" t="str">
        <f t="shared" si="4"/>
        <v/>
      </c>
      <c r="S18" s="26">
        <f t="shared" ref="S18:S23" si="5">IF(MAX(P18:R18)=0,"",MAX(P18:R18))</f>
        <v>3</v>
      </c>
    </row>
    <row r="19" spans="2:19" s="5" customFormat="1" ht="106.5" customHeight="1" x14ac:dyDescent="0.25">
      <c r="B19" s="29">
        <v>4</v>
      </c>
      <c r="C19" s="44" t="s">
        <v>115</v>
      </c>
      <c r="D19" s="44">
        <v>24</v>
      </c>
      <c r="E19" s="13" t="s">
        <v>306</v>
      </c>
      <c r="F19" s="55" t="s">
        <v>284</v>
      </c>
      <c r="G19" s="56"/>
      <c r="H19" s="57" t="s">
        <v>284</v>
      </c>
      <c r="J19" s="25"/>
      <c r="L19" s="29">
        <v>4</v>
      </c>
      <c r="M19" s="17" t="str">
        <f t="shared" si="3"/>
        <v/>
      </c>
      <c r="N19" s="17" t="str">
        <f t="shared" si="2"/>
        <v>Debe seleccionar un valor de la lista de autoevaluación</v>
      </c>
      <c r="O19" s="17" t="str">
        <f t="shared" si="0"/>
        <v/>
      </c>
      <c r="P19" s="26" t="str">
        <f t="shared" si="4"/>
        <v/>
      </c>
      <c r="Q19" s="26">
        <f t="shared" si="4"/>
        <v>4</v>
      </c>
      <c r="R19" s="26" t="str">
        <f t="shared" si="4"/>
        <v/>
      </c>
      <c r="S19" s="26">
        <f t="shared" si="5"/>
        <v>4</v>
      </c>
    </row>
    <row r="20" spans="2:19" s="5" customFormat="1" ht="106.5" customHeight="1" x14ac:dyDescent="0.25">
      <c r="B20" s="29">
        <v>5</v>
      </c>
      <c r="C20" s="44" t="s">
        <v>116</v>
      </c>
      <c r="D20" s="44">
        <v>25</v>
      </c>
      <c r="E20" s="13" t="s">
        <v>307</v>
      </c>
      <c r="F20" s="55" t="s">
        <v>284</v>
      </c>
      <c r="G20" s="56"/>
      <c r="H20" s="57" t="s">
        <v>284</v>
      </c>
      <c r="J20" s="25"/>
      <c r="L20" s="29">
        <v>5</v>
      </c>
      <c r="M20" s="17" t="str">
        <f t="shared" si="3"/>
        <v/>
      </c>
      <c r="N20" s="17" t="str">
        <f t="shared" si="2"/>
        <v>Debe seleccionar un valor de la lista de autoevaluación</v>
      </c>
      <c r="O20" s="17" t="str">
        <f t="shared" si="0"/>
        <v/>
      </c>
      <c r="P20" s="26" t="str">
        <f t="shared" si="4"/>
        <v/>
      </c>
      <c r="Q20" s="26">
        <f t="shared" si="4"/>
        <v>5</v>
      </c>
      <c r="R20" s="26" t="str">
        <f t="shared" si="4"/>
        <v/>
      </c>
      <c r="S20" s="26">
        <f t="shared" si="5"/>
        <v>5</v>
      </c>
    </row>
    <row r="21" spans="2:19" s="5" customFormat="1" ht="106.5" customHeight="1" x14ac:dyDescent="0.25">
      <c r="B21" s="29">
        <v>6</v>
      </c>
      <c r="C21" s="44" t="s">
        <v>117</v>
      </c>
      <c r="D21" s="44">
        <v>26</v>
      </c>
      <c r="E21" s="13" t="s">
        <v>308</v>
      </c>
      <c r="F21" s="55" t="s">
        <v>284</v>
      </c>
      <c r="G21" s="56"/>
      <c r="H21" s="57" t="s">
        <v>284</v>
      </c>
      <c r="J21" s="25"/>
      <c r="L21" s="29">
        <v>6</v>
      </c>
      <c r="M21" s="17" t="str">
        <f t="shared" si="3"/>
        <v/>
      </c>
      <c r="N21" s="17" t="str">
        <f t="shared" si="2"/>
        <v>Debe seleccionar un valor de la lista de autoevaluación</v>
      </c>
      <c r="O21" s="17" t="str">
        <f t="shared" si="0"/>
        <v/>
      </c>
      <c r="P21" s="26" t="str">
        <f t="shared" si="4"/>
        <v/>
      </c>
      <c r="Q21" s="26">
        <f t="shared" si="4"/>
        <v>6</v>
      </c>
      <c r="R21" s="26" t="str">
        <f t="shared" si="4"/>
        <v/>
      </c>
      <c r="S21" s="26">
        <f t="shared" si="5"/>
        <v>6</v>
      </c>
    </row>
    <row r="22" spans="2:19" s="5" customFormat="1" ht="106.5" customHeight="1" x14ac:dyDescent="0.25">
      <c r="B22" s="29">
        <v>7</v>
      </c>
      <c r="C22" s="44" t="s">
        <v>118</v>
      </c>
      <c r="D22" s="44">
        <v>27</v>
      </c>
      <c r="E22" s="13" t="s">
        <v>309</v>
      </c>
      <c r="F22" s="55" t="s">
        <v>284</v>
      </c>
      <c r="G22" s="56"/>
      <c r="H22" s="57" t="s">
        <v>284</v>
      </c>
      <c r="J22" s="25"/>
      <c r="L22" s="29">
        <v>7</v>
      </c>
      <c r="M22" s="17" t="str">
        <f t="shared" si="3"/>
        <v/>
      </c>
      <c r="N22" s="17" t="str">
        <f t="shared" si="2"/>
        <v>Debe seleccionar un valor de la lista de autoevaluación</v>
      </c>
      <c r="O22" s="17" t="str">
        <f t="shared" si="0"/>
        <v/>
      </c>
      <c r="P22" s="26" t="str">
        <f t="shared" si="4"/>
        <v/>
      </c>
      <c r="Q22" s="26">
        <f t="shared" si="4"/>
        <v>7</v>
      </c>
      <c r="R22" s="26" t="str">
        <f t="shared" si="4"/>
        <v/>
      </c>
      <c r="S22" s="26">
        <f t="shared" si="5"/>
        <v>7</v>
      </c>
    </row>
    <row r="23" spans="2:19" s="5" customFormat="1" ht="106.5" customHeight="1" x14ac:dyDescent="0.25">
      <c r="B23" s="29">
        <v>8</v>
      </c>
      <c r="C23" s="44" t="s">
        <v>119</v>
      </c>
      <c r="D23" s="44">
        <v>28</v>
      </c>
      <c r="E23" s="13" t="s">
        <v>310</v>
      </c>
      <c r="F23" s="55" t="s">
        <v>284</v>
      </c>
      <c r="G23" s="56"/>
      <c r="H23" s="57" t="s">
        <v>284</v>
      </c>
      <c r="J23" s="25"/>
      <c r="L23" s="29">
        <v>8</v>
      </c>
      <c r="M23" s="17" t="str">
        <f t="shared" si="3"/>
        <v/>
      </c>
      <c r="N23" s="17" t="str">
        <f t="shared" si="2"/>
        <v>Debe seleccionar un valor de la lista de autoevaluación</v>
      </c>
      <c r="O23" s="17" t="str">
        <f t="shared" si="0"/>
        <v/>
      </c>
      <c r="P23" s="26" t="str">
        <f t="shared" si="4"/>
        <v/>
      </c>
      <c r="Q23" s="26">
        <f t="shared" si="4"/>
        <v>8</v>
      </c>
      <c r="R23" s="26" t="str">
        <f t="shared" si="4"/>
        <v/>
      </c>
      <c r="S23" s="26">
        <f t="shared" si="5"/>
        <v>8</v>
      </c>
    </row>
    <row r="24" spans="2:19" s="5" customFormat="1" ht="106.5" customHeight="1" x14ac:dyDescent="0.25">
      <c r="B24" s="29">
        <v>9</v>
      </c>
      <c r="C24" s="44" t="s">
        <v>120</v>
      </c>
      <c r="D24" s="44"/>
      <c r="E24" s="13" t="s">
        <v>311</v>
      </c>
      <c r="F24" s="55" t="s">
        <v>284</v>
      </c>
      <c r="G24" s="56"/>
      <c r="H24" s="57" t="s">
        <v>284</v>
      </c>
      <c r="J24" s="25"/>
      <c r="L24" s="29">
        <v>9</v>
      </c>
      <c r="M24" s="17" t="str">
        <f t="shared" si="3"/>
        <v/>
      </c>
      <c r="N24" s="17" t="str">
        <f t="shared" si="2"/>
        <v>Debe seleccionar un valor de la lista de autoevaluación</v>
      </c>
      <c r="O24" s="17" t="str">
        <f t="shared" si="0"/>
        <v/>
      </c>
      <c r="P24" s="26" t="str">
        <f t="shared" ref="P24:R27" si="6">IF(M24="","",$B24)</f>
        <v/>
      </c>
      <c r="Q24" s="26">
        <f t="shared" si="6"/>
        <v>9</v>
      </c>
      <c r="R24" s="26" t="str">
        <f t="shared" si="6"/>
        <v/>
      </c>
      <c r="S24" s="26">
        <f>IF(MAX(P24:R24)=0,"",MAX(P24:R24))</f>
        <v>9</v>
      </c>
    </row>
    <row r="25" spans="2:19" s="5" customFormat="1" ht="106.5" customHeight="1" x14ac:dyDescent="0.25">
      <c r="B25" s="29">
        <v>10</v>
      </c>
      <c r="C25" s="44" t="s">
        <v>312</v>
      </c>
      <c r="D25" s="44"/>
      <c r="E25" s="13" t="s">
        <v>313</v>
      </c>
      <c r="F25" s="55" t="s">
        <v>284</v>
      </c>
      <c r="G25" s="56"/>
      <c r="H25" s="57" t="s">
        <v>284</v>
      </c>
      <c r="J25" s="25"/>
      <c r="L25" s="29">
        <v>10</v>
      </c>
      <c r="M25" s="17" t="str">
        <f t="shared" si="3"/>
        <v/>
      </c>
      <c r="N25" s="17" t="str">
        <f t="shared" si="2"/>
        <v>Debe seleccionar un valor de la lista de autoevaluación</v>
      </c>
      <c r="O25" s="17" t="str">
        <f t="shared" si="0"/>
        <v/>
      </c>
      <c r="P25" s="26" t="str">
        <f t="shared" si="6"/>
        <v/>
      </c>
      <c r="Q25" s="26">
        <f t="shared" si="6"/>
        <v>10</v>
      </c>
      <c r="R25" s="26" t="str">
        <f t="shared" si="6"/>
        <v/>
      </c>
      <c r="S25" s="26">
        <f>IF(MAX(P25:R25)=0,"",MAX(P25:R25))</f>
        <v>10</v>
      </c>
    </row>
    <row r="26" spans="2:19" s="5" customFormat="1" ht="106.5" customHeight="1" x14ac:dyDescent="0.25">
      <c r="B26" s="29">
        <v>11</v>
      </c>
      <c r="C26" s="44" t="s">
        <v>314</v>
      </c>
      <c r="D26" s="44"/>
      <c r="E26" s="13" t="s">
        <v>315</v>
      </c>
      <c r="F26" s="55" t="s">
        <v>284</v>
      </c>
      <c r="G26" s="56"/>
      <c r="H26" s="57" t="s">
        <v>284</v>
      </c>
      <c r="J26" s="25"/>
      <c r="L26" s="29">
        <v>11</v>
      </c>
      <c r="M26" s="17" t="str">
        <f t="shared" si="3"/>
        <v/>
      </c>
      <c r="N26" s="17" t="str">
        <f t="shared" si="2"/>
        <v>Debe seleccionar un valor de la lista de autoevaluación</v>
      </c>
      <c r="O26" s="17" t="str">
        <f t="shared" si="0"/>
        <v/>
      </c>
      <c r="P26" s="26" t="str">
        <f t="shared" si="6"/>
        <v/>
      </c>
      <c r="Q26" s="26">
        <f t="shared" si="6"/>
        <v>11</v>
      </c>
      <c r="R26" s="26" t="str">
        <f t="shared" si="6"/>
        <v/>
      </c>
      <c r="S26" s="26">
        <f>IF(MAX(P26:R26)=0,"",MAX(P26:R26))</f>
        <v>11</v>
      </c>
    </row>
    <row r="27" spans="2:19" s="5" customFormat="1" ht="106.5" customHeight="1" x14ac:dyDescent="0.25">
      <c r="B27" s="29">
        <v>12</v>
      </c>
      <c r="C27" s="44" t="s">
        <v>319</v>
      </c>
      <c r="D27" s="44">
        <v>29</v>
      </c>
      <c r="E27" s="13" t="s">
        <v>316</v>
      </c>
      <c r="F27" s="55" t="s">
        <v>284</v>
      </c>
      <c r="G27" s="56"/>
      <c r="H27" s="57" t="s">
        <v>398</v>
      </c>
      <c r="J27" s="25"/>
      <c r="L27" s="29">
        <v>12</v>
      </c>
      <c r="M27" s="17" t="str">
        <f t="shared" si="3"/>
        <v/>
      </c>
      <c r="N27" s="17" t="str">
        <f t="shared" si="2"/>
        <v>Debe seleccionar un valor de la lista de autoevaluación</v>
      </c>
      <c r="O27" s="17" t="str">
        <f t="shared" si="0"/>
        <v/>
      </c>
      <c r="P27" s="26" t="str">
        <f t="shared" si="6"/>
        <v/>
      </c>
      <c r="Q27" s="26">
        <f t="shared" si="6"/>
        <v>12</v>
      </c>
      <c r="R27" s="26" t="str">
        <f t="shared" si="6"/>
        <v/>
      </c>
      <c r="S27" s="26">
        <f>IF(MAX(P27:R27)=0,"",MAX(P27:R27))</f>
        <v>12</v>
      </c>
    </row>
    <row r="28" spans="2:19" s="6" customFormat="1" ht="12.75" x14ac:dyDescent="0.2">
      <c r="B28" s="8"/>
      <c r="C28" s="8"/>
      <c r="D28" s="8"/>
    </row>
    <row r="29" spans="2:19" s="6" customFormat="1" ht="12.75" hidden="1" x14ac:dyDescent="0.2">
      <c r="B29" s="8"/>
      <c r="C29" s="8"/>
      <c r="D29" s="8"/>
    </row>
    <row r="30" spans="2:19" s="6" customFormat="1" ht="12.75" hidden="1" x14ac:dyDescent="0.2">
      <c r="B30" s="8"/>
      <c r="C30" s="8"/>
      <c r="D30" s="8"/>
    </row>
    <row r="31" spans="2:19" s="6" customFormat="1" ht="12.75" hidden="1" x14ac:dyDescent="0.2">
      <c r="B31" s="8"/>
      <c r="C31" s="8"/>
      <c r="D31" s="8"/>
    </row>
    <row r="32" spans="2:19" s="6" customFormat="1" ht="12.75" hidden="1" x14ac:dyDescent="0.2">
      <c r="B32" s="8"/>
      <c r="C32" s="8"/>
      <c r="D32" s="8"/>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sheetProtection algorithmName="SHA-512" hashValue="z92m035xPcyVR4erCmeXl7YCdze0XFsca7vmA0y0w9FJutVsL4XXkmHkSUNfGz1YcYklXXliWdJUlcDLEeyElw==" saltValue="b8SqXbi+v5g5464qz+d+QA==" spinCount="100000" sheet="1" objects="1" scenarios="1"/>
  <dataConsolidate/>
  <mergeCells count="6">
    <mergeCell ref="E3:H7"/>
    <mergeCell ref="B8:G8"/>
    <mergeCell ref="B10:H13"/>
    <mergeCell ref="M13:O14"/>
    <mergeCell ref="B14:H14"/>
    <mergeCell ref="B9:H9"/>
  </mergeCells>
  <phoneticPr fontId="25"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 type="list" allowBlank="1" showInputMessage="1" showErrorMessage="1" errorTitle="Valor errado" error="Seleccione únicamente los valores de la lista." sqref="G16:G27">
      <formula1>"Si cumple, No cumple, En proceso"</formula1>
    </dataValidation>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rowBreaks count="1" manualBreakCount="1">
    <brk id="34"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86" zoomScaleNormal="86" zoomScaleSheetLayoutView="100" workbookViewId="0">
      <pane xSplit="1" ySplit="17" topLeftCell="B18" activePane="bottomRight" state="frozen"/>
      <selection pane="topRight" activeCell="B1" sqref="B1"/>
      <selection pane="bottomLeft" activeCell="A14" sqref="A14"/>
      <selection pane="bottomRight" activeCell="E18" sqref="E18"/>
    </sheetView>
  </sheetViews>
  <sheetFormatPr baseColWidth="10" defaultColWidth="0" defaultRowHeight="15" zeroHeight="1" x14ac:dyDescent="0.25"/>
  <cols>
    <col min="1" max="1" width="1.25" style="3" customWidth="1"/>
    <col min="2" max="2" width="5" style="7" bestFit="1" customWidth="1"/>
    <col min="3" max="3" width="4"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5" x14ac:dyDescent="0.25"/>
    <row r="2" spans="2:15" ht="4.5" customHeight="1" x14ac:dyDescent="0.25">
      <c r="F2" s="3">
        <f>LEN(F18)</f>
        <v>0</v>
      </c>
    </row>
    <row r="3" spans="2:15" ht="9" customHeight="1" x14ac:dyDescent="0.25">
      <c r="B3" s="7" t="s">
        <v>284</v>
      </c>
      <c r="E3" s="276" t="s">
        <v>267</v>
      </c>
      <c r="F3" s="276"/>
      <c r="G3" s="276"/>
      <c r="H3" s="276"/>
      <c r="I3" s="15"/>
      <c r="J3" s="20"/>
      <c r="K3" s="15"/>
      <c r="L3" s="15"/>
    </row>
    <row r="4" spans="2:15" ht="26.25" customHeight="1" x14ac:dyDescent="0.4">
      <c r="B4" s="10"/>
      <c r="C4" s="10"/>
      <c r="D4" s="10"/>
      <c r="E4" s="276"/>
      <c r="F4" s="276"/>
      <c r="G4" s="276"/>
      <c r="H4" s="276"/>
      <c r="I4" s="15"/>
      <c r="J4" s="21"/>
      <c r="K4" s="15"/>
      <c r="L4" s="15"/>
    </row>
    <row r="5" spans="2:15" ht="15" customHeight="1" x14ac:dyDescent="0.25">
      <c r="E5" s="276"/>
      <c r="F5" s="276"/>
      <c r="G5" s="276"/>
      <c r="H5" s="276"/>
      <c r="I5" s="15"/>
      <c r="J5" s="21"/>
      <c r="K5" s="15"/>
      <c r="L5" s="15"/>
    </row>
    <row r="6" spans="2:15" ht="15" customHeight="1" x14ac:dyDescent="0.25">
      <c r="E6" s="276"/>
      <c r="F6" s="276"/>
      <c r="G6" s="276"/>
      <c r="H6" s="276"/>
      <c r="I6" s="15"/>
      <c r="J6" s="21"/>
      <c r="K6" s="15"/>
      <c r="L6" s="15"/>
    </row>
    <row r="7" spans="2:15" ht="15" customHeight="1" x14ac:dyDescent="0.25">
      <c r="E7" s="276"/>
      <c r="F7" s="276"/>
      <c r="G7" s="276"/>
      <c r="H7" s="276"/>
      <c r="I7" s="15"/>
      <c r="J7" s="21"/>
      <c r="K7" s="15"/>
      <c r="L7" s="15"/>
    </row>
    <row r="8" spans="2:15" x14ac:dyDescent="0.25">
      <c r="B8" s="279" t="s">
        <v>10</v>
      </c>
      <c r="C8" s="279"/>
      <c r="D8" s="279"/>
      <c r="E8" s="279"/>
      <c r="F8" s="279"/>
      <c r="G8" s="279"/>
      <c r="J8" s="22"/>
    </row>
    <row r="9" spans="2:15" ht="20.25" x14ac:dyDescent="0.25">
      <c r="B9" s="285" t="s">
        <v>323</v>
      </c>
      <c r="C9" s="285"/>
      <c r="D9" s="285"/>
      <c r="E9" s="285"/>
      <c r="F9" s="285"/>
      <c r="G9" s="285"/>
      <c r="H9" s="285"/>
      <c r="J9" s="22"/>
      <c r="M9" s="28" t="s">
        <v>139</v>
      </c>
    </row>
    <row r="10" spans="2:15" ht="14.25" customHeight="1" x14ac:dyDescent="0.2">
      <c r="B10" s="283" t="s">
        <v>324</v>
      </c>
      <c r="C10" s="283"/>
      <c r="D10" s="283"/>
      <c r="E10" s="283"/>
      <c r="F10" s="283"/>
      <c r="G10" s="283"/>
      <c r="H10" s="283"/>
      <c r="J10" s="22"/>
      <c r="M10" s="27" t="str">
        <f>CONCATENATE(S18,", ",S19,)</f>
        <v>1, 2</v>
      </c>
    </row>
    <row r="11" spans="2:15" ht="14.25" customHeight="1" x14ac:dyDescent="0.2">
      <c r="B11" s="283"/>
      <c r="C11" s="283"/>
      <c r="D11" s="283"/>
      <c r="E11" s="283"/>
      <c r="F11" s="283"/>
      <c r="G11" s="283"/>
      <c r="H11" s="283"/>
      <c r="J11" s="22"/>
      <c r="M11" s="27"/>
    </row>
    <row r="12" spans="2:15" ht="14.25" customHeight="1" x14ac:dyDescent="0.2">
      <c r="B12" s="283"/>
      <c r="C12" s="283"/>
      <c r="D12" s="283"/>
      <c r="E12" s="283"/>
      <c r="F12" s="283"/>
      <c r="G12" s="283"/>
      <c r="H12" s="283"/>
      <c r="J12" s="22"/>
      <c r="M12" s="27"/>
    </row>
    <row r="13" spans="2:15" ht="14.25" customHeight="1" x14ac:dyDescent="0.2">
      <c r="B13" s="283"/>
      <c r="C13" s="283"/>
      <c r="D13" s="283"/>
      <c r="E13" s="283"/>
      <c r="F13" s="283"/>
      <c r="G13" s="283"/>
      <c r="H13" s="283"/>
      <c r="J13" s="22"/>
      <c r="M13" s="27"/>
    </row>
    <row r="14" spans="2:15" ht="14.25" x14ac:dyDescent="0.2">
      <c r="B14" s="283"/>
      <c r="C14" s="283"/>
      <c r="D14" s="283"/>
      <c r="E14" s="283"/>
      <c r="F14" s="283"/>
      <c r="G14" s="283"/>
      <c r="H14" s="283"/>
      <c r="J14" s="22"/>
    </row>
    <row r="15" spans="2:15" ht="10.5" customHeight="1" x14ac:dyDescent="0.2">
      <c r="B15" s="284"/>
      <c r="C15" s="284"/>
      <c r="D15" s="284"/>
      <c r="E15" s="284"/>
      <c r="F15" s="284"/>
      <c r="G15" s="284"/>
      <c r="H15" s="284"/>
      <c r="J15" s="22"/>
      <c r="M15" s="269" t="s">
        <v>138</v>
      </c>
      <c r="N15" s="270"/>
      <c r="O15" s="271"/>
    </row>
    <row r="16" spans="2:15" ht="6" customHeight="1" x14ac:dyDescent="0.2">
      <c r="B16" s="280"/>
      <c r="C16" s="281"/>
      <c r="D16" s="281"/>
      <c r="E16" s="281"/>
      <c r="F16" s="281"/>
      <c r="G16" s="281"/>
      <c r="H16" s="282"/>
      <c r="I16" s="9"/>
      <c r="J16" s="23"/>
      <c r="K16" s="9"/>
      <c r="L16" s="9"/>
      <c r="M16" s="272"/>
      <c r="N16" s="273"/>
      <c r="O16" s="274"/>
    </row>
    <row r="17" spans="2:19" s="4" customFormat="1" ht="15" customHeight="1" x14ac:dyDescent="0.2">
      <c r="B17" s="11" t="s">
        <v>0</v>
      </c>
      <c r="C17" s="100" t="s">
        <v>111</v>
      </c>
      <c r="D17" s="14" t="s">
        <v>140</v>
      </c>
      <c r="E17" s="12" t="s">
        <v>123</v>
      </c>
      <c r="F17" s="100" t="s">
        <v>176</v>
      </c>
      <c r="G17" s="12" t="s">
        <v>2</v>
      </c>
      <c r="H17" s="58" t="s">
        <v>177</v>
      </c>
      <c r="I17" s="16"/>
      <c r="J17" s="24"/>
      <c r="K17" s="16"/>
      <c r="L17" s="31" t="s">
        <v>0</v>
      </c>
      <c r="M17" s="30" t="s">
        <v>4</v>
      </c>
      <c r="N17" s="18" t="s">
        <v>2</v>
      </c>
      <c r="O17" s="19" t="s">
        <v>5</v>
      </c>
    </row>
    <row r="18" spans="2:19" s="5" customFormat="1" ht="106.5" customHeight="1" x14ac:dyDescent="0.25">
      <c r="B18" s="29">
        <v>1</v>
      </c>
      <c r="C18" s="44" t="s">
        <v>121</v>
      </c>
      <c r="D18" s="44">
        <v>30</v>
      </c>
      <c r="E18" s="13" t="s">
        <v>7</v>
      </c>
      <c r="F18" s="55"/>
      <c r="G18" s="56"/>
      <c r="H18" s="57"/>
      <c r="J18" s="25"/>
      <c r="L18" s="29">
        <v>1</v>
      </c>
      <c r="M18" s="17" t="str">
        <f>IF(F18="","Debe diligenciar la breve descripción del cumplimiento","")</f>
        <v>Debe diligenciar la breve descripción del cumplimiento</v>
      </c>
      <c r="N18" s="17" t="str">
        <f>IF(F18="","",IF(G18="","Debe seleccionar un valor de la lista de autoevaluación",""))</f>
        <v/>
      </c>
      <c r="O18" s="17" t="str">
        <f>IF(G18="","",IF(H18="","Debe registrar la fecha en que realizó por última vez la auto-evaluación de este requisito",""))</f>
        <v/>
      </c>
      <c r="P18" s="26">
        <f t="shared" ref="P18:R19" si="0">IF(M18="","",$B18)</f>
        <v>1</v>
      </c>
      <c r="Q18" s="26" t="str">
        <f t="shared" si="0"/>
        <v/>
      </c>
      <c r="R18" s="26" t="str">
        <f t="shared" si="0"/>
        <v/>
      </c>
      <c r="S18" s="26">
        <f>IF(MAX(P18:R18)=0,"",MAX(P18:R18))</f>
        <v>1</v>
      </c>
    </row>
    <row r="19" spans="2:19" s="5" customFormat="1" ht="106.5" customHeight="1" x14ac:dyDescent="0.25">
      <c r="B19" s="29">
        <v>2</v>
      </c>
      <c r="C19" s="44" t="s">
        <v>122</v>
      </c>
      <c r="D19" s="44">
        <v>31</v>
      </c>
      <c r="E19" s="13" t="s">
        <v>8</v>
      </c>
      <c r="F19" s="55"/>
      <c r="G19" s="56"/>
      <c r="H19" s="57"/>
      <c r="J19" s="25"/>
      <c r="L19" s="29">
        <v>2</v>
      </c>
      <c r="M19" s="17" t="str">
        <f>IF(F19="","Debe diligenciar la breve descripción del cumplimiento","")</f>
        <v>Debe diligenciar la breve descripción del cumplimiento</v>
      </c>
      <c r="N19" s="17" t="str">
        <f>IF(F19="","",IF(G19="","Debe seleccionar un valor de la lista de autoevaluación",""))</f>
        <v/>
      </c>
      <c r="O19" s="17" t="str">
        <f>IF(G19="","",IF(H19="","Debe registrar la fecha en que realizó por última vez la auto-evaluación de este requisito",""))</f>
        <v/>
      </c>
      <c r="P19" s="26">
        <f t="shared" si="0"/>
        <v>2</v>
      </c>
      <c r="Q19" s="26" t="str">
        <f t="shared" si="0"/>
        <v/>
      </c>
      <c r="R19" s="26" t="str">
        <f t="shared" si="0"/>
        <v/>
      </c>
      <c r="S19" s="26">
        <f>IF(MAX(P19:R19)=0,"",MAX(P19:R19))</f>
        <v>2</v>
      </c>
    </row>
    <row r="20" spans="2:19" s="6" customFormat="1" ht="12.75" x14ac:dyDescent="0.2">
      <c r="B20" s="8"/>
      <c r="C20" s="8"/>
      <c r="D20" s="8"/>
      <c r="N20" s="6" t="str">
        <f>IF(F20="","",IF(G20="","Debe seleccionar un valor de la lista de autoevaluación",""))</f>
        <v/>
      </c>
    </row>
    <row r="21" spans="2:19" s="6" customFormat="1" ht="12.75" hidden="1" x14ac:dyDescent="0.2">
      <c r="B21" s="8"/>
      <c r="C21" s="8"/>
      <c r="D21" s="8"/>
    </row>
    <row r="22" spans="2:19" s="6" customFormat="1" ht="12.75" hidden="1" x14ac:dyDescent="0.2">
      <c r="B22" s="8"/>
      <c r="C22" s="8"/>
      <c r="D22" s="8"/>
    </row>
    <row r="23" spans="2:19" s="6" customFormat="1" ht="12.75" hidden="1" x14ac:dyDescent="0.2">
      <c r="B23" s="8"/>
      <c r="C23" s="8"/>
      <c r="D23" s="8"/>
    </row>
    <row r="24" spans="2:19" s="6" customFormat="1" ht="12.75" hidden="1" x14ac:dyDescent="0.2">
      <c r="B24" s="8"/>
      <c r="C24" s="8"/>
      <c r="D24" s="8"/>
    </row>
    <row r="25" spans="2:19" x14ac:dyDescent="0.25"/>
    <row r="26" spans="2:19" x14ac:dyDescent="0.25"/>
    <row r="27" spans="2:19" x14ac:dyDescent="0.25"/>
    <row r="28" spans="2:19" x14ac:dyDescent="0.25"/>
    <row r="29" spans="2:19" x14ac:dyDescent="0.25"/>
    <row r="30" spans="2:19" x14ac:dyDescent="0.25"/>
  </sheetData>
  <sheetProtection algorithmName="SHA-512" hashValue="/gzbww2jzwvRJneVcJf7rs4lnJPMEBu72NioMAj8OZ38zxySY1dsz8BtC7G0WEJDgk8O/K07iX41y8wzCfg7Vg==" saltValue="VAWcpJg3MKQOJv1+9cNF8Q==" spinCount="100000" sheet="1" objects="1" scenarios="1"/>
  <dataConsolidate/>
  <mergeCells count="6">
    <mergeCell ref="E3:H7"/>
    <mergeCell ref="B8:G8"/>
    <mergeCell ref="B10:H15"/>
    <mergeCell ref="M15:O16"/>
    <mergeCell ref="B16:H16"/>
    <mergeCell ref="B9:H9"/>
  </mergeCells>
  <phoneticPr fontId="25" type="noConversion"/>
  <dataValidations count="6">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7"/>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7"/>
    <dataValidation type="list" allowBlank="1" showInputMessage="1" showErrorMessage="1" errorTitle="Valor errado" error="Seleccione únicamente los valores de la lista." sqref="G18:G19">
      <formula1>"Si cumple, No cumple, En proceso"</formula1>
    </dataValidation>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7"/>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7:J17"/>
    <dataValidation allowBlank="1" sqref="M17"/>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82" zoomScaleNormal="82" zoomScaleSheetLayoutView="100" workbookViewId="0">
      <pane xSplit="1" ySplit="15" topLeftCell="B16" activePane="bottomRight" state="frozen"/>
      <selection pane="topRight" activeCell="B1" sqref="B1"/>
      <selection pane="bottomLeft" activeCell="A14" sqref="A14"/>
      <selection pane="bottomRight" activeCell="E16" sqref="E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8"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9</v>
      </c>
      <c r="C8" s="279"/>
      <c r="D8" s="279"/>
      <c r="E8" s="279"/>
      <c r="F8" s="279"/>
      <c r="G8" s="279"/>
      <c r="J8" s="22"/>
    </row>
    <row r="9" spans="2:19" ht="20.25" x14ac:dyDescent="0.25">
      <c r="B9" s="285" t="s">
        <v>335</v>
      </c>
      <c r="C9" s="285"/>
      <c r="D9" s="285"/>
      <c r="E9" s="285"/>
      <c r="F9" s="285"/>
      <c r="G9" s="285"/>
      <c r="H9" s="285"/>
      <c r="J9" s="22"/>
      <c r="M9" s="28" t="s">
        <v>139</v>
      </c>
    </row>
    <row r="10" spans="2:19" ht="14.25" customHeight="1" x14ac:dyDescent="0.2">
      <c r="B10" s="283" t="s">
        <v>324</v>
      </c>
      <c r="C10" s="283"/>
      <c r="D10" s="283"/>
      <c r="E10" s="283"/>
      <c r="F10" s="283"/>
      <c r="G10" s="283"/>
      <c r="H10" s="283"/>
      <c r="J10" s="22"/>
      <c r="M10" s="27" t="str">
        <f>CONCATENATE(S16,", ",S17,", ",S18,", ",S19,", ",S20,", ",S21,", ",S22,", ",S23,", ",S24,", ",S25,)</f>
        <v>1, 2, 3, 4, 5, 6, 7, 8, 9, 10</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24.7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124</v>
      </c>
      <c r="D16" s="44">
        <v>38</v>
      </c>
      <c r="E16" s="13" t="s">
        <v>11</v>
      </c>
      <c r="F16" s="55" t="s">
        <v>284</v>
      </c>
      <c r="G16" s="56"/>
      <c r="H16" s="57" t="s">
        <v>284</v>
      </c>
      <c r="J16" s="25"/>
      <c r="L16" s="29">
        <v>1</v>
      </c>
      <c r="M16" s="17" t="str">
        <f>IF(F16="","Debe diligenciar la breve descripción del cumplimiento","")</f>
        <v/>
      </c>
      <c r="N16" s="17" t="str">
        <f>IF(F16="","",IF(G16="","Debe seleccionar un valor de la lista de autoevaluación",""))</f>
        <v>Debe seleccionar un valor de la lista de autoevaluación</v>
      </c>
      <c r="O16" s="17" t="str">
        <f t="shared" ref="O16:O25" si="0">IF(G16="","",IF(H16="","Debe registrar la fecha en que realizó por última vez la auto-evaluación de este requisito",""))</f>
        <v/>
      </c>
      <c r="P16" s="26" t="str">
        <f t="shared" ref="P16:R17" si="1">IF(M16="","",$B16)</f>
        <v/>
      </c>
      <c r="Q16" s="26">
        <f t="shared" si="1"/>
        <v>1</v>
      </c>
      <c r="R16" s="26" t="str">
        <f t="shared" si="1"/>
        <v/>
      </c>
      <c r="S16" s="26">
        <f>IF(MAX(P16:R16)=0,"",MAX(P16:R16))</f>
        <v>1</v>
      </c>
    </row>
    <row r="17" spans="2:19" s="5" customFormat="1" ht="106.5" customHeight="1" x14ac:dyDescent="0.25">
      <c r="B17" s="29">
        <v>2</v>
      </c>
      <c r="C17" s="44" t="s">
        <v>125</v>
      </c>
      <c r="D17" s="44">
        <v>39</v>
      </c>
      <c r="E17" s="13" t="s">
        <v>325</v>
      </c>
      <c r="F17" s="55" t="s">
        <v>284</v>
      </c>
      <c r="G17" s="56"/>
      <c r="H17" s="57" t="s">
        <v>284</v>
      </c>
      <c r="J17" s="25"/>
      <c r="L17" s="29">
        <v>2</v>
      </c>
      <c r="M17" s="17" t="str">
        <f>IF(F17="","Debe diligenciar la breve descripción del cumplimiento","")</f>
        <v/>
      </c>
      <c r="N17" s="17" t="str">
        <f>IF(F17="","",IF(G17="","Debe seleccionar un valor de la lista de autoevaluación",""))</f>
        <v>Debe seleccionar un valor de la lista de autoevaluación</v>
      </c>
      <c r="O17" s="17" t="str">
        <f t="shared" si="0"/>
        <v/>
      </c>
      <c r="P17" s="26" t="str">
        <f t="shared" si="1"/>
        <v/>
      </c>
      <c r="Q17" s="26">
        <f t="shared" si="1"/>
        <v>2</v>
      </c>
      <c r="R17" s="26" t="str">
        <f t="shared" si="1"/>
        <v/>
      </c>
      <c r="S17" s="26">
        <f>IF(MAX(P17:R17)=0,"",MAX(P17:R17))</f>
        <v>2</v>
      </c>
    </row>
    <row r="18" spans="2:19" s="5" customFormat="1" ht="106.5" customHeight="1" x14ac:dyDescent="0.25">
      <c r="B18" s="29">
        <v>3</v>
      </c>
      <c r="C18" s="44" t="s">
        <v>126</v>
      </c>
      <c r="D18" s="44">
        <v>40</v>
      </c>
      <c r="E18" s="13" t="s">
        <v>12</v>
      </c>
      <c r="F18" s="55" t="s">
        <v>284</v>
      </c>
      <c r="G18" s="56"/>
      <c r="H18" s="57" t="s">
        <v>284</v>
      </c>
      <c r="J18" s="25"/>
      <c r="L18" s="29">
        <v>3</v>
      </c>
      <c r="M18" s="17" t="str">
        <f t="shared" ref="M18:M25" si="2">IF(F18="","Debe diligenciar la breve descripción del cumplimiento","")</f>
        <v/>
      </c>
      <c r="N18" s="17" t="str">
        <f t="shared" ref="N18:N25" si="3">IF(F18="","",IF(G18="","Debe seleccionar un valor de la lista de autoevaluación",""))</f>
        <v>Debe seleccionar un valor de la lista de autoevaluación</v>
      </c>
      <c r="O18" s="17" t="str">
        <f t="shared" si="0"/>
        <v/>
      </c>
      <c r="P18" s="26" t="str">
        <f t="shared" ref="P18:R25" si="4">IF(M18="","",$B18)</f>
        <v/>
      </c>
      <c r="Q18" s="26">
        <f t="shared" si="4"/>
        <v>3</v>
      </c>
      <c r="R18" s="26" t="str">
        <f t="shared" si="4"/>
        <v/>
      </c>
      <c r="S18" s="26">
        <f t="shared" ref="S18:S25" si="5">IF(MAX(P18:R18)=0,"",MAX(P18:R18))</f>
        <v>3</v>
      </c>
    </row>
    <row r="19" spans="2:19" s="5" customFormat="1" ht="106.5" customHeight="1" x14ac:dyDescent="0.25">
      <c r="B19" s="29">
        <v>4</v>
      </c>
      <c r="C19" s="44" t="s">
        <v>127</v>
      </c>
      <c r="D19" s="44">
        <v>41</v>
      </c>
      <c r="E19" s="13" t="s">
        <v>326</v>
      </c>
      <c r="F19" s="55" t="s">
        <v>284</v>
      </c>
      <c r="G19" s="56"/>
      <c r="H19" s="57" t="s">
        <v>284</v>
      </c>
      <c r="J19" s="25"/>
      <c r="L19" s="29">
        <v>4</v>
      </c>
      <c r="M19" s="17" t="str">
        <f t="shared" si="2"/>
        <v/>
      </c>
      <c r="N19" s="17" t="str">
        <f t="shared" si="3"/>
        <v>Debe seleccionar un valor de la lista de autoevaluación</v>
      </c>
      <c r="O19" s="17" t="str">
        <f t="shared" si="0"/>
        <v/>
      </c>
      <c r="P19" s="26" t="str">
        <f t="shared" si="4"/>
        <v/>
      </c>
      <c r="Q19" s="26">
        <f t="shared" si="4"/>
        <v>4</v>
      </c>
      <c r="R19" s="26" t="str">
        <f t="shared" si="4"/>
        <v/>
      </c>
      <c r="S19" s="26">
        <f t="shared" si="5"/>
        <v>4</v>
      </c>
    </row>
    <row r="20" spans="2:19" s="5" customFormat="1" ht="106.5" customHeight="1" x14ac:dyDescent="0.25">
      <c r="B20" s="29">
        <v>5</v>
      </c>
      <c r="C20" s="44" t="s">
        <v>128</v>
      </c>
      <c r="D20" s="44">
        <v>42</v>
      </c>
      <c r="E20" s="13" t="s">
        <v>327</v>
      </c>
      <c r="F20" s="55" t="s">
        <v>284</v>
      </c>
      <c r="G20" s="56"/>
      <c r="H20" s="57" t="s">
        <v>284</v>
      </c>
      <c r="J20" s="25"/>
      <c r="L20" s="29">
        <v>5</v>
      </c>
      <c r="M20" s="17" t="str">
        <f t="shared" si="2"/>
        <v/>
      </c>
      <c r="N20" s="17" t="str">
        <f t="shared" si="3"/>
        <v>Debe seleccionar un valor de la lista de autoevaluación</v>
      </c>
      <c r="O20" s="17" t="str">
        <f t="shared" si="0"/>
        <v/>
      </c>
      <c r="P20" s="26" t="str">
        <f t="shared" si="4"/>
        <v/>
      </c>
      <c r="Q20" s="26">
        <f t="shared" si="4"/>
        <v>5</v>
      </c>
      <c r="R20" s="26" t="str">
        <f t="shared" si="4"/>
        <v/>
      </c>
      <c r="S20" s="26">
        <f t="shared" si="5"/>
        <v>5</v>
      </c>
    </row>
    <row r="21" spans="2:19" s="5" customFormat="1" ht="106.5" customHeight="1" x14ac:dyDescent="0.25">
      <c r="B21" s="29">
        <v>6</v>
      </c>
      <c r="C21" s="44" t="s">
        <v>129</v>
      </c>
      <c r="D21" s="44">
        <v>43</v>
      </c>
      <c r="E21" s="13" t="s">
        <v>328</v>
      </c>
      <c r="F21" s="55" t="s">
        <v>284</v>
      </c>
      <c r="G21" s="56"/>
      <c r="H21" s="57" t="s">
        <v>284</v>
      </c>
      <c r="J21" s="25"/>
      <c r="L21" s="29">
        <v>6</v>
      </c>
      <c r="M21" s="17" t="str">
        <f t="shared" si="2"/>
        <v/>
      </c>
      <c r="N21" s="17" t="str">
        <f t="shared" si="3"/>
        <v>Debe seleccionar un valor de la lista de autoevaluación</v>
      </c>
      <c r="O21" s="17" t="str">
        <f t="shared" si="0"/>
        <v/>
      </c>
      <c r="P21" s="26" t="str">
        <f t="shared" si="4"/>
        <v/>
      </c>
      <c r="Q21" s="26">
        <f t="shared" si="4"/>
        <v>6</v>
      </c>
      <c r="R21" s="26" t="str">
        <f t="shared" si="4"/>
        <v/>
      </c>
      <c r="S21" s="26">
        <f t="shared" si="5"/>
        <v>6</v>
      </c>
    </row>
    <row r="22" spans="2:19" s="5" customFormat="1" ht="106.5" customHeight="1" x14ac:dyDescent="0.25">
      <c r="B22" s="29">
        <v>7</v>
      </c>
      <c r="C22" s="44" t="s">
        <v>130</v>
      </c>
      <c r="D22" s="44">
        <v>44</v>
      </c>
      <c r="E22" s="13" t="s">
        <v>329</v>
      </c>
      <c r="F22" s="55" t="s">
        <v>284</v>
      </c>
      <c r="G22" s="56"/>
      <c r="H22" s="57" t="s">
        <v>284</v>
      </c>
      <c r="J22" s="25"/>
      <c r="L22" s="29">
        <v>7</v>
      </c>
      <c r="M22" s="17" t="str">
        <f t="shared" si="2"/>
        <v/>
      </c>
      <c r="N22" s="17" t="str">
        <f t="shared" si="3"/>
        <v>Debe seleccionar un valor de la lista de autoevaluación</v>
      </c>
      <c r="O22" s="17" t="str">
        <f t="shared" si="0"/>
        <v/>
      </c>
      <c r="P22" s="26" t="str">
        <f t="shared" si="4"/>
        <v/>
      </c>
      <c r="Q22" s="26">
        <f t="shared" si="4"/>
        <v>7</v>
      </c>
      <c r="R22" s="26" t="str">
        <f t="shared" si="4"/>
        <v/>
      </c>
      <c r="S22" s="26">
        <f t="shared" si="5"/>
        <v>7</v>
      </c>
    </row>
    <row r="23" spans="2:19" s="5" customFormat="1" ht="106.5" customHeight="1" x14ac:dyDescent="0.25">
      <c r="B23" s="29">
        <v>8</v>
      </c>
      <c r="C23" s="44" t="s">
        <v>131</v>
      </c>
      <c r="D23" s="44">
        <v>45</v>
      </c>
      <c r="E23" s="13" t="s">
        <v>330</v>
      </c>
      <c r="F23" s="55" t="s">
        <v>284</v>
      </c>
      <c r="G23" s="56"/>
      <c r="H23" s="57" t="s">
        <v>284</v>
      </c>
      <c r="J23" s="25"/>
      <c r="L23" s="29">
        <v>8</v>
      </c>
      <c r="M23" s="17" t="str">
        <f t="shared" si="2"/>
        <v/>
      </c>
      <c r="N23" s="17" t="str">
        <f t="shared" si="3"/>
        <v>Debe seleccionar un valor de la lista de autoevaluación</v>
      </c>
      <c r="O23" s="17" t="str">
        <f t="shared" si="0"/>
        <v/>
      </c>
      <c r="P23" s="26" t="str">
        <f t="shared" si="4"/>
        <v/>
      </c>
      <c r="Q23" s="26">
        <f t="shared" si="4"/>
        <v>8</v>
      </c>
      <c r="R23" s="26" t="str">
        <f t="shared" si="4"/>
        <v/>
      </c>
      <c r="S23" s="26">
        <f t="shared" si="5"/>
        <v>8</v>
      </c>
    </row>
    <row r="24" spans="2:19" s="5" customFormat="1" ht="106.5" customHeight="1" x14ac:dyDescent="0.25">
      <c r="B24" s="29">
        <v>9</v>
      </c>
      <c r="C24" s="44" t="s">
        <v>132</v>
      </c>
      <c r="D24" s="44">
        <v>46</v>
      </c>
      <c r="E24" s="13" t="s">
        <v>331</v>
      </c>
      <c r="F24" s="55" t="s">
        <v>284</v>
      </c>
      <c r="G24" s="56"/>
      <c r="H24" s="57" t="s">
        <v>284</v>
      </c>
      <c r="J24" s="25"/>
      <c r="L24" s="29">
        <v>9</v>
      </c>
      <c r="M24" s="17" t="str">
        <f t="shared" si="2"/>
        <v/>
      </c>
      <c r="N24" s="17" t="str">
        <f t="shared" si="3"/>
        <v>Debe seleccionar un valor de la lista de autoevaluación</v>
      </c>
      <c r="O24" s="17" t="str">
        <f t="shared" si="0"/>
        <v/>
      </c>
      <c r="P24" s="26" t="str">
        <f t="shared" si="4"/>
        <v/>
      </c>
      <c r="Q24" s="26">
        <f t="shared" si="4"/>
        <v>9</v>
      </c>
      <c r="R24" s="26" t="str">
        <f t="shared" si="4"/>
        <v/>
      </c>
      <c r="S24" s="26">
        <f t="shared" si="5"/>
        <v>9</v>
      </c>
    </row>
    <row r="25" spans="2:19" s="5" customFormat="1" ht="106.5" customHeight="1" x14ac:dyDescent="0.25">
      <c r="B25" s="29">
        <v>10</v>
      </c>
      <c r="C25" s="44" t="s">
        <v>133</v>
      </c>
      <c r="D25" s="44">
        <v>47</v>
      </c>
      <c r="E25" s="13" t="s">
        <v>332</v>
      </c>
      <c r="F25" s="55" t="s">
        <v>284</v>
      </c>
      <c r="G25" s="56"/>
      <c r="H25" s="57" t="s">
        <v>398</v>
      </c>
      <c r="J25" s="25"/>
      <c r="L25" s="29">
        <v>10</v>
      </c>
      <c r="M25" s="17" t="str">
        <f t="shared" si="2"/>
        <v/>
      </c>
      <c r="N25" s="17" t="str">
        <f t="shared" si="3"/>
        <v>Debe seleccionar un valor de la lista de autoevaluación</v>
      </c>
      <c r="O25" s="17" t="str">
        <f t="shared" si="0"/>
        <v/>
      </c>
      <c r="P25" s="26" t="str">
        <f t="shared" si="4"/>
        <v/>
      </c>
      <c r="Q25" s="26">
        <f t="shared" si="4"/>
        <v>10</v>
      </c>
      <c r="R25" s="26" t="str">
        <f t="shared" si="4"/>
        <v/>
      </c>
      <c r="S25" s="26">
        <f t="shared" si="5"/>
        <v>10</v>
      </c>
    </row>
    <row r="26" spans="2:19" s="6" customFormat="1" ht="12.75" x14ac:dyDescent="0.2">
      <c r="B26" s="8"/>
      <c r="C26" s="8"/>
      <c r="D26" s="8"/>
    </row>
    <row r="27" spans="2:19" s="6" customFormat="1" ht="12.75" hidden="1" x14ac:dyDescent="0.2">
      <c r="B27" s="8"/>
      <c r="C27" s="8"/>
      <c r="D27" s="8"/>
    </row>
    <row r="28" spans="2:19" x14ac:dyDescent="0.25"/>
    <row r="29" spans="2:19" x14ac:dyDescent="0.25"/>
    <row r="30" spans="2:19" x14ac:dyDescent="0.25"/>
  </sheetData>
  <sheetProtection algorithmName="SHA-512" hashValue="uy66gcKowdh012nP/SmQwkN3XWXLFwEGJ9cRaI0zjJJs3RfNil3uiqOaLJooZR/gPT67/Z+c3TybjMCJnOUuaA==" saltValue="2y2xWqmawr3PI9HPsrTuMQ==" spinCount="100000" sheet="1" objects="1" scenarios="1"/>
  <dataConsolidate/>
  <mergeCells count="6">
    <mergeCell ref="E3:H7"/>
    <mergeCell ref="B8:G8"/>
    <mergeCell ref="B10:H13"/>
    <mergeCell ref="M13:O14"/>
    <mergeCell ref="B14:H14"/>
    <mergeCell ref="B9:H9"/>
  </mergeCells>
  <phoneticPr fontId="25"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5">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oddFooter>&amp;L&amp;"Arial Narrow,Normal"&amp;8&amp;F&amp;C&amp;"Arial Narrow,Normal"&amp;8&amp;A&amp;R&amp;P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4"/>
  <sheetViews>
    <sheetView workbookViewId="0">
      <selection activeCell="C25" sqref="C25"/>
    </sheetView>
  </sheetViews>
  <sheetFormatPr baseColWidth="10" defaultColWidth="0" defaultRowHeight="14.25" zeroHeight="1" x14ac:dyDescent="0.2"/>
  <cols>
    <col min="1" max="1" width="2" style="1" customWidth="1"/>
    <col min="2" max="2" width="45" style="1" customWidth="1"/>
    <col min="3" max="3" width="44" style="1" customWidth="1"/>
    <col min="4" max="4" width="53.75" style="1" customWidth="1"/>
    <col min="5" max="5" width="3.75" style="1" customWidth="1"/>
    <col min="6" max="16384" width="0" style="1" hidden="1"/>
  </cols>
  <sheetData>
    <row r="1" spans="2:4" x14ac:dyDescent="0.2"/>
    <row r="2" spans="2:4" ht="7.5" customHeight="1" x14ac:dyDescent="0.2"/>
    <row r="3" spans="2:4" ht="7.5" customHeight="1" x14ac:dyDescent="0.2"/>
    <row r="4" spans="2:4" ht="7.5" customHeight="1" x14ac:dyDescent="0.2"/>
    <row r="5" spans="2:4" ht="7.5" customHeight="1" x14ac:dyDescent="0.2"/>
    <row r="6" spans="2:4" ht="7.5" customHeight="1" x14ac:dyDescent="0.2"/>
    <row r="7" spans="2:4" ht="7.5" customHeight="1" x14ac:dyDescent="0.2"/>
    <row r="8" spans="2:4" ht="18" x14ac:dyDescent="0.25">
      <c r="B8" s="286" t="s">
        <v>108</v>
      </c>
      <c r="C8" s="286"/>
      <c r="D8" s="286"/>
    </row>
    <row r="9" spans="2:4" ht="16.5" customHeight="1" x14ac:dyDescent="0.25">
      <c r="B9" s="1" t="s">
        <v>109</v>
      </c>
    </row>
    <row r="10" spans="2:4" ht="16.5" customHeight="1" x14ac:dyDescent="0.25">
      <c r="B10" s="40" t="s">
        <v>335</v>
      </c>
    </row>
    <row r="11" spans="2:4" ht="19.5" customHeight="1" x14ac:dyDescent="0.2">
      <c r="B11" s="41" t="s">
        <v>110</v>
      </c>
      <c r="C11" s="42"/>
      <c r="D11" s="42"/>
    </row>
    <row r="12" spans="2:4" ht="30" customHeight="1" x14ac:dyDescent="0.2">
      <c r="B12" s="287" t="s">
        <v>383</v>
      </c>
      <c r="C12" s="287"/>
      <c r="D12" s="287"/>
    </row>
    <row r="13" spans="2:4" ht="7.5" customHeight="1" x14ac:dyDescent="0.2">
      <c r="B13" s="43"/>
      <c r="C13" s="43"/>
      <c r="D13" s="43"/>
    </row>
    <row r="14" spans="2:4" ht="6" customHeight="1" x14ac:dyDescent="0.2">
      <c r="B14" s="288"/>
      <c r="C14" s="289"/>
      <c r="D14" s="290"/>
    </row>
    <row r="15" spans="2:4" ht="15" x14ac:dyDescent="0.2">
      <c r="B15" s="45" t="s">
        <v>13</v>
      </c>
      <c r="C15" s="47" t="s">
        <v>14</v>
      </c>
      <c r="D15" s="46" t="s">
        <v>15</v>
      </c>
    </row>
    <row r="16" spans="2:4" x14ac:dyDescent="0.2">
      <c r="B16" s="32" t="s">
        <v>30</v>
      </c>
      <c r="C16" s="32" t="s">
        <v>31</v>
      </c>
      <c r="D16" s="32" t="s">
        <v>18</v>
      </c>
    </row>
    <row r="17" spans="2:4" x14ac:dyDescent="0.2">
      <c r="B17" s="33" t="s">
        <v>32</v>
      </c>
      <c r="C17" s="33" t="s">
        <v>33</v>
      </c>
      <c r="D17" s="33" t="s">
        <v>19</v>
      </c>
    </row>
    <row r="18" spans="2:4" x14ac:dyDescent="0.2">
      <c r="B18" s="33" t="s">
        <v>34</v>
      </c>
      <c r="C18" s="33" t="s">
        <v>35</v>
      </c>
      <c r="D18" s="33" t="s">
        <v>20</v>
      </c>
    </row>
    <row r="19" spans="2:4" x14ac:dyDescent="0.2">
      <c r="B19" s="33" t="s">
        <v>93</v>
      </c>
      <c r="C19" s="33" t="s">
        <v>94</v>
      </c>
      <c r="D19" s="33" t="s">
        <v>21</v>
      </c>
    </row>
    <row r="20" spans="2:4" x14ac:dyDescent="0.2">
      <c r="B20" s="33" t="s">
        <v>95</v>
      </c>
      <c r="C20" s="33" t="s">
        <v>96</v>
      </c>
      <c r="D20" s="33" t="s">
        <v>22</v>
      </c>
    </row>
    <row r="21" spans="2:4" x14ac:dyDescent="0.2">
      <c r="B21" s="33" t="s">
        <v>97</v>
      </c>
      <c r="C21" s="33" t="s">
        <v>98</v>
      </c>
      <c r="D21" s="33" t="s">
        <v>23</v>
      </c>
    </row>
    <row r="22" spans="2:4" x14ac:dyDescent="0.2">
      <c r="B22" s="33" t="s">
        <v>99</v>
      </c>
      <c r="C22" s="33" t="s">
        <v>100</v>
      </c>
      <c r="D22" s="33" t="s">
        <v>24</v>
      </c>
    </row>
    <row r="23" spans="2:4" x14ac:dyDescent="0.2">
      <c r="B23" s="33"/>
      <c r="C23" s="33" t="s">
        <v>101</v>
      </c>
      <c r="D23" s="33" t="s">
        <v>25</v>
      </c>
    </row>
    <row r="24" spans="2:4" x14ac:dyDescent="0.2">
      <c r="B24" s="34" t="s">
        <v>16</v>
      </c>
      <c r="C24" s="36"/>
      <c r="D24" s="37"/>
    </row>
    <row r="25" spans="2:4" x14ac:dyDescent="0.2">
      <c r="B25" s="33"/>
      <c r="C25" s="34" t="s">
        <v>17</v>
      </c>
      <c r="D25" s="37"/>
    </row>
    <row r="26" spans="2:4" x14ac:dyDescent="0.2">
      <c r="B26" s="33" t="s">
        <v>102</v>
      </c>
      <c r="C26" s="33"/>
      <c r="D26" s="37"/>
    </row>
    <row r="27" spans="2:4" x14ac:dyDescent="0.2">
      <c r="B27" s="33" t="s">
        <v>103</v>
      </c>
      <c r="C27" s="33" t="s">
        <v>104</v>
      </c>
      <c r="D27" s="37"/>
    </row>
    <row r="28" spans="2:4" x14ac:dyDescent="0.2">
      <c r="B28" s="33" t="s">
        <v>105</v>
      </c>
      <c r="C28" s="33" t="s">
        <v>26</v>
      </c>
      <c r="D28" s="37"/>
    </row>
    <row r="29" spans="2:4" x14ac:dyDescent="0.2">
      <c r="B29" s="33" t="s">
        <v>106</v>
      </c>
      <c r="C29" s="33" t="s">
        <v>27</v>
      </c>
      <c r="D29" s="37"/>
    </row>
    <row r="30" spans="2:4" x14ac:dyDescent="0.2">
      <c r="B30" s="33" t="s">
        <v>107</v>
      </c>
      <c r="C30" s="33" t="s">
        <v>28</v>
      </c>
      <c r="D30" s="37"/>
    </row>
    <row r="31" spans="2:4" x14ac:dyDescent="0.2">
      <c r="B31" s="38"/>
      <c r="C31" s="35" t="s">
        <v>29</v>
      </c>
      <c r="D31" s="39"/>
    </row>
    <row r="32" spans="2:4" x14ac:dyDescent="0.2"/>
    <row r="33" spans="2:2" ht="15" x14ac:dyDescent="0.25">
      <c r="B33" s="2" t="s">
        <v>134</v>
      </c>
    </row>
    <row r="34" spans="2:2" x14ac:dyDescent="0.2"/>
  </sheetData>
  <sheetProtection algorithmName="SHA-512" hashValue="y8w4795kejJx82u8kDC4NZWU8pqVRXTObMPv42nWDvCjk+uy7rcOdJqn4QYYYOK2gAO1uSRMwIvB8EP2REKhJA==" saltValue="EcvAfKUqdYAVTAVAwrTCBA==" spinCount="100000" sheet="1" objects="1" scenarios="1"/>
  <mergeCells count="3">
    <mergeCell ref="B8:D8"/>
    <mergeCell ref="B12:D12"/>
    <mergeCell ref="B14:D14"/>
  </mergeCells>
  <phoneticPr fontId="25" type="noConversion"/>
  <printOptions horizontalCentered="1"/>
  <pageMargins left="0.19685039370078741" right="0.19685039370078741" top="0.31496062992125984" bottom="0.74803149606299213" header="0.31496062992125984" footer="0.31496062992125984"/>
  <pageSetup paperSize="119" scale="90" orientation="landscape" r:id="rId1"/>
  <headerFooter>
    <oddFooter>&amp;L&amp;"Arial Narrow,Normal"&amp;8&amp;F&amp;C&amp;"Arial Narrow,Normal"&amp;8&amp;A&amp;R&amp;P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85" zoomScaleNormal="85" zoomScaleSheetLayoutView="100" workbookViewId="0">
      <pane xSplit="1" ySplit="15" topLeftCell="B16" activePane="bottomRight" state="frozen"/>
      <selection pane="topRight" activeCell="B1" sqref="B1"/>
      <selection pane="bottomLeft" activeCell="A14" sqref="A14"/>
      <selection pane="bottomRight" activeCell="E16" sqref="E16"/>
    </sheetView>
  </sheetViews>
  <sheetFormatPr baseColWidth="10" defaultColWidth="0" defaultRowHeight="15" zeroHeight="1" x14ac:dyDescent="0.25"/>
  <cols>
    <col min="1" max="1" width="1.25" style="3" customWidth="1"/>
    <col min="2" max="2" width="5" style="7" bestFit="1" customWidth="1"/>
    <col min="3" max="3" width="4.625" style="7" bestFit="1" customWidth="1"/>
    <col min="4" max="4" width="4.625" style="7" hidden="1" customWidth="1"/>
    <col min="5" max="5" width="60.125" style="3" customWidth="1"/>
    <col min="6" max="6" width="66.375" style="3" customWidth="1"/>
    <col min="7" max="7" width="17.625" style="3" customWidth="1"/>
    <col min="8" max="8" width="19.375" style="3" customWidth="1"/>
    <col min="9" max="11" width="0.875" style="3" customWidth="1"/>
    <col min="12" max="12" width="4.625" style="3" bestFit="1" customWidth="1"/>
    <col min="13" max="13" width="22.375" style="3" bestFit="1" customWidth="1"/>
    <col min="14" max="15" width="22.75" style="3" customWidth="1"/>
    <col min="16" max="16" width="3" style="3" hidden="1" customWidth="1"/>
    <col min="17" max="17" width="3.125" style="3" hidden="1" customWidth="1"/>
    <col min="18" max="18" width="0" style="3" hidden="1" customWidth="1"/>
    <col min="19" max="19" width="3" style="3" hidden="1" customWidth="1"/>
    <col min="20" max="20" width="3.75" style="3" customWidth="1"/>
    <col min="21" max="16384" width="0" style="3" hidden="1"/>
  </cols>
  <sheetData>
    <row r="1" spans="2:19" x14ac:dyDescent="0.25"/>
    <row r="2" spans="2:19" ht="4.5" customHeight="1" x14ac:dyDescent="0.25"/>
    <row r="3" spans="2:19" ht="9" customHeight="1" x14ac:dyDescent="0.25">
      <c r="B3" s="7" t="s">
        <v>284</v>
      </c>
      <c r="E3" s="276" t="s">
        <v>267</v>
      </c>
      <c r="F3" s="276"/>
      <c r="G3" s="276"/>
      <c r="H3" s="276"/>
      <c r="I3" s="15"/>
      <c r="J3" s="20"/>
      <c r="K3" s="15"/>
      <c r="L3" s="15"/>
    </row>
    <row r="4" spans="2:19" ht="26.25" customHeight="1" x14ac:dyDescent="0.4">
      <c r="B4" s="10"/>
      <c r="C4" s="10"/>
      <c r="D4" s="10"/>
      <c r="E4" s="276"/>
      <c r="F4" s="276"/>
      <c r="G4" s="276"/>
      <c r="H4" s="276"/>
      <c r="I4" s="15"/>
      <c r="J4" s="21"/>
      <c r="K4" s="15"/>
      <c r="L4" s="15"/>
    </row>
    <row r="5" spans="2:19" ht="15" customHeight="1" x14ac:dyDescent="0.25">
      <c r="E5" s="276"/>
      <c r="F5" s="276"/>
      <c r="G5" s="276"/>
      <c r="H5" s="276"/>
      <c r="I5" s="15"/>
      <c r="J5" s="21"/>
      <c r="K5" s="15"/>
      <c r="L5" s="15"/>
    </row>
    <row r="6" spans="2:19" ht="15" customHeight="1" x14ac:dyDescent="0.25">
      <c r="E6" s="276"/>
      <c r="F6" s="276"/>
      <c r="G6" s="276"/>
      <c r="H6" s="276"/>
      <c r="I6" s="15"/>
      <c r="J6" s="21"/>
      <c r="K6" s="15"/>
      <c r="L6" s="15"/>
    </row>
    <row r="7" spans="2:19" ht="15" customHeight="1" x14ac:dyDescent="0.25">
      <c r="E7" s="276"/>
      <c r="F7" s="276"/>
      <c r="G7" s="276"/>
      <c r="H7" s="276"/>
      <c r="I7" s="15"/>
      <c r="J7" s="21"/>
      <c r="K7" s="15"/>
      <c r="L7" s="15"/>
    </row>
    <row r="8" spans="2:19" x14ac:dyDescent="0.25">
      <c r="B8" s="279" t="s">
        <v>141</v>
      </c>
      <c r="C8" s="279"/>
      <c r="D8" s="279"/>
      <c r="E8" s="279"/>
      <c r="F8" s="279"/>
      <c r="G8" s="279"/>
      <c r="J8" s="22"/>
    </row>
    <row r="9" spans="2:19" ht="20.25" x14ac:dyDescent="0.25">
      <c r="B9" s="285" t="s">
        <v>333</v>
      </c>
      <c r="C9" s="285"/>
      <c r="D9" s="285"/>
      <c r="E9" s="285"/>
      <c r="F9" s="285"/>
      <c r="G9" s="285"/>
      <c r="H9" s="285"/>
      <c r="J9" s="22"/>
      <c r="M9" s="28" t="s">
        <v>139</v>
      </c>
    </row>
    <row r="10" spans="2:19" ht="14.25" customHeight="1" x14ac:dyDescent="0.2">
      <c r="B10" s="283" t="s">
        <v>336</v>
      </c>
      <c r="C10" s="283"/>
      <c r="D10" s="283"/>
      <c r="E10" s="283"/>
      <c r="F10" s="283"/>
      <c r="G10" s="283"/>
      <c r="H10" s="283"/>
      <c r="J10" s="22"/>
      <c r="M10" s="27" t="str">
        <f>CONCATENATE(S16,", ",S17,", ",S18,", ",S19,", ",S20,", ",S21,", ",S22)</f>
        <v>1, 2, 3, 4, 5, 6, 7</v>
      </c>
    </row>
    <row r="11" spans="2:19" ht="14.25" customHeight="1" x14ac:dyDescent="0.2">
      <c r="B11" s="283"/>
      <c r="C11" s="283"/>
      <c r="D11" s="283"/>
      <c r="E11" s="283"/>
      <c r="F11" s="283"/>
      <c r="G11" s="283"/>
      <c r="H11" s="283"/>
      <c r="J11" s="22"/>
      <c r="M11" s="27"/>
    </row>
    <row r="12" spans="2:19" ht="14.25" customHeight="1" x14ac:dyDescent="0.2">
      <c r="B12" s="283"/>
      <c r="C12" s="283"/>
      <c r="D12" s="283"/>
      <c r="E12" s="283"/>
      <c r="F12" s="283"/>
      <c r="G12" s="283"/>
      <c r="H12" s="283"/>
      <c r="J12" s="22"/>
      <c r="M12" s="27"/>
    </row>
    <row r="13" spans="2:19" ht="10.5" customHeight="1" x14ac:dyDescent="0.2">
      <c r="B13" s="284"/>
      <c r="C13" s="284"/>
      <c r="D13" s="284"/>
      <c r="E13" s="284"/>
      <c r="F13" s="284"/>
      <c r="G13" s="284"/>
      <c r="H13" s="284"/>
      <c r="J13" s="22"/>
      <c r="M13" s="269" t="s">
        <v>138</v>
      </c>
      <c r="N13" s="270"/>
      <c r="O13" s="271"/>
    </row>
    <row r="14" spans="2:19" ht="6" customHeight="1" x14ac:dyDescent="0.2">
      <c r="B14" s="280"/>
      <c r="C14" s="281"/>
      <c r="D14" s="281"/>
      <c r="E14" s="281"/>
      <c r="F14" s="281"/>
      <c r="G14" s="281"/>
      <c r="H14" s="282"/>
      <c r="I14" s="9"/>
      <c r="J14" s="23"/>
      <c r="K14" s="9"/>
      <c r="L14" s="9"/>
      <c r="M14" s="272"/>
      <c r="N14" s="273"/>
      <c r="O14" s="274"/>
    </row>
    <row r="15" spans="2:19" s="4" customFormat="1" ht="15" customHeight="1" x14ac:dyDescent="0.2">
      <c r="B15" s="11" t="s">
        <v>0</v>
      </c>
      <c r="C15" s="100" t="s">
        <v>111</v>
      </c>
      <c r="D15" s="14" t="s">
        <v>140</v>
      </c>
      <c r="E15" s="12" t="s">
        <v>123</v>
      </c>
      <c r="F15" s="100" t="s">
        <v>176</v>
      </c>
      <c r="G15" s="12" t="s">
        <v>2</v>
      </c>
      <c r="H15" s="58" t="s">
        <v>177</v>
      </c>
      <c r="I15" s="16"/>
      <c r="J15" s="24"/>
      <c r="K15" s="16"/>
      <c r="L15" s="31" t="s">
        <v>0</v>
      </c>
      <c r="M15" s="30" t="s">
        <v>4</v>
      </c>
      <c r="N15" s="18" t="s">
        <v>2</v>
      </c>
      <c r="O15" s="19" t="s">
        <v>5</v>
      </c>
    </row>
    <row r="16" spans="2:19" s="5" customFormat="1" ht="106.5" customHeight="1" x14ac:dyDescent="0.25">
      <c r="B16" s="29">
        <v>1</v>
      </c>
      <c r="C16" s="44" t="s">
        <v>143</v>
      </c>
      <c r="D16" s="44">
        <v>49</v>
      </c>
      <c r="E16" s="13" t="s">
        <v>337</v>
      </c>
      <c r="F16" s="55" t="s">
        <v>284</v>
      </c>
      <c r="G16" s="56"/>
      <c r="H16" s="57" t="s">
        <v>398</v>
      </c>
      <c r="J16" s="25"/>
      <c r="L16" s="29">
        <v>1</v>
      </c>
      <c r="M16" s="17" t="str">
        <f t="shared" ref="M16:M22" si="0">IF(F16="","Debe diligenciar la breve descripción del cumplimiento","")</f>
        <v/>
      </c>
      <c r="N16" s="17" t="str">
        <f t="shared" ref="N16:N23" si="1">IF(F16="","",IF(G16="","Debe seleccionar un valor de la lista de autoevaluación",""))</f>
        <v>Debe seleccionar un valor de la lista de autoevaluación</v>
      </c>
      <c r="O16" s="17" t="str">
        <f t="shared" ref="O16:O22" si="2">IF(G16="","",IF(H16="","Debe registrar la fecha en que realizó por última vez la auto-evaluación de este requisito",""))</f>
        <v/>
      </c>
      <c r="P16" s="26" t="str">
        <f t="shared" ref="P16:P22" si="3">IF(M16="","",$B16)</f>
        <v/>
      </c>
      <c r="Q16" s="26">
        <f t="shared" ref="Q16:Q22" si="4">IF(N16="","",$B16)</f>
        <v>1</v>
      </c>
      <c r="R16" s="26" t="str">
        <f t="shared" ref="R16:R22" si="5">IF(O16="","",$B16)</f>
        <v/>
      </c>
      <c r="S16" s="26">
        <f t="shared" ref="S16:S22" si="6">IF(MAX(P16:R16)=0,"",MAX(P16:R16))</f>
        <v>1</v>
      </c>
    </row>
    <row r="17" spans="2:19" s="5" customFormat="1" ht="106.5" customHeight="1" x14ac:dyDescent="0.25">
      <c r="B17" s="29">
        <v>2</v>
      </c>
      <c r="C17" s="44" t="s">
        <v>144</v>
      </c>
      <c r="D17" s="44">
        <v>50</v>
      </c>
      <c r="E17" s="13" t="s">
        <v>338</v>
      </c>
      <c r="F17" s="55" t="s">
        <v>284</v>
      </c>
      <c r="G17" s="56"/>
      <c r="H17" s="57" t="s">
        <v>284</v>
      </c>
      <c r="J17" s="25"/>
      <c r="L17" s="29">
        <v>2</v>
      </c>
      <c r="M17" s="17" t="str">
        <f t="shared" si="0"/>
        <v/>
      </c>
      <c r="N17" s="17" t="str">
        <f t="shared" si="1"/>
        <v>Debe seleccionar un valor de la lista de autoevaluación</v>
      </c>
      <c r="O17" s="17" t="str">
        <f t="shared" si="2"/>
        <v/>
      </c>
      <c r="P17" s="26" t="str">
        <f t="shared" si="3"/>
        <v/>
      </c>
      <c r="Q17" s="26">
        <f t="shared" si="4"/>
        <v>2</v>
      </c>
      <c r="R17" s="26" t="str">
        <f t="shared" si="5"/>
        <v/>
      </c>
      <c r="S17" s="26">
        <f t="shared" si="6"/>
        <v>2</v>
      </c>
    </row>
    <row r="18" spans="2:19" s="5" customFormat="1" ht="106.5" customHeight="1" x14ac:dyDescent="0.25">
      <c r="B18" s="29">
        <v>3</v>
      </c>
      <c r="C18" s="44" t="s">
        <v>145</v>
      </c>
      <c r="D18" s="44">
        <v>51</v>
      </c>
      <c r="E18" s="13" t="s">
        <v>339</v>
      </c>
      <c r="F18" s="55" t="s">
        <v>284</v>
      </c>
      <c r="G18" s="56"/>
      <c r="H18" s="57" t="s">
        <v>284</v>
      </c>
      <c r="J18" s="25"/>
      <c r="L18" s="29">
        <v>3</v>
      </c>
      <c r="M18" s="17" t="str">
        <f t="shared" si="0"/>
        <v/>
      </c>
      <c r="N18" s="17" t="str">
        <f t="shared" si="1"/>
        <v>Debe seleccionar un valor de la lista de autoevaluación</v>
      </c>
      <c r="O18" s="17" t="str">
        <f t="shared" si="2"/>
        <v/>
      </c>
      <c r="P18" s="26" t="str">
        <f t="shared" si="3"/>
        <v/>
      </c>
      <c r="Q18" s="26">
        <f t="shared" si="4"/>
        <v>3</v>
      </c>
      <c r="R18" s="26" t="str">
        <f t="shared" si="5"/>
        <v/>
      </c>
      <c r="S18" s="26">
        <f t="shared" si="6"/>
        <v>3</v>
      </c>
    </row>
    <row r="19" spans="2:19" s="5" customFormat="1" ht="106.5" customHeight="1" x14ac:dyDescent="0.25">
      <c r="B19" s="29">
        <v>4</v>
      </c>
      <c r="C19" s="44" t="s">
        <v>146</v>
      </c>
      <c r="D19" s="44">
        <v>52</v>
      </c>
      <c r="E19" s="13" t="s">
        <v>340</v>
      </c>
      <c r="F19" s="55" t="s">
        <v>284</v>
      </c>
      <c r="G19" s="56"/>
      <c r="H19" s="57" t="s">
        <v>284</v>
      </c>
      <c r="J19" s="25"/>
      <c r="L19" s="29">
        <v>4</v>
      </c>
      <c r="M19" s="17" t="str">
        <f t="shared" si="0"/>
        <v/>
      </c>
      <c r="N19" s="17" t="str">
        <f t="shared" si="1"/>
        <v>Debe seleccionar un valor de la lista de autoevaluación</v>
      </c>
      <c r="O19" s="17" t="str">
        <f t="shared" si="2"/>
        <v/>
      </c>
      <c r="P19" s="26" t="str">
        <f t="shared" si="3"/>
        <v/>
      </c>
      <c r="Q19" s="26">
        <f t="shared" si="4"/>
        <v>4</v>
      </c>
      <c r="R19" s="26" t="str">
        <f t="shared" si="5"/>
        <v/>
      </c>
      <c r="S19" s="26">
        <f t="shared" si="6"/>
        <v>4</v>
      </c>
    </row>
    <row r="20" spans="2:19" s="5" customFormat="1" ht="106.5" customHeight="1" x14ac:dyDescent="0.25">
      <c r="B20" s="29">
        <v>5</v>
      </c>
      <c r="C20" s="44" t="s">
        <v>147</v>
      </c>
      <c r="D20" s="44">
        <v>53</v>
      </c>
      <c r="E20" s="13" t="s">
        <v>341</v>
      </c>
      <c r="F20" s="55" t="s">
        <v>284</v>
      </c>
      <c r="G20" s="56"/>
      <c r="H20" s="57" t="s">
        <v>284</v>
      </c>
      <c r="J20" s="25"/>
      <c r="L20" s="29">
        <v>5</v>
      </c>
      <c r="M20" s="17" t="str">
        <f t="shared" si="0"/>
        <v/>
      </c>
      <c r="N20" s="17" t="str">
        <f t="shared" si="1"/>
        <v>Debe seleccionar un valor de la lista de autoevaluación</v>
      </c>
      <c r="O20" s="17" t="str">
        <f t="shared" si="2"/>
        <v/>
      </c>
      <c r="P20" s="26" t="str">
        <f t="shared" si="3"/>
        <v/>
      </c>
      <c r="Q20" s="26">
        <f t="shared" si="4"/>
        <v>5</v>
      </c>
      <c r="R20" s="26" t="str">
        <f t="shared" si="5"/>
        <v/>
      </c>
      <c r="S20" s="26">
        <f t="shared" si="6"/>
        <v>5</v>
      </c>
    </row>
    <row r="21" spans="2:19" s="5" customFormat="1" ht="106.5" customHeight="1" x14ac:dyDescent="0.25">
      <c r="B21" s="29">
        <v>6</v>
      </c>
      <c r="C21" s="44" t="s">
        <v>148</v>
      </c>
      <c r="D21" s="44">
        <v>54</v>
      </c>
      <c r="E21" s="13" t="s">
        <v>142</v>
      </c>
      <c r="F21" s="55" t="s">
        <v>284</v>
      </c>
      <c r="G21" s="56"/>
      <c r="H21" s="57" t="s">
        <v>284</v>
      </c>
      <c r="J21" s="25"/>
      <c r="L21" s="29">
        <v>6</v>
      </c>
      <c r="M21" s="17" t="str">
        <f t="shared" si="0"/>
        <v/>
      </c>
      <c r="N21" s="17" t="str">
        <f t="shared" si="1"/>
        <v>Debe seleccionar un valor de la lista de autoevaluación</v>
      </c>
      <c r="O21" s="17" t="str">
        <f t="shared" si="2"/>
        <v/>
      </c>
      <c r="P21" s="26" t="str">
        <f t="shared" si="3"/>
        <v/>
      </c>
      <c r="Q21" s="26">
        <f t="shared" si="4"/>
        <v>6</v>
      </c>
      <c r="R21" s="26" t="str">
        <f t="shared" si="5"/>
        <v/>
      </c>
      <c r="S21" s="26">
        <f t="shared" si="6"/>
        <v>6</v>
      </c>
    </row>
    <row r="22" spans="2:19" s="5" customFormat="1" ht="106.5" customHeight="1" x14ac:dyDescent="0.25">
      <c r="B22" s="29">
        <v>7</v>
      </c>
      <c r="C22" s="44" t="s">
        <v>149</v>
      </c>
      <c r="D22" s="44">
        <v>55</v>
      </c>
      <c r="E22" s="13" t="s">
        <v>342</v>
      </c>
      <c r="F22" s="55" t="s">
        <v>284</v>
      </c>
      <c r="G22" s="56"/>
      <c r="H22" s="57" t="s">
        <v>284</v>
      </c>
      <c r="J22" s="25"/>
      <c r="L22" s="29">
        <v>7</v>
      </c>
      <c r="M22" s="17" t="str">
        <f t="shared" si="0"/>
        <v/>
      </c>
      <c r="N22" s="17" t="str">
        <f t="shared" si="1"/>
        <v>Debe seleccionar un valor de la lista de autoevaluación</v>
      </c>
      <c r="O22" s="17" t="str">
        <f t="shared" si="2"/>
        <v/>
      </c>
      <c r="P22" s="26" t="str">
        <f t="shared" si="3"/>
        <v/>
      </c>
      <c r="Q22" s="26">
        <f t="shared" si="4"/>
        <v>7</v>
      </c>
      <c r="R22" s="26" t="str">
        <f t="shared" si="5"/>
        <v/>
      </c>
      <c r="S22" s="26">
        <f t="shared" si="6"/>
        <v>7</v>
      </c>
    </row>
    <row r="23" spans="2:19" s="6" customFormat="1" ht="12.75" x14ac:dyDescent="0.2">
      <c r="B23" s="8"/>
      <c r="C23" s="8"/>
      <c r="D23" s="8"/>
      <c r="N23" s="6" t="str">
        <f t="shared" si="1"/>
        <v/>
      </c>
    </row>
    <row r="24" spans="2:19" s="6" customFormat="1" ht="12.75" hidden="1" x14ac:dyDescent="0.2">
      <c r="B24" s="8"/>
      <c r="C24" s="8"/>
      <c r="D24" s="8"/>
    </row>
    <row r="25" spans="2:19" x14ac:dyDescent="0.25"/>
    <row r="26" spans="2:19" x14ac:dyDescent="0.25"/>
    <row r="27" spans="2:19" x14ac:dyDescent="0.25"/>
    <row r="28" spans="2:19" x14ac:dyDescent="0.25"/>
    <row r="29" spans="2:19" x14ac:dyDescent="0.25"/>
    <row r="30" spans="2:19" x14ac:dyDescent="0.25"/>
  </sheetData>
  <sheetProtection algorithmName="SHA-512" hashValue="BJ4a7+UP/iDHjmtqT+KGKEpXLvqXB3yegml1juepQBpBKmWEMxQ9Ojsr2xebJFONY8QKah6vKWWHWPQADlpDVQ==" saltValue="vsqmsJXxwz+rfQfa+M+Opg==" spinCount="100000" sheet="1" objects="1" scenarios="1"/>
  <dataConsolidate/>
  <mergeCells count="6">
    <mergeCell ref="E3:H7"/>
    <mergeCell ref="B8:G8"/>
    <mergeCell ref="B10:H13"/>
    <mergeCell ref="M13:O14"/>
    <mergeCell ref="B14:H14"/>
    <mergeCell ref="B9:H9"/>
  </mergeCells>
  <phoneticPr fontId="25" type="noConversion"/>
  <dataValidations count="6">
    <dataValidation allowBlank="1" sqref="M15"/>
    <dataValidation allowBlank="1" showInputMessage="1" showErrorMessage="1" promptTitle="Última fecha de Auto-evaluación" prompt="_x000a_Diligencie la fecha en que realizó por última vez la auto-evaluación de esta condición._x000a__x000a_- Formato: dd/mm/aaaa_x000a_- Diligenciamiento obligatorio." sqref="I15:J15"/>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G15"/>
    <dataValidation type="list" allowBlank="1" showInputMessage="1" showErrorMessage="1" errorTitle="Valor errado" error="Seleccione únicamente los valores de la lista." sqref="G16:G22">
      <formula1>"Si cumple, No cumple, En proceso"</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F15"/>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H15"/>
  </dataValidations>
  <printOptions horizontalCentered="1"/>
  <pageMargins left="0.19685039370078741" right="0.19685039370078741" top="0.11811023622047245" bottom="0.11811023622047245" header="0.39370078740157483" footer="0"/>
  <pageSetup paperSize="5" scale="96" orientation="landscape" r:id="rId1"/>
  <headerFooter alignWithMargins="0">
    <oddFooter>&amp;L&amp;"Arial Narrow,Normal"&amp;8&amp;F&amp;C&amp;"Arial Narrow,Normal"&amp;8&amp;A&amp;R&amp;P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5CDEDEC796B2B408CAB493F5D8113E7" ma:contentTypeVersion="1" ma:contentTypeDescription="Crear nuevo documento." ma:contentTypeScope="" ma:versionID="90f9369de9d10d7b35a5d8052fa89206">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97DFA59-BE9B-493A-95DC-04A15C46B571}"/>
</file>

<file path=customXml/itemProps2.xml><?xml version="1.0" encoding="utf-8"?>
<ds:datastoreItem xmlns:ds="http://schemas.openxmlformats.org/officeDocument/2006/customXml" ds:itemID="{4AE83B15-6BBC-479F-90ED-816FFFDFD779}"/>
</file>

<file path=customXml/itemProps3.xml><?xml version="1.0" encoding="utf-8"?>
<ds:datastoreItem xmlns:ds="http://schemas.openxmlformats.org/officeDocument/2006/customXml" ds:itemID="{731B7483-D2BA-4365-B1F6-535EA74CE6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27</vt:i4>
      </vt:variant>
    </vt:vector>
  </HeadingPairs>
  <TitlesOfParts>
    <vt:vector size="43" baseType="lpstr">
      <vt:lpstr>Menú Principal</vt:lpstr>
      <vt:lpstr>Introducción</vt:lpstr>
      <vt:lpstr>Datos e Informe Agregado</vt:lpstr>
      <vt:lpstr>0 - Condiciones Previas</vt:lpstr>
      <vt:lpstr>1 - Análisis y Admón del Riesgo</vt:lpstr>
      <vt:lpstr>2 - Asociados de Negocio</vt:lpstr>
      <vt:lpstr>3 - Seguridad Contenedor</vt:lpstr>
      <vt:lpstr>Tabla requisito 3.8</vt:lpstr>
      <vt:lpstr>4 - Controles de Acceso Físico</vt:lpstr>
      <vt:lpstr>5 - Seguridad del Personal</vt:lpstr>
      <vt:lpstr>6 - Seguridad de los Procesos</vt:lpstr>
      <vt:lpstr>7 - Seguridad Física</vt:lpstr>
      <vt:lpstr>8 - Seguridad en Tecnología Inf</vt:lpstr>
      <vt:lpstr>9 - Entrenamiento en Seguridad</vt:lpstr>
      <vt:lpstr>10 - Seguridad Fitozoosanitaria</vt:lpstr>
      <vt:lpstr>11 - Seguridad Sanitaria</vt:lpstr>
      <vt:lpstr>'0 - Condiciones Previas'!Área_de_impresión</vt:lpstr>
      <vt:lpstr>'1 - Análisis y Admón del Riesgo'!Área_de_impresión</vt:lpstr>
      <vt:lpstr>'10 - Seguridad Fitozoosanitaria'!Área_de_impresión</vt:lpstr>
      <vt:lpstr>'11 - Seguridad Sanitaria'!Área_de_impresión</vt:lpstr>
      <vt:lpstr>'2 - Asociados de Negocio'!Área_de_impresión</vt:lpstr>
      <vt:lpstr>'3 - Seguridad Contenedor'!Área_de_impresión</vt:lpstr>
      <vt:lpstr>'4 - Controles de Acceso Físico'!Área_de_impresión</vt:lpstr>
      <vt:lpstr>'5 - Seguridad del Personal'!Área_de_impresión</vt:lpstr>
      <vt:lpstr>'6 - Seguridad de los Procesos'!Área_de_impresión</vt:lpstr>
      <vt:lpstr>'7 - Seguridad Física'!Área_de_impresión</vt:lpstr>
      <vt:lpstr>'8 - Seguridad en Tecnología Inf'!Área_de_impresión</vt:lpstr>
      <vt:lpstr>'9 - Entrenamiento en Seguridad'!Área_de_impresión</vt:lpstr>
      <vt:lpstr>'Datos e Informe Agregado'!Área_de_impresión</vt:lpstr>
      <vt:lpstr>Introducción!Área_de_impresión</vt:lpstr>
      <vt:lpstr>'Tabla requisito 3.8'!Área_de_impresión</vt:lpstr>
      <vt:lpstr>'0 - Condiciones Previas'!Títulos_a_imprimir</vt:lpstr>
      <vt:lpstr>'1 - Análisis y Admón del Riesgo'!Títulos_a_imprimir</vt:lpstr>
      <vt:lpstr>'10 - Seguridad Fitozoosanitaria'!Títulos_a_imprimir</vt:lpstr>
      <vt:lpstr>'11 - Seguridad Sanitaria'!Títulos_a_imprimir</vt:lpstr>
      <vt:lpstr>'2 - Asociados de Negocio'!Títulos_a_imprimir</vt:lpstr>
      <vt:lpstr>'3 - Seguridad Contenedor'!Títulos_a_imprimir</vt:lpstr>
      <vt:lpstr>'4 - Controles de Acceso Físico'!Títulos_a_imprimir</vt:lpstr>
      <vt:lpstr>'5 - Seguridad del Personal'!Títulos_a_imprimir</vt:lpstr>
      <vt:lpstr>'6 - Seguridad de los Procesos'!Títulos_a_imprimir</vt:lpstr>
      <vt:lpstr>'7 - Seguridad Física'!Títulos_a_imprimir</vt:lpstr>
      <vt:lpstr>'8 - Seguridad en Tecnología Inf'!Títulos_a_imprimir</vt:lpstr>
      <vt:lpstr>'9 - Entrenamiento en Seguridad'!Títulos_a_imprimir</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Cruz</dc:creator>
  <cp:lastModifiedBy>Luz Dary Murcia Reyez</cp:lastModifiedBy>
  <cp:lastPrinted>2011-11-10T14:30:39Z</cp:lastPrinted>
  <dcterms:created xsi:type="dcterms:W3CDTF">2011-11-09T00:34:57Z</dcterms:created>
  <dcterms:modified xsi:type="dcterms:W3CDTF">2017-10-28T16:11:31Z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0x01010065CDEDEC796B2B408CAB493F5D8113E7</vt:lpwstr>
  </property>
</Properties>
</file>