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C:\Users\jcaguaa1\Downloads\"/>
    </mc:Choice>
  </mc:AlternateContent>
  <xr:revisionPtr revIDLastSave="0" documentId="13_ncr:1_{D14E5845-767D-4530-8BA7-EDC8ADF92411}" xr6:coauthVersionLast="47" xr6:coauthVersionMax="47" xr10:uidLastSave="{00000000-0000-0000-0000-000000000000}"/>
  <bookViews>
    <workbookView xWindow="-120" yWindow="-120" windowWidth="29040" windowHeight="15720" xr2:uid="{00000000-000D-0000-FFFF-FFFF00000000}"/>
  </bookViews>
  <sheets>
    <sheet name="PORTADA" sheetId="9" r:id="rId1"/>
    <sheet name="CANALES" sheetId="11" r:id="rId2"/>
    <sheet name="PQRSD" sheetId="8" r:id="rId3"/>
    <sheet name="CULTURA" sheetId="13" r:id="rId4"/>
  </sheets>
  <externalReferences>
    <externalReference r:id="rId5"/>
    <externalReference r:id="rId6"/>
  </externalReferences>
  <definedNames>
    <definedName name="_xlnm._FilterDatabase" localSheetId="1" hidden="1">CANALES!$A$109:$AP$210</definedName>
    <definedName name="_xlnm.Print_Area" localSheetId="1">CANALES!$A$1:$Z$209</definedName>
    <definedName name="Cat_Seccional" localSheetId="0">#REF!</definedName>
    <definedName name="CONSULTAS" localSheetId="1">[1]FERIADOS!$H$4</definedName>
    <definedName name="CONSULTAS" localSheetId="3">#REF!</definedName>
    <definedName name="CONSULTAS" localSheetId="0">[2]FERIADOS!$H$4</definedName>
    <definedName name="CONSULTAS">#REF!</definedName>
    <definedName name="FERIADOS" localSheetId="1">[1]FERIADOS!$B$2:$B$77</definedName>
    <definedName name="FERIADOS" localSheetId="3">#REF!</definedName>
    <definedName name="FERIADOS" localSheetId="0">[2]FERIADOS!$B$2:$B$77</definedName>
    <definedName name="FERIADOS">#REF!</definedName>
    <definedName name="PETINFO" localSheetId="1">[1]FERIADOS!$H$2</definedName>
    <definedName name="PETINFO" localSheetId="3">#REF!</definedName>
    <definedName name="PETINFO" localSheetId="0">[2]FERIADOS!$H$2</definedName>
    <definedName name="PETINFO">#REF!</definedName>
    <definedName name="PQRS" localSheetId="1">[1]FERIADOS!$H$3</definedName>
    <definedName name="PQRS" localSheetId="3">#REF!</definedName>
    <definedName name="PQRS" localSheetId="0">[2]FERIADOS!$H$3</definedName>
    <definedName name="PQ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1" i="13" l="1"/>
  <c r="E270" i="13" s="1"/>
  <c r="H251" i="13"/>
  <c r="D270" i="13" s="1"/>
  <c r="H237" i="13"/>
  <c r="H236" i="13"/>
  <c r="H238" i="13" s="1"/>
  <c r="C270" i="13" s="1"/>
  <c r="H235" i="13"/>
  <c r="H234" i="13"/>
  <c r="H233" i="13"/>
  <c r="D213" i="13"/>
  <c r="C179" i="13"/>
  <c r="E59" i="13"/>
  <c r="D59" i="13"/>
  <c r="C59" i="13"/>
  <c r="E40" i="13"/>
  <c r="D40" i="13"/>
  <c r="C40" i="13"/>
  <c r="E21" i="13"/>
  <c r="D21" i="13"/>
  <c r="C21" i="13"/>
  <c r="E195" i="11"/>
  <c r="G170" i="11"/>
  <c r="F170" i="11"/>
  <c r="E170" i="11"/>
  <c r="H147" i="11"/>
  <c r="G147" i="11"/>
  <c r="F147" i="11"/>
  <c r="E147" i="11"/>
  <c r="H146" i="11"/>
  <c r="G146" i="11"/>
  <c r="F146" i="11"/>
  <c r="E146" i="11"/>
  <c r="H145" i="11"/>
  <c r="G145" i="11"/>
  <c r="F145" i="11"/>
  <c r="E145" i="11"/>
  <c r="G106" i="11"/>
  <c r="F106" i="11"/>
  <c r="E106" i="11"/>
  <c r="H106" i="11" s="1"/>
  <c r="G105" i="11"/>
  <c r="F105" i="11"/>
  <c r="E105" i="11"/>
  <c r="H105" i="11" s="1"/>
  <c r="G104" i="11"/>
  <c r="F104" i="11"/>
  <c r="E104" i="11"/>
  <c r="H104" i="11" s="1"/>
  <c r="F64" i="11"/>
  <c r="E64" i="11"/>
  <c r="D64" i="11"/>
  <c r="G54" i="11"/>
  <c r="G53" i="11"/>
  <c r="G52" i="11"/>
  <c r="F47" i="11"/>
  <c r="G47" i="11" s="1"/>
  <c r="E47" i="11"/>
  <c r="D47" i="11"/>
  <c r="G37" i="11"/>
  <c r="G36" i="11"/>
  <c r="G35" i="11"/>
  <c r="F22" i="11"/>
  <c r="E22" i="11"/>
  <c r="D22" i="11"/>
  <c r="G12" i="11"/>
  <c r="G11" i="11"/>
  <c r="G10" i="11"/>
  <c r="I151" i="8" l="1"/>
  <c r="I110" i="8"/>
  <c r="D151" i="8"/>
  <c r="E151" i="8"/>
  <c r="F151" i="8"/>
  <c r="G151" i="8"/>
  <c r="H151" i="8"/>
  <c r="J151" i="8"/>
  <c r="K151" i="8"/>
  <c r="L151" i="8"/>
  <c r="M151" i="8"/>
  <c r="D152" i="8"/>
  <c r="E152" i="8"/>
  <c r="F152" i="8"/>
  <c r="G152" i="8"/>
  <c r="H152" i="8"/>
  <c r="I152" i="8"/>
  <c r="J152" i="8"/>
  <c r="K152" i="8"/>
  <c r="L152" i="8"/>
  <c r="M152" i="8"/>
  <c r="K154" i="8" l="1"/>
  <c r="J154" i="8"/>
  <c r="E154" i="8"/>
  <c r="F154" i="8"/>
  <c r="D154" i="8"/>
  <c r="G154" i="8"/>
  <c r="M154" i="8"/>
  <c r="L154" i="8"/>
  <c r="H154" i="8"/>
  <c r="I154" i="8"/>
  <c r="C152" i="8"/>
  <c r="C151" i="8"/>
  <c r="D447" i="8"/>
  <c r="F446" i="8"/>
  <c r="F445" i="8"/>
  <c r="E445" i="8"/>
  <c r="E457" i="8" s="1"/>
  <c r="D445" i="8"/>
  <c r="C445" i="8"/>
  <c r="C457" i="8" s="1"/>
  <c r="E435" i="8"/>
  <c r="E436" i="8" s="1"/>
  <c r="D435" i="8"/>
  <c r="C435" i="8"/>
  <c r="F425" i="8"/>
  <c r="F424" i="8"/>
  <c r="F423" i="8"/>
  <c r="D416" i="8"/>
  <c r="E370" i="8"/>
  <c r="E365" i="8" s="1"/>
  <c r="D370" i="8"/>
  <c r="D361" i="8" s="1"/>
  <c r="C370" i="8"/>
  <c r="C359" i="8" s="1"/>
  <c r="O368" i="8"/>
  <c r="O366" i="8"/>
  <c r="O364" i="8"/>
  <c r="O362" i="8"/>
  <c r="O360" i="8"/>
  <c r="O358" i="8"/>
  <c r="O356" i="8"/>
  <c r="O354" i="8"/>
  <c r="O352" i="8"/>
  <c r="O350" i="8"/>
  <c r="O348" i="8"/>
  <c r="D341" i="8"/>
  <c r="E330" i="8" s="1"/>
  <c r="E317" i="8"/>
  <c r="D317" i="8"/>
  <c r="F307" i="8"/>
  <c r="G307" i="8" s="1"/>
  <c r="F306" i="8"/>
  <c r="G306" i="8" s="1"/>
  <c r="F305" i="8"/>
  <c r="E296" i="8"/>
  <c r="D296" i="8"/>
  <c r="F286" i="8"/>
  <c r="G286" i="8" s="1"/>
  <c r="F285" i="8"/>
  <c r="G285" i="8" s="1"/>
  <c r="F284" i="8"/>
  <c r="J274" i="8"/>
  <c r="H274" i="8"/>
  <c r="J273" i="8"/>
  <c r="H273" i="8"/>
  <c r="K253" i="8"/>
  <c r="I253" i="8"/>
  <c r="K251" i="8"/>
  <c r="I251" i="8"/>
  <c r="K249" i="8"/>
  <c r="I249" i="8"/>
  <c r="I239" i="8"/>
  <c r="J239" i="8" s="1"/>
  <c r="I238" i="8"/>
  <c r="J238" i="8" s="1"/>
  <c r="I237" i="8"/>
  <c r="J237" i="8" s="1"/>
  <c r="I236" i="8"/>
  <c r="J236" i="8" s="1"/>
  <c r="I235" i="8"/>
  <c r="J235" i="8" s="1"/>
  <c r="I234" i="8"/>
  <c r="J234" i="8" s="1"/>
  <c r="I233" i="8"/>
  <c r="J233" i="8" s="1"/>
  <c r="I232" i="8"/>
  <c r="J232" i="8" s="1"/>
  <c r="I231" i="8"/>
  <c r="J231" i="8" s="1"/>
  <c r="I230" i="8"/>
  <c r="J230" i="8" s="1"/>
  <c r="D221" i="8"/>
  <c r="C221" i="8"/>
  <c r="E211" i="8"/>
  <c r="F211" i="8" s="1"/>
  <c r="E210" i="8"/>
  <c r="F210" i="8" s="1"/>
  <c r="E209" i="8"/>
  <c r="F209" i="8" s="1"/>
  <c r="D199" i="8"/>
  <c r="C199" i="8"/>
  <c r="E189" i="8"/>
  <c r="F189" i="8" s="1"/>
  <c r="E188" i="8"/>
  <c r="F188" i="8" s="1"/>
  <c r="E187" i="8"/>
  <c r="F187" i="8" s="1"/>
  <c r="L114" i="8"/>
  <c r="K114" i="8"/>
  <c r="J114" i="8"/>
  <c r="I114" i="8"/>
  <c r="H114" i="8"/>
  <c r="G114" i="8"/>
  <c r="F114" i="8"/>
  <c r="E114" i="8"/>
  <c r="D114" i="8"/>
  <c r="C114" i="8"/>
  <c r="M113" i="8"/>
  <c r="L113" i="8"/>
  <c r="K113" i="8"/>
  <c r="J113" i="8"/>
  <c r="I113" i="8"/>
  <c r="H113" i="8"/>
  <c r="G113" i="8"/>
  <c r="F113" i="8"/>
  <c r="E113" i="8"/>
  <c r="D113" i="8"/>
  <c r="C113" i="8"/>
  <c r="N112" i="8"/>
  <c r="N111" i="8"/>
  <c r="M110" i="8"/>
  <c r="L110" i="8"/>
  <c r="K110" i="8"/>
  <c r="J110" i="8"/>
  <c r="H110" i="8"/>
  <c r="G110" i="8"/>
  <c r="F110" i="8"/>
  <c r="E110" i="8"/>
  <c r="D110" i="8"/>
  <c r="C110" i="8"/>
  <c r="M109" i="8"/>
  <c r="L109" i="8"/>
  <c r="K109" i="8"/>
  <c r="J109" i="8"/>
  <c r="I109" i="8"/>
  <c r="H109" i="8"/>
  <c r="G109" i="8"/>
  <c r="F109" i="8"/>
  <c r="E109" i="8"/>
  <c r="D109" i="8"/>
  <c r="C109" i="8"/>
  <c r="N108" i="8"/>
  <c r="N107" i="8"/>
  <c r="M106" i="8"/>
  <c r="L106" i="8"/>
  <c r="K106" i="8"/>
  <c r="J106" i="8"/>
  <c r="H106" i="8"/>
  <c r="G106" i="8"/>
  <c r="F106" i="8"/>
  <c r="E106" i="8"/>
  <c r="D106" i="8"/>
  <c r="C106" i="8"/>
  <c r="M105" i="8"/>
  <c r="L105" i="8"/>
  <c r="K105" i="8"/>
  <c r="J105" i="8"/>
  <c r="I105" i="8"/>
  <c r="H105" i="8"/>
  <c r="G105" i="8"/>
  <c r="F105" i="8"/>
  <c r="E105" i="8"/>
  <c r="D105" i="8"/>
  <c r="C105" i="8"/>
  <c r="N104" i="8"/>
  <c r="N103" i="8"/>
  <c r="D95" i="8"/>
  <c r="C95" i="8"/>
  <c r="E85" i="8"/>
  <c r="F85" i="8" s="1"/>
  <c r="E84" i="8"/>
  <c r="F84" i="8" s="1"/>
  <c r="E83" i="8"/>
  <c r="F83" i="8" s="1"/>
  <c r="N42" i="8"/>
  <c r="N41" i="8"/>
  <c r="N40" i="8"/>
  <c r="F457" i="8" l="1"/>
  <c r="K273" i="8"/>
  <c r="D436" i="8"/>
  <c r="H275" i="8"/>
  <c r="E221" i="8"/>
  <c r="F221" i="8" s="1"/>
  <c r="J275" i="8"/>
  <c r="C349" i="8"/>
  <c r="D349" i="8"/>
  <c r="E331" i="8"/>
  <c r="I273" i="8"/>
  <c r="E95" i="8"/>
  <c r="F95" i="8" s="1"/>
  <c r="E199" i="8"/>
  <c r="F199" i="8" s="1"/>
  <c r="E404" i="8"/>
  <c r="E405" i="8"/>
  <c r="E406" i="8"/>
  <c r="F317" i="8"/>
  <c r="G317" i="8" s="1"/>
  <c r="D457" i="8"/>
  <c r="F153" i="8"/>
  <c r="E329" i="8"/>
  <c r="D153" i="8"/>
  <c r="G153" i="8"/>
  <c r="H153" i="8"/>
  <c r="N151" i="8"/>
  <c r="I153" i="8"/>
  <c r="J153" i="8"/>
  <c r="K153" i="8"/>
  <c r="N152" i="8"/>
  <c r="M153" i="8"/>
  <c r="E153" i="8"/>
  <c r="L153" i="8"/>
  <c r="C154" i="8"/>
  <c r="C153" i="8"/>
  <c r="N113" i="8"/>
  <c r="N110" i="8"/>
  <c r="N109" i="8"/>
  <c r="N114" i="8"/>
  <c r="C369" i="8"/>
  <c r="O370" i="8"/>
  <c r="O365" i="8" s="1"/>
  <c r="C436" i="8"/>
  <c r="F435" i="8"/>
  <c r="G305" i="8"/>
  <c r="C367" i="8"/>
  <c r="D369" i="8"/>
  <c r="D367" i="8"/>
  <c r="E369" i="8"/>
  <c r="D365" i="8"/>
  <c r="E367" i="8"/>
  <c r="C357" i="8"/>
  <c r="C361" i="8"/>
  <c r="C355" i="8"/>
  <c r="D357" i="8"/>
  <c r="C365" i="8"/>
  <c r="C353" i="8"/>
  <c r="C363" i="8"/>
  <c r="C351" i="8"/>
  <c r="D363" i="8"/>
  <c r="D351" i="8"/>
  <c r="F296" i="8"/>
  <c r="G296" i="8" s="1"/>
  <c r="G284" i="8"/>
  <c r="E363" i="8"/>
  <c r="E351" i="8"/>
  <c r="E361" i="8"/>
  <c r="E349" i="8"/>
  <c r="D355" i="8"/>
  <c r="E357" i="8"/>
  <c r="D359" i="8"/>
  <c r="D353" i="8"/>
  <c r="E355" i="8"/>
  <c r="E359" i="8"/>
  <c r="N106" i="8"/>
  <c r="N105" i="8"/>
  <c r="E341" i="8"/>
  <c r="E353" i="8"/>
  <c r="O363" i="8" l="1"/>
  <c r="N154" i="8"/>
  <c r="N153" i="8"/>
  <c r="O349" i="8"/>
  <c r="O361" i="8"/>
  <c r="O359" i="8"/>
  <c r="O355" i="8"/>
  <c r="O369" i="8"/>
  <c r="O353" i="8"/>
  <c r="O351" i="8"/>
  <c r="O357" i="8"/>
  <c r="O367" i="8"/>
</calcChain>
</file>

<file path=xl/sharedStrings.xml><?xml version="1.0" encoding="utf-8"?>
<sst xmlns="http://schemas.openxmlformats.org/spreadsheetml/2006/main" count="741" uniqueCount="320">
  <si>
    <t>COORDINACIÓN DE ADMINISTRACIÓN  DEL SISTEMA DE PQSRD 
(PETICIONES, QUEJAS, SUGERENCIAS, RECLAMOS Y DENUNCIAS)
2026</t>
  </si>
  <si>
    <t>INFORME TRIMESTRAL
PERIODO: PRIMER TRIMESTRE</t>
  </si>
  <si>
    <t>INFORMACIÓN INTERANUAL</t>
  </si>
  <si>
    <t>PETICIONES RECIBIDAS DURANTE LOS ÚLTIMOS TRES AÑOS</t>
  </si>
  <si>
    <t>Corresponde al total de peticiones presentadas por los ciudadanos en el marco de la Ley 1437 de 2011 (modificada por la Ley 1755 de 2015), las cuales son registradas y tramitadas a través de los sistemas de PQSRD de la DIAN.
A continuación, se presenta de forma gráfica el total de peticiones recibidas a través del sistema de PQSRD durante los últimos tres años. Para el año en curso, la información corresponde al acumulado con corte al 31 de marzo de 2026.</t>
  </si>
  <si>
    <t>AÑO</t>
  </si>
  <si>
    <t>Total</t>
  </si>
  <si>
    <t>Fuente: Reporte mensual sistemas PQSRD Dynamics 365 y MUISCA - Subdirección de Servicio al Ciudadano en Asuntos Tributarios.</t>
  </si>
  <si>
    <t>En la siguiente tabla se observan  las peticiones recibidas durante los últimos tres años, desagregadas por tipo de solicitud; para el año en curso la información corresponde al acumulado a 31 de marzo de 2026.</t>
  </si>
  <si>
    <t>PETICIONES RECIBIDAS DURANTE LOS ÚLTIMOS TRES AÑOS CLASIFICADAS POR TIPO DE SOLICITUD</t>
  </si>
  <si>
    <t>TIPO DE SOLICITUD</t>
  </si>
  <si>
    <t>Derecho de petición</t>
  </si>
  <si>
    <t>Petición de información</t>
  </si>
  <si>
    <t>Denuncia</t>
  </si>
  <si>
    <t>Reclamo</t>
  </si>
  <si>
    <t>Consulta</t>
  </si>
  <si>
    <t>No aplica</t>
  </si>
  <si>
    <t>Entidad externa</t>
  </si>
  <si>
    <t>Queja por atención</t>
  </si>
  <si>
    <t>Felicitación</t>
  </si>
  <si>
    <t>Queja disciplinaria</t>
  </si>
  <si>
    <t>Sugerencia</t>
  </si>
  <si>
    <t>Total general</t>
  </si>
  <si>
    <t>PETICIONES GESTIONADAS DURANTE LOS ÚLTIMOS TRES AÑOS</t>
  </si>
  <si>
    <t>Corresponde a todas las peticiones presentadas por los ciudadanos en el marco de la Ley 1437 de 2011 (modificada por la Ley 1755 de 2015), que en los reportes de los sistemas de PQSRD de la DIAN se encuentran finalizadas, ya sea con registro de respuesta o mediante su redireccionamiento a entidad externa.
A continuación, se presenta de forma gráfica el total de peticiones gestionadas a través del sistema de PQSRD durante los últimos tres años. Para el año en curso, la información corresponde al acumulado con corte al 31 de marzo de 2026.</t>
  </si>
  <si>
    <t>COMPARATIVO 2025 VS. 2026</t>
  </si>
  <si>
    <t>PETICIONES RECIBIDAS 2025 VS. 2026</t>
  </si>
  <si>
    <t>El acumulado de peticiones recibidas con corte al 31 de marzo de 2026 asciende a 100.343. En comparación con el mismo periodo del año anterior, se evidencia un incremento del 37,86%, equivalente a 27.559 peticiones adicionales.</t>
  </si>
  <si>
    <t>PETICIONES RECIBIDAS POR MES, 2025 VS. 2026.</t>
  </si>
  <si>
    <t>Mes</t>
  </si>
  <si>
    <t>AÑO 2025</t>
  </si>
  <si>
    <t>AÑO 2026</t>
  </si>
  <si>
    <t>Diferencia</t>
  </si>
  <si>
    <t>Variación</t>
  </si>
  <si>
    <t>Enero</t>
  </si>
  <si>
    <t>Febrero</t>
  </si>
  <si>
    <t>Marzo</t>
  </si>
  <si>
    <t>Abril</t>
  </si>
  <si>
    <t>Mayo</t>
  </si>
  <si>
    <t>Junio</t>
  </si>
  <si>
    <t>Julio</t>
  </si>
  <si>
    <t>Agosto</t>
  </si>
  <si>
    <t>Septiembre</t>
  </si>
  <si>
    <t>Octubre</t>
  </si>
  <si>
    <t>Noviembre</t>
  </si>
  <si>
    <t>Diciembre</t>
  </si>
  <si>
    <t>De las 100.343 peticiones recibidas con corte al 31 de marzo de 2026, en comparación con el mismo periodo del año 2025, se evidencian incrementos en los derechos de petición del 42,96%, en las peticiones de información del 10,06%, en las denuncias del 10,19%, en los reclamos del 5,76%, en las consultas del 4,95%, en las peticiones con remisión a entidad externa del 645,83%, en las quejas por atención del 3,61%, en las quejas disciplinarias del 28,57% y en las sugerencias del 9,09%. Por su parte, se presenta una disminución en el tipo de solicitud denominado “No aplica” del 0,33% y en las felicitaciones del 12,82%.</t>
  </si>
  <si>
    <t>VARIACIÓN DE LAS PETICIONES RECIBIDAS 2025 VS. 2026 POR TIPO DE SOLICITUD</t>
  </si>
  <si>
    <t>CONCEPTO</t>
  </si>
  <si>
    <t>ENERO 2025</t>
  </si>
  <si>
    <t>ENERO 2026</t>
  </si>
  <si>
    <t>DIFERENCIA</t>
  </si>
  <si>
    <t>VARIACIÓN %</t>
  </si>
  <si>
    <t>FEBRERO 2025</t>
  </si>
  <si>
    <t>FEBRERO 2026</t>
  </si>
  <si>
    <t>MARZO 2025</t>
  </si>
  <si>
    <t>MARZO 2026</t>
  </si>
  <si>
    <t>ABRIL 2025</t>
  </si>
  <si>
    <t>ABRIL 2026</t>
  </si>
  <si>
    <t>MAYO 2025</t>
  </si>
  <si>
    <t>MAYO 2026</t>
  </si>
  <si>
    <t>JUNIO 2025</t>
  </si>
  <si>
    <t>JUNIO 2026</t>
  </si>
  <si>
    <t>JULIO 2025</t>
  </si>
  <si>
    <t>JULIO 2026</t>
  </si>
  <si>
    <t>AGOSTO 2025</t>
  </si>
  <si>
    <t>AGOSTO 2026</t>
  </si>
  <si>
    <t>SEPTIEMBRE 2025</t>
  </si>
  <si>
    <t>SEPTIEMBRE 2026</t>
  </si>
  <si>
    <t>OCTUBRE 2025</t>
  </si>
  <si>
    <t>OCTUBRE 2026</t>
  </si>
  <si>
    <t>NOVIEMBRE 2025</t>
  </si>
  <si>
    <t>NOVIEMBRE 2026</t>
  </si>
  <si>
    <t>DICIEMBRE 2025</t>
  </si>
  <si>
    <t>DICIEMBRE 2026</t>
  </si>
  <si>
    <t>TOTAL 2025</t>
  </si>
  <si>
    <t>TOTAL 2026</t>
  </si>
  <si>
    <t>TOTAL DIFERENCIA</t>
  </si>
  <si>
    <t>En el siguiente gráfico se observa el comparativo de las peticiones por tipo de solicitud, recibidas a 31 de marzo de los años 2025 vs 2026.</t>
  </si>
  <si>
    <t>COMPATATIVO 2025 VS. 2026 DE LAS PETICIONES VERBALES RECIBIDAS</t>
  </si>
  <si>
    <t>Las peticiones verbales hacen parte de las variables estadísticas que utiliza la DIAN como instrumento de gestión para la toma de decisiones desde la Subdirección de Servicio al Ciudadano en Asuntos Tributarios.
A 31 de marzo 2026, la DIAN recibió 53 peticiones de forma verbal, con un incremento del 89% respecto al mismo periodo del año 2025.</t>
  </si>
  <si>
    <t>PETICIONES VERBALES RECIBIDAS 2025 VS. 2026</t>
  </si>
  <si>
    <t>Año 2025</t>
  </si>
  <si>
    <t>Año 2026</t>
  </si>
  <si>
    <t>Fuente: Variables Estadísticas - SIE de Planeación.</t>
  </si>
  <si>
    <t>PETICIONES GESTIONADAS 2025 VS. 2026</t>
  </si>
  <si>
    <t>Corresponde a todas las peticiones presentadas por los ciudadanos en el marco de la Ley 1437 de 2011 (modificada por la Ley 1755 de 2015), que en los reportes de los sistemas de PQSRD de la DIAN se encuentran finalizadas, ya sea con registro de respuesta o mediante su redireccionamiento a entidad externa.
El acumulado de peticiones gestionadas con corte al 31 de marzo de 2026 asciende a 98.807. En comparación con el mismo periodo del año anterior, se evidencia un incremento del 42,90%, equivalente a 29.664 peticiones adicionales.</t>
  </si>
  <si>
    <t>PETICIONES GESTIONADAS POR MES 2025 VS. 2026</t>
  </si>
  <si>
    <t>TEMAS RECURRENTES</t>
  </si>
  <si>
    <t>En el siguiente cuadro se presenta el comparativo entre los años 2025 y 2026 del número acumulado de peticiones gestionadas con corte al 31 de marzo, correspondiente a los diez temas más frecuentes registrados por la entidad durante el periodo evaluado.</t>
  </si>
  <si>
    <t>COMPARATIVO DE CLASIFICACIÓN POR TEMAS RECURRENTES 2025 VS. 2026</t>
  </si>
  <si>
    <t>Tema</t>
  </si>
  <si>
    <t>Acumulado a: 1er Trimetre 2025</t>
  </si>
  <si>
    <t>Acumulado a: 1er Trimetre 2026</t>
  </si>
  <si>
    <t>Procesos RUT</t>
  </si>
  <si>
    <t>Procesos Recaudo</t>
  </si>
  <si>
    <t>Proceso Cobranzas</t>
  </si>
  <si>
    <t>Declaraciones</t>
  </si>
  <si>
    <t>Documentación</t>
  </si>
  <si>
    <t>Procesos Devoluciones</t>
  </si>
  <si>
    <t>Factura Electrónica</t>
  </si>
  <si>
    <t>Tramites y Servicios Aduaneros</t>
  </si>
  <si>
    <t>Procesos Información Exógena</t>
  </si>
  <si>
    <t xml:space="preserve">OPORTUNIDAD EN LA RESPUESTA FINAL DE LAS PETICIONES </t>
  </si>
  <si>
    <t>La oportunidad en la respuesta es uno de los indicadores del procedimiento con los que cuenta la Entidad, cuyo objetivo es garantizar el núcleo esencial del derecho de petición.
Durante los últimos dos años, este indicador se ha mantenido por encima del 99%. Para lo transcurrido del año 2026, ha alcanzado su punto máximo en el mes de febrero, con un valor de 99,92%.</t>
  </si>
  <si>
    <t>PORCENTAJE MENSUAL DE OPORTUNIDAD DE LAS PETICIONES GESTIONADAS 2025 VS. 2026</t>
  </si>
  <si>
    <t>PERIODO</t>
  </si>
  <si>
    <t>Cantidad</t>
  </si>
  <si>
    <t>Porcentaje de Opotunidad</t>
  </si>
  <si>
    <t>peticiones  gestionadas dentro de la oportunidad de la Ley en el período a evaluar.</t>
  </si>
  <si>
    <t>peticiones  gestionadas en el período evaluado.</t>
  </si>
  <si>
    <t>Total general Solicitudesgestionadas dentro de la oportunidad de la Ley.</t>
  </si>
  <si>
    <t xml:space="preserve">        Fuente: Reporte mensual sistemas PQSRD Dynamics 365 y MUISCA - 
        Subdirección de Servicio al Ciudadano en Asuntos Tributarios.</t>
  </si>
  <si>
    <t>Total general  peticiones  dgestionadas.</t>
  </si>
  <si>
    <t>Total general  peticiones  gestionadas por fuera de la oportunidad de la ley.</t>
  </si>
  <si>
    <t>PETICIONES  TRASLADAS A OTRA ENTIDAD</t>
  </si>
  <si>
    <t>Las peticiones con redireccionamiento a otra entidad corresponden a aquellas solicitudes recibidas en la DIAN, en las cuales se evidencia que la Entidad no tiene competencia para emitir una respuesta de fondo; por lo tanto, son remitidas a la entidad competente, de conformidad con lo establecido en el artículo 21 de la Ley 1437 de 2011 (modificado por el artículo 1 de la Ley 1755 de 2015).
El dato mensual de las peticiones cuyo evento corresponde a redireccionamiento a entidad externa hace parte de las variables estadísticas que consolida la DIAN.
Con corte al 31 de marzo de 2026, se observa un incremento del 53,63% en la cantidad de peticiones trasladadas a otras entidades, equivalente a 68 solicitudes adicionales, en comparación con las registradas a la misma fecha del año 2025.</t>
  </si>
  <si>
    <t>PETICIONES  TRASLADAS A OTRA ENTIDAD 2025 VS. 2026</t>
  </si>
  <si>
    <t>PETICIONES  CON RESERVA DE INFORMACIÓN</t>
  </si>
  <si>
    <t xml:space="preserve">
Las peticiones con reserva de información corresponden a aquellas solicitudes recibidas en la DIAN respecto de las cuales, por disposición legal de reserva, no es posible suministrar la información al solicitante. Este tipo de peticiones forma parte de las variables estadísticas que consolida la Entidad.
Con corte al 31 de marzo de 2026, se observa un incremento del 34,33% en la cantidad de peticiones con reserva de información, equivalente a 687 solicitudes adicionales, en comparación con aquellas que presentaron esta condición en el mismo periodo del año 2025.</t>
  </si>
  <si>
    <t>PETICIONES  CON RESERVA DE INFORMACIÓN 2025 VS. 2026</t>
  </si>
  <si>
    <t>PETICIONES  2026</t>
  </si>
  <si>
    <t>PETICIONES RECIBIDAS 2026</t>
  </si>
  <si>
    <t>Las peticiones recibidas con corte al 31 de marzo de 2026 ascienden a 100.311, de las cuales el mes de marzo fue el periodo con mayor número de registros, con un total de 36.491 peticiones.</t>
  </si>
  <si>
    <t>Periodo</t>
  </si>
  <si>
    <t>% de representación</t>
  </si>
  <si>
    <t>Enero 2026</t>
  </si>
  <si>
    <t>Febrero 2026</t>
  </si>
  <si>
    <t>Marzo 2026</t>
  </si>
  <si>
    <t>Abril 2026</t>
  </si>
  <si>
    <t>Mayo 2026</t>
  </si>
  <si>
    <t>Junio 2026</t>
  </si>
  <si>
    <t>Julio 2026</t>
  </si>
  <si>
    <t>Agosto 2026</t>
  </si>
  <si>
    <t>Septiembre 2026</t>
  </si>
  <si>
    <t>Octubre 2026</t>
  </si>
  <si>
    <t>Noviembre 2026</t>
  </si>
  <si>
    <t>Diciembre 2026</t>
  </si>
  <si>
    <t>Fuente: Reporte mensual sistemas PQSRD Dynamics 365 y MUISCA - 
Subdirección de Servicio al Ciudadano en Asuntos Tributarios.</t>
  </si>
  <si>
    <t>En el siguiente cuadro se presentan las cantidades de peticiones recibidas, clasificadas por tipo de solicitud, junto con su porcentaje de participación mensual, con corte al 31 de marzo de 2026.</t>
  </si>
  <si>
    <t>Porcentaje representativo del tipo de solicitud en el total mesual de las peticiones recibidas 2026</t>
  </si>
  <si>
    <t>TOTAL POR TIPO DE SOLICITUD</t>
  </si>
  <si>
    <t>DERECHO DE PETICIÓN</t>
  </si>
  <si>
    <t>PETICIÓN DE INFORMACIÓN</t>
  </si>
  <si>
    <t>DENUNCIA</t>
  </si>
  <si>
    <t>RECLAMO</t>
  </si>
  <si>
    <t>CONSULTA</t>
  </si>
  <si>
    <t>NO APLICA</t>
  </si>
  <si>
    <t>ENTIDAD EXTERNA</t>
  </si>
  <si>
    <t>QUEJA POR ATENCIÓN</t>
  </si>
  <si>
    <t>FELICITACIÓN</t>
  </si>
  <si>
    <t>QUEJA DISCIPLINARIA</t>
  </si>
  <si>
    <t>SUGERENCIA</t>
  </si>
  <si>
    <t>TOTAL POR MES</t>
  </si>
  <si>
    <t>En el siguiente gráfico se presenta el total de peticiones recibidas, clasificadas por tipo de solicitud, con corte al 31 de marzo de 2026; en el cual se destacan los derechos de petición, con un total de 87.950 solicitudes.</t>
  </si>
  <si>
    <t xml:space="preserve">       Fuente: Reporte mensual sistemas PQSRD Dynamics 365 y MUISCA - Subdirección de Servicio al Ciudadano en Asuntos Tributarios.</t>
  </si>
  <si>
    <t>PETICIONES GESTIONADAS 2026</t>
  </si>
  <si>
    <t>Las peticiones gestionadas con corte al 31 de marzo de 2026 ascienden a 98.807, de las cuales el mes de marzo fue el periodo con mayor número de registros, con un total de 34.626 peticiones.</t>
  </si>
  <si>
    <t>PETICIONES MENSUALES GESTIONADAS 2026</t>
  </si>
  <si>
    <t>En el siguiente cuadro se presenta el número de peticiones gestionadas que fueron resueltas dentro de los términos de oportunidad.
Con corte al 31 de marzo de 2026, el porcentaje de oportunidad se ubica en 99,88%, tal como se evidencia en la gráfica.</t>
  </si>
  <si>
    <t>PETICIONES GESTIONADAS EN OPORTUNIDAD 2026</t>
  </si>
  <si>
    <t>Oportunas</t>
  </si>
  <si>
    <t>Inoportunas</t>
  </si>
  <si>
    <t>Total Gestionadas</t>
  </si>
  <si>
    <t>% Opotunidad</t>
  </si>
  <si>
    <t>Porcentaje</t>
  </si>
  <si>
    <t>TIEMPO DE RESPUESTA DE LAS PETICIONES</t>
  </si>
  <si>
    <t>El tiempo de respuesta de las peticiones se contabiliza en días hábiles, conforme a lo establecido en la Ley 1437 de 2011, modificada por la Ley 1755 de 2015.
El promedio mensual presentado corresponde a un valor estimado, calculado de conformidad con los términos definidos para la oportunidad en la respuesta, tanto en el término general como en los términos especiales, el cual se aproxima siempre al número entero superior.</t>
  </si>
  <si>
    <t>DÍAS PROMEDIO DE RESPUESTA 2026</t>
  </si>
  <si>
    <t>Consultas</t>
  </si>
  <si>
    <t>Peticiones, quejas, reclamos y felicitaciones</t>
  </si>
  <si>
    <t>peticiones  de información</t>
  </si>
  <si>
    <t>Envío a entidad externa</t>
  </si>
  <si>
    <t>Promedio</t>
  </si>
  <si>
    <t>Fuente: Indicadores de Procedimiento SIE de Planeación DIAN.</t>
  </si>
  <si>
    <t>INDICADORES DE CALIDAD EN LA RESPUESTA 2026</t>
  </si>
  <si>
    <t>Los indicadores de calidad en la respuesta hacen parte de los indicadores de procedimiento con los que cuenta la Entidad, con el fin de garantizar uno de los ítems del núcleo esencial del derecho de petición.
La medición de la calidad se realiza a partir de una muestra tomada del total de peticiones gestionadas en el periodo a evaluar, de conformidad con lo establecido en el Memorando 031 del 9 de febrero de 2026.</t>
  </si>
  <si>
    <t>INDICADOR DE CALIDAD DE FORMA EN LA RESPUESTA 2026</t>
  </si>
  <si>
    <t>La calidad de forma hace referencia a la adecuada redacción de la respuesta y al correcto uso de la gramática, con el fin de garantizar una comprensión clara por parte del ciudadano de la información emitida por la Entidad a través del funcionario competente.
Con corte al 31 de marzo de 2026, se alcanzó un porcentaje de calidad de forma en la respuesta del 95,55%, tal como se presenta en la siguiente tabla. Adicionalmente, en la gráfica se representan los valores de la calidad de forma respecto a la muestra evaluada.</t>
  </si>
  <si>
    <t>INDICADOR DE CALIDAD DE FORMA 2026</t>
  </si>
  <si>
    <t>Con calidad</t>
  </si>
  <si>
    <t>Sin calidad</t>
  </si>
  <si>
    <t>Muestra</t>
  </si>
  <si>
    <t>% de calidad</t>
  </si>
  <si>
    <t>INDICADOR DE CALIDAD DE FONDO EN LA RESPUESTA 2026</t>
  </si>
  <si>
    <t>La calidad de fondo de la respuesta implica atender plenamente la petición del ciudadano, brindando una respuesta clara, precisa, suficiente, efectiva y coherente con la situación planteada, evitando respuestas evasivas o vagas y garantizando la pertinencia de la información. Asimismo, la respuesta debe emitirse de manera oportuna y comunicarse a través del medio indicado por el peticionario.
Con corte al 31 de marzo de 2026, se alcanzó un porcentaje de calidad de fondo del 98,35%, tal como se presenta en la siguiente tabla. Adicionalmente, en la gráfica se representan los valores correspondientes a la calidad de fondo respecto a la muestra evaluada.</t>
  </si>
  <si>
    <t>INDICADOR DE CALIDAD DE FONDO 2026</t>
  </si>
  <si>
    <t>COORDINACIÓN DE CULTURA DE LA CONTRIBUCIÓN</t>
  </si>
  <si>
    <t>NÚCLEOS DE APOYO CONTABLE FISCAL (NAF)</t>
  </si>
  <si>
    <t>Atenciones Estudiantes NAF</t>
  </si>
  <si>
    <t>TOTAL</t>
  </si>
  <si>
    <t>Cantidad de ciudadanos asistidos por parte de los estudiantes NAF</t>
  </si>
  <si>
    <t>Asistentes a capacitaciones NAF/DIAN</t>
  </si>
  <si>
    <t>Cantidad de asistentes a capacitaciones impartidas por funcionarios DIAN a través de los NAF, estas capacitaciones pueden ser virtuales o presenciales.</t>
  </si>
  <si>
    <t>Asistentes a capacitaciones NAF/IES</t>
  </si>
  <si>
    <t>Cantidad de asistentes a capacitaciones impartidas por las IES a la comunidad en general, estas capacitaciones pueden ser virtuales o presenciales.</t>
  </si>
  <si>
    <t>El gráfico muestra la asistencia a las capacitaciones que programan los NAF/IES por los años 2024, 2025 y primer trimestre del año 2026. En 2024 se registra la mayor participación, con  niveles altos en el primer semestre. En 2025 la asistencia es menor que en 2024, pero presenta incrementos relevantes en mayo, agosto y septiembre. Para 2026, sólo se registra la actividad del primer trimestre.</t>
  </si>
  <si>
    <t>Firma de Covenios NAF</t>
  </si>
  <si>
    <t>Suscritos</t>
  </si>
  <si>
    <t>Cancelados</t>
  </si>
  <si>
    <t>Cantidad de convenios suscritos o cancelados</t>
  </si>
  <si>
    <t xml:space="preserve">El gráfico muestra la evolución de los convenios NAF suscritos y cancelados entre 2024 y 2026. En 2025 se registra el mayor número de convenios suscritos (18), evidenciando un crecimiento significativo frente a 2024. Las cancelaciones se mantienen bajas en todos los años, lo que indica una buena permanencia de los convenios, mientras que en 2026 sólo se presentan las cifras del primer trimestre. </t>
  </si>
  <si>
    <t>Estudiantes Capacitados</t>
  </si>
  <si>
    <t>Año</t>
  </si>
  <si>
    <t>Total estudiantes capacitados</t>
  </si>
  <si>
    <t>CULTURA DE LA CONTRIBUCIÓN EN LA ESCUELA</t>
  </si>
  <si>
    <t>DOCENTES VINCULADOS Y CAPACITADOS</t>
  </si>
  <si>
    <t xml:space="preserve">No. docentes capacitados  </t>
  </si>
  <si>
    <t>Este indicador representa la cantidad de docentes capacitados y vinculados al programa por cada año, quienes al finalizar su capacitación estarán encargados de formar en los contenidos del plan de estudios del programa CCE a los estudiantes en las respectivas instituciones educativas vinculadas al programa.</t>
  </si>
  <si>
    <t>La capacitación en los contenidos y herramientas del Programa CCE puede ser realizada por funcionarios DIAN o a través del curso Cultura de la Contribución en Colombia ofrecido por el SENA en alianza con la DIAN</t>
  </si>
  <si>
    <t>INSTITUCIONES EDUCATIVAS  VINCULADAS</t>
  </si>
  <si>
    <t xml:space="preserve">No. Instituciones Educativas </t>
  </si>
  <si>
    <t>Este indicador representa la cantidad de insituciones educativas (IE) que año a año el programa CCE a través de los equipos de las seccionales han contactado o vinculado al programa. Desde 2024 solo se contabilizan las IE que firman carta de compromiso con el programa.</t>
  </si>
  <si>
    <t>Instituciones Educativas de educación básica primaria, básica secundaria y educación media que se vinculan al Programa CCE. Los resultados en primer trimestre suelen ser modestos, en consideración al inicio del calendario escolar.</t>
  </si>
  <si>
    <t>SECRETARÍAS DE EDUCACIÓN CON MEMORANDO DE ENTENDIMIENTO</t>
  </si>
  <si>
    <t xml:space="preserve">No. Secretarias de Educación </t>
  </si>
  <si>
    <t>Este indicador representa la cantidad de Secretarias de Educación (SE) certificadas por el MEN con las cuales el programa CCE ha suscrito el Memorando de Entendimiento, instrumento mediante el cual se formaliza el respaldo insititucional al programa en los territorios del país.</t>
  </si>
  <si>
    <t>Actualmente hay 58 Memorandos de Entendimiento con Secretarías de Educación vigentes, que se han venido suscribiendo desde el año 2018. 
En 2026 no se han suscrito memorandos porque las SE se abstienen de suscribirlos por la Ley de Garantías</t>
  </si>
  <si>
    <t>CURSOS DE FORMACIÓN DOCENTE REALIZADOS</t>
  </si>
  <si>
    <t xml:space="preserve">No. Cursos realizados </t>
  </si>
  <si>
    <t>Este cifra representa la cantidad de cursos que se han impartido año año a los docentes que se vinculan al programa con el apoyo del SENA y los equipos en las direcciones seccionales de la DIAN</t>
  </si>
  <si>
    <t>El SENA realizó dos cursos en el primer trimestre y 13 cursos realizados por funcionarios DIAN en algunas Direcciones Seccionales</t>
  </si>
  <si>
    <t>Actividades pedagógicas en IE vinculadas a CCE</t>
  </si>
  <si>
    <t>MES</t>
  </si>
  <si>
    <t>Esta cifra corresponde al número de actividades pedagógicas realizadas en las Instituciones Educativas vinculadas al programa CCE</t>
  </si>
  <si>
    <t>En el marco del Programa Cultura de la Contribución en la Escuela (CCE), se han desarrollaron actividades pedagógicas en colegios vinculados, contribuyendo al fortalecimiento de las competencias ciudadanas y al acercamiento de los estudiantes a conceptos de ciudadanía fiscal y valores sociales.</t>
  </si>
  <si>
    <t>COPA DE LA CONTRIBUCIÓN</t>
  </si>
  <si>
    <t>Este evento lúdico pedagógico dirigido a servidores DIAN, esta orientado a fortalecer los valores y la política de Cultura de la Contribución, así como a promover sus mejores prácticas y fomentar la aceptación social de la tributación.​​​ 
A continuacion, se describen las versiones que desde 2017 a 2026 se han venido realizando:
 - Primera versión (2017 – 2018): Importancia de la factura​ ​
- Segunda versión (2019): Conceptos básicos tributarios​
- Tercera versión (2020): Cuidado de lo público​
- Cuarta Versión (2021): Herramientas digitales DIAN
- Quinta versión (2022): Contribución​
- Sexta versión (2023): Control social​
- Séptima versión (2024): Innovación pública​
- Octava versión (2025): Desafio de Seccionales
- Novena versión (2026): Aquí se juega por ColombIA</t>
  </si>
  <si>
    <t>NÚMERO DE SERVIDORES PÚBLICOS PARTICIPANTES EN LA COPA DE LA CONTRIBUCIÓN</t>
  </si>
  <si>
    <t>No.de Participantes</t>
  </si>
  <si>
    <t>Comentario: La 9na edición de Copa de la Contribución se llevará a cabo en el segundo trimestre de la vigencia 2026.</t>
  </si>
  <si>
    <t>SEMANA CULTURA DE LA CONTRIBUCIÓN</t>
  </si>
  <si>
    <t xml:space="preserve">Esta actividad busca promover los valores de la cultura de la contribución en la ciudadanía, además, de identificar y compartir las buenas prácticas en materia de educación fiscal en Colombia y los países pertenecientes a la REF – Red de Educación Fiscal.​​ A continuacion, se describen las versiones que desde 2019 a 2025 se han venido realizando:
  - Primera versión (2019): “Semana Cultura de la Contribución en Colombia.” Presencial – Florencia ​
- Segunda versión (2020): “Un camino hacia la innovación”. Medellín - Virtual​
- Tercera versión (2021): “Cultura de la Contribución en línea con la ciudadanía”. Ibagué - Virtual​
- Cuarta Versión (2022): "Caminos hacia una política pública“. Presencial - Barranquilla ​
- Quinta versión (2023): “Día C: Cultura de la contribución el valor de nuestros aportes”. Presencial – Bogotá​
- Sexta versión (2024): “Ideas que aportan”. Presencial - Bogotá
-VII versión (2025): Dialogar nos une, aprender nos fortalece
</t>
  </si>
  <si>
    <t>NÚMERO DE PERSONAS IMPACTADAS EN LA SEMANA CULTURA DE LA CONTRIBUCIÓN</t>
  </si>
  <si>
    <t>Comentario: Para 2026, se tiene proyectado desarrollar la edición de semana en el segundo semestre, como colofón del desarrollo de las estrategias y programas, y en la medida de lo posible articulando el proceso con el de la Red de Educación Fiscal de cuyo comité hacemos parte. </t>
  </si>
  <si>
    <t>SEMANAS DE ENTRENAMIENTO PARA EL SERVICIO</t>
  </si>
  <si>
    <t>El propósito principal de estas semanas de entrenamiento es reforzar las capacidades técnicas, operativas y comunicativas de los funcionarios de Servicio al Ciudadano. De esta manera, se busca garantizar una atención ágil, transparente y de alta calidad, alineada con los valores institucionales de la DIAN, promoviendo la confianza y satisfacción de los contribuyentes.</t>
  </si>
  <si>
    <t>Semana</t>
  </si>
  <si>
    <t>Fechas</t>
  </si>
  <si>
    <t>Promedio participantes por sesión</t>
  </si>
  <si>
    <t>Primera</t>
  </si>
  <si>
    <t>4 - 8 de marzo 2024</t>
  </si>
  <si>
    <t>Segunda</t>
  </si>
  <si>
    <t>8 -12 de abril de 2024</t>
  </si>
  <si>
    <t>Tercera</t>
  </si>
  <si>
    <t>17 al 21 de junio de 2024</t>
  </si>
  <si>
    <t>Cuarta</t>
  </si>
  <si>
    <t>16 a 19 de julio 2024</t>
  </si>
  <si>
    <t>Quinta</t>
  </si>
  <si>
    <t>18 al 22 de noviembre 2024</t>
  </si>
  <si>
    <t>PROMEDIO ASISTENTES POR SESIÓN</t>
  </si>
  <si>
    <t>10 al 14 de febrero de 2025</t>
  </si>
  <si>
    <t>10 al 14 de marzo de 2025</t>
  </si>
  <si>
    <t>7 al 11 de abril de 2025</t>
  </si>
  <si>
    <t>5 al 9 de mayo de 2025</t>
  </si>
  <si>
    <t>9 al 13 de junio de 2025</t>
  </si>
  <si>
    <t>Sexta</t>
  </si>
  <si>
    <t>7 al 11 de julio de 2025</t>
  </si>
  <si>
    <t>Séptima</t>
  </si>
  <si>
    <t>1 al 6 de agosto de 2025</t>
  </si>
  <si>
    <t>Octava</t>
  </si>
  <si>
    <t>10 al 14 de noviembre de 2025</t>
  </si>
  <si>
    <t>Novena</t>
  </si>
  <si>
    <t xml:space="preserve">1° al 5 de diciembre </t>
  </si>
  <si>
    <t>16 al 20 de febrero de 2026</t>
  </si>
  <si>
    <t>16 al 20 de marzo de 2026</t>
  </si>
  <si>
    <t>PROMEDIO DE ASISTENCIA - SEMANAS DE ENTRENAMIENTO</t>
  </si>
  <si>
    <t>2026 *</t>
  </si>
  <si>
    <t>No. Asistentes promedio</t>
  </si>
  <si>
    <t>El comportamiento de la asistencia por parte de funcionarios de servicio, y demas funionarios de otras areas, tiene una tendencia creciente, lo que indica que las semanas de entrenamiento están ganando relevancia y alcance con el tiempo.</t>
  </si>
  <si>
    <t>* En el año 2026, solo se tienen en cuenta cifras del primer trimestre</t>
  </si>
  <si>
    <t>COORDINACIÓN DE CANALES DE SERVICIO Y EXPERIENCIA DEL USUARIO</t>
  </si>
  <si>
    <t>CANAL PRESENCIAL Y VIDEOATENCIÓN</t>
  </si>
  <si>
    <t>El comportamiento del canal presencial y de videoatención durante el primer trimestre de 2026 refleja una disminución en el volumen de atenciones frente a 2025, con una variación más acentuada en enero y una tendencia clara de estabilización en los meses subsiguientes, lo que evidencia la normalización progresiva de la demanda. Desde una perspectiva gerencial, este resultado se interpreta en un contexto de transformación y madurez del modelo de atención de la Entidad, en el cual la ciudadanía viene adoptando de manera creciente canales digitales y mecanismos de autogestión, optimizando el uso de los canales asistidos. En este sentido, la reducción observada no implica una afectación en la prestación del servicio, sino que se alinea con una gestión más eficiente de la demanda y una mejor focalización de la atención, permitiendo concentrar la capacidad institucional en los trámites de mayor complejidad y en los segmentos de población que requieren acompañamiento directo, en coherencia con los lineamientos de modernización y mejora de la experiencia del usuario.</t>
  </si>
  <si>
    <t>Ciudadanos atendidos en el canal presencial y videoatención 2024 - 2026</t>
  </si>
  <si>
    <t>Mes / año</t>
  </si>
  <si>
    <t>Variación 2025-2026</t>
  </si>
  <si>
    <t xml:space="preserve">Fuente:  Digiturno5 </t>
  </si>
  <si>
    <t>CANAL TELEFÓNICO</t>
  </si>
  <si>
    <t>El comportamiento del canal telefónico durante el primer trimestre de 2026, analizado de manera integral a partir de las llamadas entrantes y salientes, evidencia una evolución hacia un modelo de atención más equilibrado, eficiente y proactivo. Por una parte, las llamadas atendidas (entrantes) reflejan una dinámica ajustada de la demanda, con una disminución al inicio del periodo y una recuperación en marzo, lo que indica una adecuada gestión de los picos de interacción y una articulación efectiva con otros canales de servicio. De manera complementaria, el significativo incremento en las llamadas de salida demuestra una mayor capacidad institucional para anticiparse a las necesidades de la ciudadanía, fortaleciendo el acompañamiento y la orientación directa. En conjunto, estos resultados dan cuenta de un canal telefónico que no solo responde de manera oportuna, sino que incorpora esquemas de gestión activa del usuario, optimizando la experiencia de servicio, mejorando la eficiencia operativa y consolidando un enfoque de relacionamiento más cercano, en línea con los objetivos de modernización y atención integral de la Entidad.</t>
  </si>
  <si>
    <t>Llamadas atendidas 2024 - 2026</t>
  </si>
  <si>
    <t>Variación 2025 - 2026</t>
  </si>
  <si>
    <t xml:space="preserve">Total </t>
  </si>
  <si>
    <t>Fuente:  Contact Center.</t>
  </si>
  <si>
    <t>Llamadas de salida 2024 - 2026</t>
  </si>
  <si>
    <t>Variación 2024 - 2026</t>
  </si>
  <si>
    <t>REDES SOCIALES</t>
  </si>
  <si>
    <t>Se destaca la consolidación de X como canal relevante de interacción, así como la estabilidad en Facebook e Instagram, lo que sugiere una distribución más equilibrada de la presencia institucional en entornos digitales. Desde una perspectiva gerencial, este comportamiento es consistente con un enfoque de optimización de contenidos, priorización de audiencias y fortalecimiento de la comunicación digital con propósito, en el que la Entidad orienta sus esfuerzos no solo al volumen de interacciones, sino a la calidad, oportunidad y pertinencia del mensaje, contribuyendo a una mejor experiencia del usuario y a una gestión más efectiva del ecosistema multicanal.</t>
  </si>
  <si>
    <t>Interacciones redes sociales 2024 - 2026</t>
  </si>
  <si>
    <t>Facebook</t>
  </si>
  <si>
    <t>X</t>
  </si>
  <si>
    <t>Instagram</t>
  </si>
  <si>
    <t>TOTAL AÑO</t>
  </si>
  <si>
    <t xml:space="preserve">TOTAL REDES </t>
  </si>
  <si>
    <t>Total 2024</t>
  </si>
  <si>
    <t>Total 2025</t>
  </si>
  <si>
    <t>Total 2026</t>
  </si>
  <si>
    <t>Fuente:  Contact Center</t>
  </si>
  <si>
    <t>WHATSAPP</t>
  </si>
  <si>
    <t>Interacciones WhatsApp 2024 - 2026</t>
  </si>
  <si>
    <t>Interacciones entrantes</t>
  </si>
  <si>
    <t>Interacciones contestadas</t>
  </si>
  <si>
    <t>Interacciones contestadas por agente</t>
  </si>
  <si>
    <t>Interacciones contestadas por Bot</t>
  </si>
  <si>
    <t>Para WhatsApp desde  marzo de 2024, las interacciones se enfocan solo en factura electrónica (denuncias y barreras).</t>
  </si>
  <si>
    <t>ATENCIÓN LENGUA DE SEÑAS</t>
  </si>
  <si>
    <t>En conclusión, el comportamiento de la atención en lengua de señas durante el primer trimestre de 2026 evidencia una tendencia positiva en la prestación de este servicio diferencial, con un volumen acumulado que ya supera ampliamente el registrado en el mismo periodo de 2025 y que muestra una dinámica creciente mes a mes. Este resultado refleja el fortalecimiento de las acciones de inclusión y accesibilidad de la Entidad, así como una mayor apropiación del canal por parte de la población con discapacidad auditiva. Desde una perspectiva gerencial, este comportamiento da cuenta de una consolidación progresiva del servicio como componente clave de la atención con enfoque diferencial, en el que no solo se garantiza la disponibilidad, sino que se promueve activamente su uso, contribuyendo a cerrar brechas de acceso, mejorar la experiencia del usuario y avanzar en el cumplimiento de los principios de equidad, servicio y cercanía con la ciudadanía.</t>
  </si>
  <si>
    <t>Atención lengua de señas 2024 - 2026</t>
  </si>
  <si>
    <t>Mes / Año</t>
  </si>
  <si>
    <t>El servicio de atención en lengua de señas fue suspendido para diciembre de 2024.</t>
  </si>
  <si>
    <t>El servicio de atención en lengua de señas reinicio su operación en el mes de marzo de 2025</t>
  </si>
  <si>
    <t>Durante el primer trimestre de 2026, el componente de interacciones con el Avatar dIAna registra un total de 8.947 interacciones, con un comportamiento creciente y sostenido a lo largo del periodo (2.766 en enero, 2.741 en febrero y 3.440 en marzo). Esta evolución evidencia no solo una rápida apropiación del canal por parte de la ciudadanía, sino también un incremento progresivo en su uso, particularmente en marzo, donde se observa el nivel más alto de interacción. Desde una perspectiva cualitativa, este comportamiento refleja la confianza en herramientas de autogestión basadas en inteligencia artificial, así como la efectividad del canal para resolver consultas de manera ágil e inmediata. En términos de gestión, el Avatar dIAna se consolida como un componente estratégico dentro del ecosistema multicanal, al ampliar la cobertura de atención, operar de manera continua y contribuir a la optimización de los canales asistidos, en línea con los objetivos institucionales de innovación, eficiencia y mejora en la experiencia del usuario.</t>
  </si>
  <si>
    <t>Interacciones Avatar dIAna( inteligencia artificilal )</t>
  </si>
  <si>
    <t xml:space="preserve">Mes </t>
  </si>
  <si>
    <t xml:space="preserve">TOTAL </t>
  </si>
  <si>
    <t>INTELIGENCIA ARTIFICIAL</t>
  </si>
  <si>
    <t>El gráfico muestra que las atenciones de estudiantes NAF a la ciudadanía de manera virtual y presencial, aumentan a lo largo del año, con picos altos  entre septiembre y octubre (campaña renta personas naturales), una baja en junio y julio (vacaciones de los estudiantes), y niveles mínimos en diciembre. Para los años 2024 y 2025 se presentan las cifras anuales , mientras que para el  2026 sólo se presentan resultados del primer trimestre.</t>
  </si>
  <si>
    <t>El gráfico muestra la cantidad de asistentes a las capacitaciones organizadas de manera conjunta entre los NAF y la DIAN, las ccuales se direccionan a la ciudadanía de manera general en los años 2024, 2025 y primer trimestre del año 2026. Para el año 2025 destaca un pico alto en el mes de marzo y una tendencia descendente hacia fin de año. En 2025, la asistencia es más constante y presenta incrementos en julio y octubre. Para el primer trimestre 2026 se observa baja participación y se explica porque los estudiantes de los NAF, ingresan a prácticas finalizando el mes de mayo, por lo que se espera mayor actividad a partir de abril.</t>
  </si>
  <si>
    <t>Número de estudiantes capacitados por parte de la DIAN</t>
  </si>
  <si>
    <t>El gráfico muestra la cantidad de estudiantes capacitados por año, capacitación y/o actualización que es prerrequisito para realizar prácticas. Se evidencia un aumento de 2024 (3.155 estudiantes) a 2025 (3.930), alcanzando el valor más alto del periodo. En 2026 sólo se presentan las cifras del 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</si>
</sst>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
    <numFmt numFmtId="165" formatCode="#"/>
  </numFmts>
  <fonts count="61" x14ac:knownFonts="1">
    <font>
      <sz val="11"/>
      <color theme="1"/>
      <name val="Calibri"/>
      <family val="2"/>
      <scheme val="minor"/>
    </font>
    <font>
      <sz val="11"/>
      <color theme="1"/>
      <name val="Calibri"/>
      <family val="2"/>
      <scheme val="minor"/>
    </font>
    <font>
      <sz val="10"/>
      <name val="Arial"/>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sz val="14"/>
      <color rgb="FF000000"/>
      <name val="Times New Roman"/>
      <family val="1"/>
    </font>
    <font>
      <b/>
      <sz val="28"/>
      <color theme="0"/>
      <name val="Calibri"/>
      <family val="2"/>
      <scheme val="minor"/>
    </font>
    <font>
      <b/>
      <sz val="22"/>
      <color theme="0"/>
      <name val="Calibri"/>
      <family val="2"/>
      <scheme val="minor"/>
    </font>
    <font>
      <b/>
      <sz val="16"/>
      <color theme="0"/>
      <name val="Calibri"/>
      <family val="2"/>
      <scheme val="minor"/>
    </font>
    <font>
      <i/>
      <sz val="10"/>
      <color theme="1"/>
      <name val="Calibri"/>
      <family val="2"/>
      <scheme val="minor"/>
    </font>
    <font>
      <i/>
      <sz val="11"/>
      <color theme="1"/>
      <name val="Calibri"/>
      <family val="2"/>
      <scheme val="minor"/>
    </font>
    <font>
      <sz val="11"/>
      <color rgb="FF000000"/>
      <name val="Arial"/>
      <family val="2"/>
    </font>
    <font>
      <sz val="11"/>
      <color rgb="FF242424"/>
      <name val="Calibri"/>
      <family val="2"/>
      <scheme val="minor"/>
    </font>
    <font>
      <sz val="11"/>
      <name val="Calibri"/>
      <family val="2"/>
      <scheme val="minor"/>
    </font>
    <font>
      <sz val="11"/>
      <color theme="1"/>
      <name val="Segoe UI"/>
      <family val="2"/>
    </font>
    <font>
      <b/>
      <sz val="10"/>
      <color theme="0"/>
      <name val="Calibri"/>
      <family val="2"/>
      <scheme val="minor"/>
    </font>
    <font>
      <b/>
      <sz val="14"/>
      <color theme="0"/>
      <name val="Calibri"/>
      <family val="2"/>
      <scheme val="minor"/>
    </font>
    <font>
      <sz val="10"/>
      <name val="Calibri"/>
      <family val="2"/>
      <scheme val="minor"/>
    </font>
    <font>
      <sz val="11"/>
      <color rgb="FF000000"/>
      <name val="Calibri"/>
      <family val="2"/>
      <scheme val="minor"/>
    </font>
    <font>
      <b/>
      <sz val="12"/>
      <color theme="0"/>
      <name val="Aptos"/>
      <family val="2"/>
    </font>
    <font>
      <b/>
      <sz val="12"/>
      <color rgb="FF000000"/>
      <name val="Aptos"/>
      <family val="2"/>
    </font>
    <font>
      <b/>
      <sz val="8"/>
      <color rgb="FF000000"/>
      <name val="Aptos"/>
      <family val="2"/>
    </font>
    <font>
      <b/>
      <sz val="11"/>
      <color theme="0"/>
      <name val="Aptos"/>
      <family val="2"/>
    </font>
    <font>
      <b/>
      <sz val="12"/>
      <color theme="0"/>
      <name val="Calibri"/>
      <family val="2"/>
      <scheme val="minor"/>
    </font>
    <font>
      <b/>
      <sz val="40"/>
      <color theme="0"/>
      <name val="Nunito"/>
    </font>
    <font>
      <sz val="11"/>
      <name val="Nunito"/>
    </font>
    <font>
      <b/>
      <sz val="30"/>
      <color theme="0"/>
      <name val="Nunito"/>
    </font>
    <font>
      <b/>
      <sz val="11"/>
      <color theme="0"/>
      <name val="Nunito"/>
    </font>
    <font>
      <b/>
      <sz val="12"/>
      <name val="Nunito"/>
    </font>
    <font>
      <sz val="12"/>
      <name val="Nunito"/>
    </font>
    <font>
      <b/>
      <sz val="14"/>
      <name val="Nunito"/>
    </font>
    <font>
      <sz val="9"/>
      <name val="Nunito"/>
    </font>
    <font>
      <sz val="9"/>
      <color theme="1"/>
      <name val="Nunito"/>
    </font>
    <font>
      <b/>
      <sz val="11"/>
      <name val="Nunito"/>
    </font>
    <font>
      <sz val="12"/>
      <color theme="1"/>
      <name val="Nunito"/>
    </font>
    <font>
      <b/>
      <sz val="11"/>
      <color rgb="FFFFFFFF"/>
      <name val="Nunito"/>
    </font>
    <font>
      <b/>
      <sz val="14"/>
      <color rgb="FFFFFFFF"/>
      <name val="Nunito"/>
    </font>
    <font>
      <sz val="11"/>
      <color theme="1"/>
      <name val="Nunito"/>
    </font>
    <font>
      <sz val="11"/>
      <color rgb="FF000000"/>
      <name val="Nunito"/>
    </font>
    <font>
      <b/>
      <sz val="12"/>
      <color theme="1"/>
      <name val="Nunito"/>
    </font>
    <font>
      <b/>
      <sz val="11"/>
      <color rgb="FF000000"/>
      <name val="Nunito"/>
    </font>
    <font>
      <b/>
      <sz val="11"/>
      <color theme="1"/>
      <name val="Nunito"/>
    </font>
    <font>
      <b/>
      <sz val="16"/>
      <name val="Nunito"/>
    </font>
    <font>
      <b/>
      <sz val="16"/>
      <color theme="0"/>
      <name val="Nunito"/>
    </font>
    <font>
      <sz val="10"/>
      <color theme="1"/>
      <name val="Nunito"/>
    </font>
    <font>
      <b/>
      <sz val="10"/>
      <color theme="1"/>
      <name val="Nunito"/>
    </font>
    <font>
      <sz val="8"/>
      <color theme="1"/>
      <name val="Nunito"/>
    </font>
    <font>
      <b/>
      <sz val="9"/>
      <color theme="0"/>
      <name val="Nunito"/>
    </font>
    <font>
      <sz val="6"/>
      <color theme="1"/>
      <name val="Nunito"/>
    </font>
    <font>
      <sz val="10"/>
      <name val="Nunito"/>
    </font>
    <font>
      <b/>
      <sz val="12"/>
      <color indexed="9"/>
      <name val="Nunito"/>
    </font>
    <font>
      <b/>
      <sz val="10"/>
      <color indexed="9"/>
      <name val="Nunito"/>
    </font>
    <font>
      <sz val="14"/>
      <name val="Nunito"/>
    </font>
    <font>
      <sz val="8"/>
      <name val="Nunito"/>
    </font>
    <font>
      <b/>
      <sz val="10"/>
      <color rgb="FFFFFFFF"/>
      <name val="Nunito"/>
    </font>
    <font>
      <b/>
      <sz val="10"/>
      <color theme="0"/>
      <name val="Nunito"/>
    </font>
    <font>
      <b/>
      <sz val="10"/>
      <name val="Nunito"/>
    </font>
    <font>
      <b/>
      <sz val="8"/>
      <color rgb="FFFFFFFF"/>
      <name val="Nunito"/>
    </font>
    <font>
      <b/>
      <sz val="22"/>
      <color indexed="9"/>
      <name val="Nunito"/>
    </font>
  </fonts>
  <fills count="2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85DAE2"/>
        <bgColor indexed="64"/>
      </patternFill>
    </fill>
    <fill>
      <patternFill patternType="solid">
        <fgColor theme="3" tint="-0.499984740745262"/>
        <bgColor indexed="64"/>
      </patternFill>
    </fill>
    <fill>
      <patternFill patternType="solid">
        <fgColor theme="4" tint="-0.499984740745262"/>
        <bgColor rgb="FF000000"/>
      </patternFill>
    </fill>
    <fill>
      <patternFill patternType="solid">
        <fgColor theme="6" tint="0.39997558519241921"/>
        <bgColor indexed="64"/>
      </patternFill>
    </fill>
    <fill>
      <patternFill patternType="solid">
        <fgColor theme="8" tint="-0.249977111117893"/>
        <bgColor indexed="64"/>
      </patternFill>
    </fill>
    <fill>
      <patternFill patternType="solid">
        <fgColor rgb="FF0070C0"/>
        <bgColor indexed="64"/>
      </patternFill>
    </fill>
    <fill>
      <patternFill patternType="solid">
        <fgColor rgb="FFFFFFFF"/>
        <bgColor rgb="FF000000"/>
      </patternFill>
    </fill>
    <fill>
      <patternFill patternType="solid">
        <fgColor rgb="FF0070C0"/>
        <bgColor rgb="FF000000"/>
      </patternFill>
    </fill>
    <fill>
      <patternFill patternType="solid">
        <fgColor rgb="FF00B0F0"/>
        <bgColor indexed="64"/>
      </patternFill>
    </fill>
    <fill>
      <patternFill patternType="solid">
        <fgColor indexed="9"/>
        <bgColor indexed="64"/>
      </patternFill>
    </fill>
    <fill>
      <patternFill patternType="solid">
        <fgColor theme="0"/>
        <bgColor rgb="FF000000"/>
      </patternFill>
    </fill>
    <fill>
      <patternFill patternType="solid">
        <fgColor rgb="FFFFFF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00CCFF"/>
        <bgColor indexed="64"/>
      </patternFill>
    </fill>
    <fill>
      <patternFill patternType="solid">
        <fgColor theme="4" tint="0.39997558519241921"/>
        <bgColor indexed="64"/>
      </patternFill>
    </fill>
    <fill>
      <patternFill patternType="solid">
        <fgColor rgb="FFFFFF66"/>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thin">
        <color auto="1"/>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548235"/>
      </left>
      <right/>
      <top style="medium">
        <color rgb="FF548235"/>
      </top>
      <bottom style="medium">
        <color rgb="FF548235"/>
      </bottom>
      <diagonal/>
    </border>
    <border>
      <left/>
      <right/>
      <top style="medium">
        <color rgb="FF548235"/>
      </top>
      <bottom style="medium">
        <color rgb="FF548235"/>
      </bottom>
      <diagonal/>
    </border>
    <border>
      <left style="medium">
        <color rgb="FF548235"/>
      </left>
      <right/>
      <top style="medium">
        <color rgb="FF548235"/>
      </top>
      <bottom/>
      <diagonal/>
    </border>
    <border>
      <left style="medium">
        <color rgb="FF548235"/>
      </left>
      <right style="medium">
        <color rgb="FF548235"/>
      </right>
      <top style="medium">
        <color rgb="FF548235"/>
      </top>
      <bottom style="medium">
        <color rgb="FF548235"/>
      </bottom>
      <diagonal/>
    </border>
    <border>
      <left/>
      <right style="medium">
        <color rgb="FF548235"/>
      </right>
      <top style="medium">
        <color rgb="FF548235"/>
      </top>
      <bottom style="medium">
        <color rgb="FF548235"/>
      </bottom>
      <diagonal/>
    </border>
    <border>
      <left/>
      <right style="medium">
        <color rgb="FF548235"/>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548235"/>
      </left>
      <right/>
      <top/>
      <bottom style="medium">
        <color rgb="FF548235"/>
      </bottom>
      <diagonal/>
    </border>
    <border>
      <left/>
      <right/>
      <top style="medium">
        <color rgb="FF548235"/>
      </top>
      <bottom/>
      <diagonal/>
    </border>
    <border>
      <left style="medium">
        <color rgb="FF548235"/>
      </left>
      <right style="medium">
        <color rgb="FF548235"/>
      </right>
      <top/>
      <bottom/>
      <diagonal/>
    </border>
    <border>
      <left style="medium">
        <color rgb="FF548235"/>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rgb="FF548235"/>
      </right>
      <top style="medium">
        <color rgb="FF548235"/>
      </top>
      <bottom/>
      <diagonal/>
    </border>
    <border>
      <left style="medium">
        <color rgb="FF008000"/>
      </left>
      <right style="medium">
        <color rgb="FF008000"/>
      </right>
      <top style="medium">
        <color rgb="FF008000"/>
      </top>
      <bottom style="medium">
        <color rgb="FF548235"/>
      </bottom>
      <diagonal/>
    </border>
    <border>
      <left style="medium">
        <color rgb="FF008000"/>
      </left>
      <right style="medium">
        <color rgb="FF008000"/>
      </right>
      <top/>
      <bottom/>
      <diagonal/>
    </border>
    <border>
      <left style="medium">
        <color rgb="FF548235"/>
      </left>
      <right/>
      <top style="thin">
        <color rgb="FF548235"/>
      </top>
      <bottom style="thin">
        <color rgb="FF548235"/>
      </bottom>
      <diagonal/>
    </border>
    <border>
      <left style="medium">
        <color rgb="FF008000"/>
      </left>
      <right style="medium">
        <color rgb="FF008000"/>
      </right>
      <top style="thin">
        <color rgb="FF548235"/>
      </top>
      <bottom style="thin">
        <color rgb="FF548235"/>
      </bottom>
      <diagonal/>
    </border>
    <border>
      <left style="medium">
        <color rgb="FF008000"/>
      </left>
      <right style="medium">
        <color rgb="FF008000"/>
      </right>
      <top style="thin">
        <color rgb="FF548235"/>
      </top>
      <bottom/>
      <diagonal/>
    </border>
    <border>
      <left style="medium">
        <color rgb="FF548235"/>
      </left>
      <right/>
      <top style="thin">
        <color rgb="FF548235"/>
      </top>
      <bottom style="medium">
        <color rgb="FF548235"/>
      </bottom>
      <diagonal/>
    </border>
    <border>
      <left style="medium">
        <color rgb="FF548235"/>
      </left>
      <right style="medium">
        <color rgb="FF00B050"/>
      </right>
      <top style="thin">
        <color rgb="FF00B050"/>
      </top>
      <bottom style="medium">
        <color rgb="FF548235"/>
      </bottom>
      <diagonal/>
    </border>
    <border>
      <left style="medium">
        <color rgb="FF00B050"/>
      </left>
      <right/>
      <top/>
      <bottom/>
      <diagonal/>
    </border>
    <border>
      <left/>
      <right/>
      <top/>
      <bottom style="medium">
        <color rgb="FF008000"/>
      </bottom>
      <diagonal/>
    </border>
    <border>
      <left style="medium">
        <color rgb="FF008000"/>
      </left>
      <right style="medium">
        <color rgb="FF008000"/>
      </right>
      <top style="medium">
        <color rgb="FF008000"/>
      </top>
      <bottom style="medium">
        <color rgb="FF008000"/>
      </bottom>
      <diagonal/>
    </border>
    <border>
      <left/>
      <right style="medium">
        <color rgb="FF008000"/>
      </right>
      <top/>
      <bottom/>
      <diagonal/>
    </border>
    <border>
      <left style="medium">
        <color rgb="FF008000"/>
      </left>
      <right style="medium">
        <color rgb="FF008000"/>
      </right>
      <top style="thin">
        <color rgb="FF548235"/>
      </top>
      <bottom style="medium">
        <color rgb="FF008000"/>
      </bottom>
      <diagonal/>
    </border>
    <border>
      <left/>
      <right style="medium">
        <color rgb="FF008000"/>
      </right>
      <top style="thin">
        <color rgb="FF548235"/>
      </top>
      <bottom style="medium">
        <color rgb="FF008000"/>
      </bottom>
      <diagonal/>
    </border>
    <border>
      <left/>
      <right/>
      <top style="medium">
        <color rgb="FF008000"/>
      </top>
      <bottom/>
      <diagonal/>
    </border>
    <border>
      <left style="medium">
        <color rgb="FF00B050"/>
      </left>
      <right/>
      <top style="medium">
        <color rgb="FF00B050"/>
      </top>
      <bottom style="medium">
        <color rgb="FF00B050"/>
      </bottom>
      <diagonal/>
    </border>
    <border>
      <left style="medium">
        <color rgb="FF008000"/>
      </left>
      <right style="medium">
        <color rgb="FF00B050"/>
      </right>
      <top style="medium">
        <color rgb="FF00B050"/>
      </top>
      <bottom style="medium">
        <color rgb="FF00B050"/>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style="medium">
        <color rgb="FF008000"/>
      </right>
      <top style="medium">
        <color theme="9" tint="-0.249977111117893"/>
      </top>
      <bottom style="medium">
        <color theme="9" tint="-0.249977111117893"/>
      </bottom>
      <diagonal/>
    </border>
    <border>
      <left style="medium">
        <color rgb="FF008000"/>
      </left>
      <right style="medium">
        <color rgb="FF008000"/>
      </right>
      <top style="medium">
        <color theme="9" tint="-0.249977111117893"/>
      </top>
      <bottom style="medium">
        <color theme="9" tint="-0.249977111117893"/>
      </bottom>
      <diagonal/>
    </border>
    <border>
      <left/>
      <right style="medium">
        <color rgb="FF008000"/>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xf numFmtId="0" fontId="2" fillId="0" borderId="0"/>
    <xf numFmtId="0" fontId="3" fillId="0" borderId="0"/>
    <xf numFmtId="9" fontId="3" fillId="0" borderId="0" applyFont="0" applyFill="0" applyBorder="0" applyAlignment="0" applyProtection="0"/>
    <xf numFmtId="0" fontId="3"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487">
    <xf numFmtId="0" fontId="0" fillId="0" borderId="0" xfId="0"/>
    <xf numFmtId="0" fontId="7" fillId="0" borderId="0" xfId="9" applyFont="1"/>
    <xf numFmtId="0" fontId="1" fillId="0" borderId="0" xfId="9"/>
    <xf numFmtId="0" fontId="1" fillId="0" borderId="0" xfId="10"/>
    <xf numFmtId="0" fontId="4" fillId="9" borderId="31" xfId="10" applyFont="1" applyFill="1" applyBorder="1"/>
    <xf numFmtId="0" fontId="4" fillId="9" borderId="30" xfId="10" applyFont="1" applyFill="1" applyBorder="1" applyAlignment="1">
      <alignment horizontal="center" vertical="center"/>
    </xf>
    <xf numFmtId="0" fontId="4" fillId="9" borderId="48" xfId="10" applyFont="1" applyFill="1" applyBorder="1" applyAlignment="1">
      <alignment horizontal="center" vertical="center"/>
    </xf>
    <xf numFmtId="0" fontId="4" fillId="9" borderId="49" xfId="10" applyFont="1" applyFill="1" applyBorder="1" applyAlignment="1">
      <alignment horizontal="center" vertical="center"/>
    </xf>
    <xf numFmtId="0" fontId="6" fillId="9" borderId="32" xfId="10" applyFont="1" applyFill="1" applyBorder="1"/>
    <xf numFmtId="1" fontId="1" fillId="0" borderId="36" xfId="10" applyNumberFormat="1" applyBorder="1" applyAlignment="1">
      <alignment horizontal="center" vertical="center"/>
    </xf>
    <xf numFmtId="1" fontId="1" fillId="0" borderId="14" xfId="10" applyNumberFormat="1" applyBorder="1" applyAlignment="1">
      <alignment horizontal="center" vertical="center"/>
    </xf>
    <xf numFmtId="1" fontId="1" fillId="0" borderId="17" xfId="10" applyNumberFormat="1" applyBorder="1" applyAlignment="1">
      <alignment horizontal="center" vertical="center"/>
    </xf>
    <xf numFmtId="1" fontId="1" fillId="0" borderId="37" xfId="10" applyNumberFormat="1" applyBorder="1" applyAlignment="1">
      <alignment horizontal="center" vertical="center"/>
    </xf>
    <xf numFmtId="1" fontId="1" fillId="0" borderId="1" xfId="10" applyNumberFormat="1" applyBorder="1" applyAlignment="1">
      <alignment horizontal="center" vertical="center"/>
    </xf>
    <xf numFmtId="1" fontId="1" fillId="0" borderId="19" xfId="10" applyNumberFormat="1" applyBorder="1" applyAlignment="1">
      <alignment horizontal="center" vertical="center"/>
    </xf>
    <xf numFmtId="1" fontId="1" fillId="0" borderId="38" xfId="10" applyNumberFormat="1" applyBorder="1" applyAlignment="1">
      <alignment horizontal="center" vertical="center"/>
    </xf>
    <xf numFmtId="1" fontId="1" fillId="0" borderId="23" xfId="10" applyNumberFormat="1" applyBorder="1" applyAlignment="1">
      <alignment horizontal="center" vertical="center"/>
    </xf>
    <xf numFmtId="1" fontId="1" fillId="0" borderId="24" xfId="10" applyNumberFormat="1" applyBorder="1" applyAlignment="1">
      <alignment horizontal="center" vertical="center"/>
    </xf>
    <xf numFmtId="0" fontId="6" fillId="9" borderId="45" xfId="10" applyFont="1" applyFill="1" applyBorder="1"/>
    <xf numFmtId="1" fontId="6" fillId="9" borderId="21" xfId="10" applyNumberFormat="1" applyFont="1" applyFill="1" applyBorder="1" applyAlignment="1">
      <alignment horizontal="center" vertical="center"/>
    </xf>
    <xf numFmtId="1" fontId="6" fillId="9" borderId="50" xfId="10" applyNumberFormat="1" applyFont="1" applyFill="1" applyBorder="1" applyAlignment="1">
      <alignment horizontal="center" vertical="center"/>
    </xf>
    <xf numFmtId="1" fontId="6" fillId="9" borderId="51" xfId="10" applyNumberFormat="1" applyFont="1" applyFill="1" applyBorder="1" applyAlignment="1">
      <alignment horizontal="center" vertical="center"/>
    </xf>
    <xf numFmtId="0" fontId="12" fillId="0" borderId="0" xfId="10" applyFont="1" applyAlignment="1">
      <alignment horizontal="left" vertical="center"/>
    </xf>
    <xf numFmtId="0" fontId="4" fillId="0" borderId="0" xfId="10" applyFont="1" applyAlignment="1">
      <alignment horizontal="center" vertical="center"/>
    </xf>
    <xf numFmtId="0" fontId="10" fillId="0" borderId="0" xfId="10" applyFont="1" applyAlignment="1">
      <alignment vertical="center"/>
    </xf>
    <xf numFmtId="0" fontId="4" fillId="9" borderId="52" xfId="10" applyFont="1" applyFill="1" applyBorder="1"/>
    <xf numFmtId="0" fontId="4" fillId="9" borderId="52" xfId="10" applyFont="1" applyFill="1" applyBorder="1" applyAlignment="1">
      <alignment horizontal="center" vertical="center"/>
    </xf>
    <xf numFmtId="0" fontId="13" fillId="0" borderId="0" xfId="10" applyFont="1" applyAlignment="1">
      <alignment horizontal="center" vertical="center"/>
    </xf>
    <xf numFmtId="0" fontId="13" fillId="10" borderId="0" xfId="10" applyFont="1" applyFill="1" applyAlignment="1">
      <alignment horizontal="center" vertical="center"/>
    </xf>
    <xf numFmtId="0" fontId="6" fillId="9" borderId="52" xfId="10" applyFont="1" applyFill="1" applyBorder="1"/>
    <xf numFmtId="1" fontId="1" fillId="0" borderId="52" xfId="10" applyNumberFormat="1" applyBorder="1" applyAlignment="1">
      <alignment horizontal="center" vertical="center"/>
    </xf>
    <xf numFmtId="3" fontId="1" fillId="0" borderId="0" xfId="10" applyNumberFormat="1" applyAlignment="1">
      <alignment horizontal="center" vertical="center"/>
    </xf>
    <xf numFmtId="1" fontId="6" fillId="9" borderId="52" xfId="10" applyNumberFormat="1" applyFont="1" applyFill="1" applyBorder="1" applyAlignment="1">
      <alignment horizontal="center" vertical="center"/>
    </xf>
    <xf numFmtId="3" fontId="6" fillId="0" borderId="0" xfId="10" applyNumberFormat="1" applyFont="1" applyAlignment="1">
      <alignment horizontal="center" vertical="center"/>
    </xf>
    <xf numFmtId="0" fontId="12" fillId="0" borderId="0" xfId="10" applyFont="1" applyAlignment="1">
      <alignment horizontal="left" vertical="center" wrapText="1"/>
    </xf>
    <xf numFmtId="0" fontId="12" fillId="0" borderId="0" xfId="10" applyFont="1" applyAlignment="1">
      <alignment vertical="top" wrapText="1"/>
    </xf>
    <xf numFmtId="0" fontId="10" fillId="9" borderId="52" xfId="10" applyFont="1" applyFill="1" applyBorder="1" applyAlignment="1">
      <alignment vertical="center"/>
    </xf>
    <xf numFmtId="3" fontId="1" fillId="0" borderId="52" xfId="10" applyNumberFormat="1" applyBorder="1" applyAlignment="1">
      <alignment horizontal="center" vertical="center"/>
    </xf>
    <xf numFmtId="1" fontId="15" fillId="0" borderId="52" xfId="10" applyNumberFormat="1" applyFont="1" applyBorder="1" applyAlignment="1">
      <alignment horizontal="center" vertical="center"/>
    </xf>
    <xf numFmtId="0" fontId="4" fillId="9" borderId="1" xfId="10" applyFont="1" applyFill="1" applyBorder="1"/>
    <xf numFmtId="0" fontId="4" fillId="9" borderId="1" xfId="10" applyFont="1" applyFill="1" applyBorder="1" applyAlignment="1">
      <alignment horizontal="center" vertical="center"/>
    </xf>
    <xf numFmtId="0" fontId="1" fillId="0" borderId="11" xfId="10" applyBorder="1"/>
    <xf numFmtId="0" fontId="6" fillId="9" borderId="1" xfId="10" applyFont="1" applyFill="1" applyBorder="1"/>
    <xf numFmtId="3" fontId="1" fillId="0" borderId="1" xfId="10" applyNumberFormat="1" applyBorder="1" applyAlignment="1">
      <alignment horizontal="center" vertical="center"/>
    </xf>
    <xf numFmtId="0" fontId="4" fillId="9" borderId="4" xfId="10" applyFont="1" applyFill="1" applyBorder="1"/>
    <xf numFmtId="0" fontId="4" fillId="9" borderId="4" xfId="10" applyFont="1" applyFill="1" applyBorder="1" applyAlignment="1">
      <alignment horizontal="center" vertical="center"/>
    </xf>
    <xf numFmtId="0" fontId="1" fillId="0" borderId="1" xfId="10" applyBorder="1" applyAlignment="1">
      <alignment horizontal="center"/>
    </xf>
    <xf numFmtId="1" fontId="6" fillId="9" borderId="1" xfId="10" applyNumberFormat="1" applyFont="1" applyFill="1" applyBorder="1" applyAlignment="1">
      <alignment horizontal="center" vertical="center"/>
    </xf>
    <xf numFmtId="0" fontId="6" fillId="0" borderId="0" xfId="10" applyFont="1"/>
    <xf numFmtId="1" fontId="6" fillId="0" borderId="0" xfId="10" applyNumberFormat="1" applyFont="1" applyAlignment="1">
      <alignment horizontal="center" vertical="center"/>
    </xf>
    <xf numFmtId="0" fontId="1" fillId="0" borderId="9" xfId="10" applyBorder="1"/>
    <xf numFmtId="0" fontId="1" fillId="0" borderId="0" xfId="10" applyAlignment="1">
      <alignment horizontal="center"/>
    </xf>
    <xf numFmtId="0" fontId="1" fillId="3" borderId="0" xfId="10" applyFill="1"/>
    <xf numFmtId="0" fontId="22" fillId="0" borderId="1" xfId="10" applyFont="1" applyBorder="1" applyAlignment="1">
      <alignment horizontal="center" vertical="center" wrapText="1"/>
    </xf>
    <xf numFmtId="0" fontId="23" fillId="0" borderId="1" xfId="10" applyFont="1" applyBorder="1" applyAlignment="1">
      <alignment horizontal="center" vertical="center" wrapText="1"/>
    </xf>
    <xf numFmtId="0" fontId="20" fillId="0" borderId="1" xfId="10" applyFont="1" applyBorder="1" applyAlignment="1">
      <alignment vertical="center"/>
    </xf>
    <xf numFmtId="1" fontId="20" fillId="0" borderId="1" xfId="10" applyNumberFormat="1" applyFont="1" applyBorder="1" applyAlignment="1">
      <alignment horizontal="center" vertical="center"/>
    </xf>
    <xf numFmtId="1" fontId="24" fillId="11" borderId="1" xfId="10" applyNumberFormat="1" applyFont="1" applyFill="1" applyBorder="1" applyAlignment="1">
      <alignment horizontal="center"/>
    </xf>
    <xf numFmtId="0" fontId="20" fillId="0" borderId="0" xfId="10" applyFont="1"/>
    <xf numFmtId="0" fontId="1" fillId="0" borderId="54" xfId="10" applyBorder="1" applyAlignment="1">
      <alignment horizontal="center"/>
    </xf>
    <xf numFmtId="0" fontId="5" fillId="0" borderId="54" xfId="10" applyFont="1" applyBorder="1" applyAlignment="1">
      <alignment horizontal="center"/>
    </xf>
    <xf numFmtId="0" fontId="1" fillId="0" borderId="54" xfId="10" applyBorder="1"/>
    <xf numFmtId="1" fontId="1" fillId="0" borderId="54" xfId="10" applyNumberFormat="1" applyBorder="1"/>
    <xf numFmtId="0" fontId="0" fillId="0" borderId="0" xfId="0" applyAlignment="1">
      <alignment vertical="center" wrapText="1"/>
    </xf>
    <xf numFmtId="9" fontId="26" fillId="12" borderId="0" xfId="11" applyNumberFormat="1" applyFont="1" applyFill="1" applyAlignment="1">
      <alignment vertical="center" wrapText="1"/>
    </xf>
    <xf numFmtId="0" fontId="27" fillId="13" borderId="0" xfId="11" applyFont="1" applyFill="1"/>
    <xf numFmtId="0" fontId="27" fillId="0" borderId="0" xfId="12" applyFont="1"/>
    <xf numFmtId="0" fontId="29" fillId="0" borderId="0" xfId="11" applyFont="1" applyAlignment="1">
      <alignment horizontal="center" vertical="center" wrapText="1"/>
    </xf>
    <xf numFmtId="0" fontId="31" fillId="13" borderId="0" xfId="11" applyFont="1" applyFill="1" applyAlignment="1">
      <alignment vertical="top" wrapText="1"/>
    </xf>
    <xf numFmtId="0" fontId="27" fillId="13" borderId="0" xfId="11" applyFont="1" applyFill="1" applyAlignment="1">
      <alignment horizontal="left" vertical="center" wrapText="1"/>
    </xf>
    <xf numFmtId="1" fontId="30" fillId="12" borderId="57" xfId="11" applyNumberFormat="1" applyFont="1" applyFill="1" applyBorder="1" applyAlignment="1">
      <alignment horizontal="center" vertical="center"/>
    </xf>
    <xf numFmtId="0" fontId="30" fillId="12" borderId="58" xfId="11" applyFont="1" applyFill="1" applyBorder="1" applyAlignment="1">
      <alignment horizontal="center" vertical="center" wrapText="1"/>
    </xf>
    <xf numFmtId="0" fontId="30" fillId="12" borderId="59" xfId="11" applyFont="1" applyFill="1" applyBorder="1" applyAlignment="1">
      <alignment horizontal="center" vertical="center" wrapText="1"/>
    </xf>
    <xf numFmtId="3" fontId="27" fillId="13" borderId="0" xfId="11" applyNumberFormat="1" applyFont="1" applyFill="1"/>
    <xf numFmtId="3" fontId="31" fillId="14" borderId="47" xfId="9" applyNumberFormat="1" applyFont="1" applyFill="1" applyBorder="1" applyAlignment="1">
      <alignment horizontal="center"/>
    </xf>
    <xf numFmtId="3" fontId="31" fillId="14" borderId="60" xfId="9" applyNumberFormat="1" applyFont="1" applyFill="1" applyBorder="1" applyAlignment="1">
      <alignment horizontal="center"/>
    </xf>
    <xf numFmtId="10" fontId="31" fillId="3" borderId="60" xfId="11" applyNumberFormat="1" applyFont="1" applyFill="1" applyBorder="1" applyAlignment="1">
      <alignment horizontal="center" wrapText="1"/>
    </xf>
    <xf numFmtId="3" fontId="31" fillId="14" borderId="61" xfId="9" applyNumberFormat="1" applyFont="1" applyFill="1" applyBorder="1" applyAlignment="1">
      <alignment horizontal="center"/>
    </xf>
    <xf numFmtId="3" fontId="27" fillId="3" borderId="0" xfId="9" applyNumberFormat="1" applyFont="1" applyFill="1" applyAlignment="1">
      <alignment horizontal="center" vertical="center" wrapText="1"/>
    </xf>
    <xf numFmtId="3" fontId="31" fillId="14" borderId="62" xfId="9" applyNumberFormat="1" applyFont="1" applyFill="1" applyBorder="1" applyAlignment="1">
      <alignment horizontal="center"/>
    </xf>
    <xf numFmtId="3" fontId="27" fillId="3" borderId="0" xfId="9" applyNumberFormat="1" applyFont="1" applyFill="1" applyAlignment="1">
      <alignment horizontal="center" wrapText="1"/>
    </xf>
    <xf numFmtId="3" fontId="30" fillId="12" borderId="63" xfId="11" applyNumberFormat="1" applyFont="1" applyFill="1" applyBorder="1" applyAlignment="1">
      <alignment horizontal="center" vertical="center"/>
    </xf>
    <xf numFmtId="3" fontId="30" fillId="12" borderId="58" xfId="11" applyNumberFormat="1" applyFont="1" applyFill="1" applyBorder="1" applyAlignment="1">
      <alignment horizontal="center" vertical="center"/>
    </xf>
    <xf numFmtId="3" fontId="30" fillId="12" borderId="59" xfId="11" applyNumberFormat="1" applyFont="1" applyFill="1" applyBorder="1" applyAlignment="1">
      <alignment horizontal="center" vertical="center"/>
    </xf>
    <xf numFmtId="10" fontId="30" fillId="12" borderId="59" xfId="13" applyNumberFormat="1" applyFont="1" applyFill="1" applyBorder="1" applyAlignment="1">
      <alignment horizontal="center" vertical="center"/>
    </xf>
    <xf numFmtId="0" fontId="33" fillId="13" borderId="0" xfId="11" applyFont="1" applyFill="1" applyAlignment="1">
      <alignment vertical="top" wrapText="1"/>
    </xf>
    <xf numFmtId="0" fontId="34" fillId="0" borderId="0" xfId="9" applyFont="1" applyAlignment="1">
      <alignment horizontal="left" vertical="center" wrapText="1"/>
    </xf>
    <xf numFmtId="0" fontId="27" fillId="13" borderId="0" xfId="11" applyFont="1" applyFill="1" applyAlignment="1">
      <alignment horizontal="left" vertical="top" wrapText="1"/>
    </xf>
    <xf numFmtId="1" fontId="27" fillId="13" borderId="0" xfId="11" applyNumberFormat="1" applyFont="1" applyFill="1"/>
    <xf numFmtId="0" fontId="34" fillId="0" borderId="0" xfId="9" applyFont="1" applyAlignment="1">
      <alignment vertical="center" wrapText="1"/>
    </xf>
    <xf numFmtId="0" fontId="35" fillId="13" borderId="0" xfId="11" applyFont="1" applyFill="1" applyAlignment="1">
      <alignment horizontal="center" vertical="center" wrapText="1"/>
    </xf>
    <xf numFmtId="0" fontId="27" fillId="0" borderId="0" xfId="11" applyFont="1" applyAlignment="1">
      <alignment horizontal="center" vertical="center" wrapText="1"/>
    </xf>
    <xf numFmtId="0" fontId="31" fillId="13" borderId="65" xfId="11" applyFont="1" applyFill="1" applyBorder="1" applyAlignment="1">
      <alignment wrapText="1"/>
    </xf>
    <xf numFmtId="3" fontId="36" fillId="0" borderId="65" xfId="9" applyNumberFormat="1" applyFont="1" applyBorder="1" applyAlignment="1">
      <alignment horizontal="center" vertical="center" wrapText="1"/>
    </xf>
    <xf numFmtId="10" fontId="31" fillId="13" borderId="65" xfId="11" applyNumberFormat="1" applyFont="1" applyFill="1" applyBorder="1" applyAlignment="1">
      <alignment horizontal="center" wrapText="1"/>
    </xf>
    <xf numFmtId="3" fontId="31" fillId="0" borderId="65" xfId="9" applyNumberFormat="1" applyFont="1" applyBorder="1" applyAlignment="1">
      <alignment horizontal="center" vertical="center" wrapText="1"/>
    </xf>
    <xf numFmtId="49" fontId="31" fillId="13" borderId="65" xfId="11" applyNumberFormat="1" applyFont="1" applyFill="1" applyBorder="1" applyAlignment="1">
      <alignment wrapText="1"/>
    </xf>
    <xf numFmtId="0" fontId="27" fillId="13" borderId="0" xfId="11" applyFont="1" applyFill="1" applyAlignment="1">
      <alignment horizontal="center"/>
    </xf>
    <xf numFmtId="0" fontId="27" fillId="13" borderId="0" xfId="11" applyFont="1" applyFill="1" applyAlignment="1">
      <alignment horizontal="left" wrapText="1"/>
    </xf>
    <xf numFmtId="1" fontId="30" fillId="12" borderId="55" xfId="11" applyNumberFormat="1" applyFont="1" applyFill="1" applyBorder="1" applyAlignment="1">
      <alignment horizontal="center" vertical="center"/>
    </xf>
    <xf numFmtId="0" fontId="31" fillId="3" borderId="66" xfId="11" applyFont="1" applyFill="1" applyBorder="1" applyAlignment="1">
      <alignment wrapText="1"/>
    </xf>
    <xf numFmtId="3" fontId="31" fillId="14" borderId="65" xfId="9" applyNumberFormat="1" applyFont="1" applyFill="1" applyBorder="1" applyAlignment="1">
      <alignment horizontal="center"/>
    </xf>
    <xf numFmtId="3" fontId="36" fillId="3" borderId="65" xfId="9" applyNumberFormat="1" applyFont="1" applyFill="1" applyBorder="1" applyAlignment="1">
      <alignment horizontal="center" vertical="center" wrapText="1"/>
    </xf>
    <xf numFmtId="3" fontId="30" fillId="12" borderId="55" xfId="11" applyNumberFormat="1" applyFont="1" applyFill="1" applyBorder="1" applyAlignment="1">
      <alignment horizontal="center" vertical="center"/>
    </xf>
    <xf numFmtId="0" fontId="33" fillId="13" borderId="0" xfId="11" applyFont="1" applyFill="1" applyAlignment="1">
      <alignment horizontal="right" vertical="top" wrapText="1"/>
    </xf>
    <xf numFmtId="0" fontId="27" fillId="13" borderId="0" xfId="11" applyFont="1" applyFill="1" applyAlignment="1">
      <alignment vertical="center"/>
    </xf>
    <xf numFmtId="0" fontId="32" fillId="0" borderId="0" xfId="9" applyFont="1" applyAlignment="1">
      <alignment vertical="center"/>
    </xf>
    <xf numFmtId="0" fontId="32" fillId="3" borderId="0" xfId="9" applyFont="1" applyFill="1" applyAlignment="1">
      <alignment horizontal="center" vertical="center"/>
    </xf>
    <xf numFmtId="3" fontId="27" fillId="13" borderId="0" xfId="11" applyNumberFormat="1" applyFont="1" applyFill="1" applyAlignment="1">
      <alignment vertical="center"/>
    </xf>
    <xf numFmtId="0" fontId="30" fillId="3" borderId="0" xfId="9" applyFont="1" applyFill="1" applyAlignment="1">
      <alignment horizontal="center" vertical="center"/>
    </xf>
    <xf numFmtId="17" fontId="36" fillId="3" borderId="67" xfId="9" applyNumberFormat="1" applyFont="1" applyFill="1" applyBorder="1" applyAlignment="1">
      <alignment horizontal="center"/>
    </xf>
    <xf numFmtId="3" fontId="36" fillId="3" borderId="0" xfId="9" applyNumberFormat="1" applyFont="1" applyFill="1" applyAlignment="1">
      <alignment horizontal="right"/>
    </xf>
    <xf numFmtId="3" fontId="36" fillId="3" borderId="68" xfId="9" applyNumberFormat="1" applyFont="1" applyFill="1" applyBorder="1" applyAlignment="1">
      <alignment horizontal="right"/>
    </xf>
    <xf numFmtId="0" fontId="37" fillId="0" borderId="0" xfId="11" applyFont="1" applyAlignment="1">
      <alignment vertical="center" wrapText="1"/>
    </xf>
    <xf numFmtId="0" fontId="37" fillId="0" borderId="0" xfId="11" applyFont="1" applyAlignment="1">
      <alignment vertical="center"/>
    </xf>
    <xf numFmtId="0" fontId="37" fillId="0" borderId="0" xfId="11" applyFont="1" applyAlignment="1">
      <alignment horizontal="center" vertical="center"/>
    </xf>
    <xf numFmtId="0" fontId="27" fillId="0" borderId="0" xfId="11" applyFont="1" applyAlignment="1">
      <alignment vertical="top"/>
    </xf>
    <xf numFmtId="0" fontId="39" fillId="0" borderId="0" xfId="9" applyFont="1"/>
    <xf numFmtId="3" fontId="39" fillId="0" borderId="0" xfId="9" applyNumberFormat="1" applyFont="1" applyAlignment="1">
      <alignment horizontal="center" vertical="center" wrapText="1"/>
    </xf>
    <xf numFmtId="3" fontId="40" fillId="0" borderId="0" xfId="11" applyNumberFormat="1" applyFont="1" applyAlignment="1">
      <alignment horizontal="center" vertical="center"/>
    </xf>
    <xf numFmtId="0" fontId="27" fillId="13" borderId="68" xfId="11" applyFont="1" applyFill="1" applyBorder="1"/>
    <xf numFmtId="17" fontId="41" fillId="15" borderId="69" xfId="9" applyNumberFormat="1" applyFont="1" applyFill="1" applyBorder="1" applyAlignment="1">
      <alignment horizontal="center" vertical="center"/>
    </xf>
    <xf numFmtId="17" fontId="41" fillId="15" borderId="28" xfId="9" applyNumberFormat="1" applyFont="1" applyFill="1" applyBorder="1" applyAlignment="1">
      <alignment horizontal="center" vertical="center"/>
    </xf>
    <xf numFmtId="3" fontId="41" fillId="3" borderId="1" xfId="9" applyNumberFormat="1" applyFont="1" applyFill="1" applyBorder="1" applyAlignment="1">
      <alignment horizontal="right"/>
    </xf>
    <xf numFmtId="3" fontId="30" fillId="16" borderId="67" xfId="9" applyNumberFormat="1" applyFont="1" applyFill="1" applyBorder="1" applyAlignment="1">
      <alignment horizontal="center"/>
    </xf>
    <xf numFmtId="3" fontId="41" fillId="16" borderId="0" xfId="9" applyNumberFormat="1" applyFont="1" applyFill="1" applyAlignment="1">
      <alignment horizontal="right"/>
    </xf>
    <xf numFmtId="3" fontId="41" fillId="17" borderId="1" xfId="9" applyNumberFormat="1" applyFont="1" applyFill="1" applyBorder="1" applyAlignment="1">
      <alignment horizontal="right"/>
    </xf>
    <xf numFmtId="3" fontId="30" fillId="18" borderId="67" xfId="9" applyNumberFormat="1" applyFont="1" applyFill="1" applyBorder="1" applyAlignment="1">
      <alignment horizontal="center"/>
    </xf>
    <xf numFmtId="3" fontId="41" fillId="18" borderId="0" xfId="9" applyNumberFormat="1" applyFont="1" applyFill="1" applyAlignment="1">
      <alignment horizontal="right"/>
    </xf>
    <xf numFmtId="3" fontId="30" fillId="19" borderId="41" xfId="9" applyNumberFormat="1" applyFont="1" applyFill="1" applyBorder="1" applyAlignment="1">
      <alignment horizontal="center"/>
    </xf>
    <xf numFmtId="3" fontId="35" fillId="19" borderId="40" xfId="11" applyNumberFormat="1" applyFont="1" applyFill="1" applyBorder="1"/>
    <xf numFmtId="0" fontId="33" fillId="13" borderId="0" xfId="11" applyFont="1" applyFill="1" applyAlignment="1">
      <alignment horizontal="right"/>
    </xf>
    <xf numFmtId="3" fontId="42" fillId="0" borderId="0" xfId="11" applyNumberFormat="1" applyFont="1" applyAlignment="1">
      <alignment horizontal="center" vertical="center"/>
    </xf>
    <xf numFmtId="0" fontId="43" fillId="0" borderId="55" xfId="9" applyFont="1" applyBorder="1" applyAlignment="1">
      <alignment horizontal="center" vertical="center"/>
    </xf>
    <xf numFmtId="0" fontId="43" fillId="0" borderId="71" xfId="9" applyFont="1" applyBorder="1" applyAlignment="1">
      <alignment horizontal="center" vertical="center" wrapText="1"/>
    </xf>
    <xf numFmtId="0" fontId="43" fillId="0" borderId="59" xfId="9" applyFont="1" applyBorder="1" applyAlignment="1">
      <alignment horizontal="center" vertical="center" wrapText="1"/>
    </xf>
    <xf numFmtId="0" fontId="43" fillId="0" borderId="56" xfId="9" applyFont="1" applyBorder="1" applyAlignment="1">
      <alignment horizontal="center" vertical="center" wrapText="1"/>
    </xf>
    <xf numFmtId="0" fontId="43" fillId="0" borderId="58" xfId="9" applyFont="1" applyBorder="1" applyAlignment="1">
      <alignment horizontal="center" vertical="center" wrapText="1"/>
    </xf>
    <xf numFmtId="0" fontId="43" fillId="0" borderId="0" xfId="9" applyFont="1" applyAlignment="1">
      <alignment horizontal="center" vertical="center" wrapText="1"/>
    </xf>
    <xf numFmtId="17" fontId="36" fillId="3" borderId="66" xfId="9" applyNumberFormat="1" applyFont="1" applyFill="1" applyBorder="1" applyAlignment="1">
      <alignment horizontal="center"/>
    </xf>
    <xf numFmtId="3" fontId="36" fillId="3" borderId="72" xfId="9" applyNumberFormat="1" applyFont="1" applyFill="1" applyBorder="1" applyAlignment="1">
      <alignment horizontal="right"/>
    </xf>
    <xf numFmtId="17" fontId="31" fillId="3" borderId="66" xfId="9" applyNumberFormat="1" applyFont="1" applyFill="1" applyBorder="1" applyAlignment="1">
      <alignment horizontal="center"/>
    </xf>
    <xf numFmtId="0" fontId="43" fillId="20" borderId="73" xfId="9" applyFont="1" applyFill="1" applyBorder="1" applyAlignment="1">
      <alignment horizontal="center"/>
    </xf>
    <xf numFmtId="3" fontId="43" fillId="20" borderId="74" xfId="9" applyNumberFormat="1" applyFont="1" applyFill="1" applyBorder="1" applyAlignment="1">
      <alignment horizontal="right"/>
    </xf>
    <xf numFmtId="3" fontId="43" fillId="20" borderId="75" xfId="9" applyNumberFormat="1" applyFont="1" applyFill="1" applyBorder="1" applyAlignment="1">
      <alignment horizontal="right"/>
    </xf>
    <xf numFmtId="0" fontId="43" fillId="18" borderId="76" xfId="9" applyFont="1" applyFill="1" applyBorder="1" applyAlignment="1">
      <alignment horizontal="center" vertical="center"/>
    </xf>
    <xf numFmtId="3" fontId="43" fillId="18" borderId="76" xfId="9" applyNumberFormat="1" applyFont="1" applyFill="1" applyBorder="1" applyAlignment="1">
      <alignment horizontal="right" vertical="center"/>
    </xf>
    <xf numFmtId="3" fontId="43" fillId="18" borderId="77" xfId="9" applyNumberFormat="1" applyFont="1" applyFill="1" applyBorder="1" applyAlignment="1">
      <alignment horizontal="right" vertical="center"/>
    </xf>
    <xf numFmtId="0" fontId="43" fillId="7" borderId="76" xfId="9" applyFont="1" applyFill="1" applyBorder="1" applyAlignment="1">
      <alignment horizontal="center" vertical="center"/>
    </xf>
    <xf numFmtId="3" fontId="43" fillId="7" borderId="76" xfId="9" applyNumberFormat="1" applyFont="1" applyFill="1" applyBorder="1" applyAlignment="1">
      <alignment horizontal="right" vertical="center"/>
    </xf>
    <xf numFmtId="3" fontId="36" fillId="3" borderId="78" xfId="9" applyNumberFormat="1" applyFont="1" applyFill="1" applyBorder="1" applyAlignment="1">
      <alignment horizontal="right"/>
    </xf>
    <xf numFmtId="0" fontId="33" fillId="13" borderId="0" xfId="11" applyFont="1" applyFill="1" applyAlignment="1">
      <alignment horizontal="left" vertical="top" wrapText="1"/>
    </xf>
    <xf numFmtId="0" fontId="27" fillId="13" borderId="0" xfId="11" applyFont="1" applyFill="1" applyAlignment="1">
      <alignment vertical="top"/>
    </xf>
    <xf numFmtId="0" fontId="30" fillId="12" borderId="80" xfId="9" applyFont="1" applyFill="1" applyBorder="1" applyAlignment="1">
      <alignment horizontal="center" vertical="center"/>
    </xf>
    <xf numFmtId="17" fontId="36" fillId="3" borderId="72" xfId="9" applyNumberFormat="1" applyFont="1" applyFill="1" applyBorder="1" applyAlignment="1">
      <alignment horizontal="center"/>
    </xf>
    <xf numFmtId="0" fontId="31" fillId="13" borderId="81" xfId="11" applyFont="1" applyFill="1" applyBorder="1"/>
    <xf numFmtId="3" fontId="41" fillId="18" borderId="82" xfId="9" applyNumberFormat="1" applyFont="1" applyFill="1" applyBorder="1" applyAlignment="1">
      <alignment horizontal="center"/>
    </xf>
    <xf numFmtId="3" fontId="41" fillId="18" borderId="83" xfId="9" applyNumberFormat="1" applyFont="1" applyFill="1" applyBorder="1" applyAlignment="1">
      <alignment horizontal="center"/>
    </xf>
    <xf numFmtId="0" fontId="33" fillId="13" borderId="0" xfId="11" applyFont="1" applyFill="1" applyAlignment="1">
      <alignment vertical="top"/>
    </xf>
    <xf numFmtId="0" fontId="33" fillId="13" borderId="0" xfId="11" applyFont="1" applyFill="1"/>
    <xf numFmtId="0" fontId="30" fillId="13" borderId="85" xfId="11" applyFont="1" applyFill="1" applyBorder="1"/>
    <xf numFmtId="3" fontId="41" fillId="3" borderId="86" xfId="9" applyNumberFormat="1" applyFont="1" applyFill="1" applyBorder="1" applyAlignment="1">
      <alignment horizontal="right"/>
    </xf>
    <xf numFmtId="0" fontId="35" fillId="13" borderId="0" xfId="11" applyFont="1" applyFill="1"/>
    <xf numFmtId="9" fontId="27" fillId="13" borderId="0" xfId="14" applyFont="1" applyFill="1"/>
    <xf numFmtId="1" fontId="30" fillId="12" borderId="58" xfId="11" applyNumberFormat="1" applyFont="1" applyFill="1" applyBorder="1" applyAlignment="1">
      <alignment horizontal="center" vertical="center"/>
    </xf>
    <xf numFmtId="0" fontId="30" fillId="13" borderId="0" xfId="11" applyFont="1" applyFill="1" applyAlignment="1">
      <alignment vertical="top" wrapText="1"/>
    </xf>
    <xf numFmtId="164" fontId="39" fillId="0" borderId="0" xfId="0" applyNumberFormat="1" applyFont="1" applyAlignment="1">
      <alignment vertical="center"/>
    </xf>
    <xf numFmtId="164" fontId="46" fillId="0" borderId="0" xfId="0" applyNumberFormat="1" applyFont="1" applyAlignment="1">
      <alignment vertical="center"/>
    </xf>
    <xf numFmtId="164" fontId="39" fillId="0" borderId="0" xfId="0" applyNumberFormat="1" applyFont="1" applyAlignment="1">
      <alignment horizontal="left" vertical="center" wrapText="1"/>
    </xf>
    <xf numFmtId="164" fontId="46" fillId="0" borderId="8" xfId="0" applyNumberFormat="1" applyFont="1" applyBorder="1" applyAlignment="1">
      <alignment vertical="center"/>
    </xf>
    <xf numFmtId="164" fontId="46" fillId="0" borderId="9" xfId="0" applyNumberFormat="1" applyFont="1" applyBorder="1" applyAlignment="1">
      <alignment vertical="center"/>
    </xf>
    <xf numFmtId="164" fontId="46" fillId="0" borderId="10" xfId="0" applyNumberFormat="1" applyFont="1" applyBorder="1" applyAlignment="1">
      <alignment vertical="center"/>
    </xf>
    <xf numFmtId="164" fontId="46" fillId="0" borderId="11" xfId="0" applyNumberFormat="1" applyFont="1" applyBorder="1" applyAlignment="1">
      <alignment vertical="center"/>
    </xf>
    <xf numFmtId="164" fontId="46" fillId="0" borderId="12" xfId="0" applyNumberFormat="1" applyFont="1" applyBorder="1" applyAlignment="1">
      <alignment vertical="center"/>
    </xf>
    <xf numFmtId="164" fontId="42" fillId="0" borderId="0" xfId="0" applyNumberFormat="1" applyFont="1" applyAlignment="1">
      <alignment horizontal="center" vertical="center" readingOrder="1"/>
    </xf>
    <xf numFmtId="164" fontId="47" fillId="0" borderId="1" xfId="0" applyNumberFormat="1" applyFont="1" applyBorder="1" applyAlignment="1">
      <alignment horizontal="center" vertical="center"/>
    </xf>
    <xf numFmtId="0" fontId="47" fillId="0" borderId="1" xfId="0" applyFont="1" applyBorder="1" applyAlignment="1">
      <alignment horizontal="center" vertical="center"/>
    </xf>
    <xf numFmtId="164" fontId="46" fillId="0" borderId="13" xfId="0" applyNumberFormat="1" applyFont="1" applyBorder="1" applyAlignment="1">
      <alignment vertical="center"/>
    </xf>
    <xf numFmtId="164" fontId="46" fillId="0" borderId="2" xfId="0" applyNumberFormat="1" applyFont="1" applyBorder="1" applyAlignment="1">
      <alignment vertical="center"/>
    </xf>
    <xf numFmtId="164" fontId="47" fillId="0" borderId="1" xfId="0" applyNumberFormat="1" applyFont="1" applyBorder="1" applyAlignment="1">
      <alignment vertical="center"/>
    </xf>
    <xf numFmtId="3" fontId="46" fillId="0" borderId="1" xfId="1" applyNumberFormat="1" applyFont="1" applyBorder="1" applyAlignment="1">
      <alignment horizontal="center" vertical="center"/>
    </xf>
    <xf numFmtId="164" fontId="46" fillId="0" borderId="5" xfId="0" applyNumberFormat="1" applyFont="1" applyBorder="1" applyAlignment="1">
      <alignment vertical="center"/>
    </xf>
    <xf numFmtId="164" fontId="49" fillId="2" borderId="35" xfId="0" applyNumberFormat="1" applyFont="1" applyFill="1" applyBorder="1" applyAlignment="1">
      <alignment horizontal="center" vertical="center" wrapText="1"/>
    </xf>
    <xf numFmtId="164" fontId="49" fillId="2" borderId="22" xfId="0" applyNumberFormat="1" applyFont="1" applyFill="1" applyBorder="1" applyAlignment="1">
      <alignment horizontal="center" vertical="center" wrapText="1"/>
    </xf>
    <xf numFmtId="1" fontId="47" fillId="0" borderId="1" xfId="0" applyNumberFormat="1" applyFont="1" applyBorder="1" applyAlignment="1">
      <alignment horizontal="center" vertical="center" wrapText="1"/>
    </xf>
    <xf numFmtId="3" fontId="46" fillId="0" borderId="1" xfId="1" applyNumberFormat="1" applyFont="1" applyBorder="1" applyAlignment="1">
      <alignment horizontal="center" vertical="center" wrapText="1"/>
    </xf>
    <xf numFmtId="3" fontId="47" fillId="0" borderId="1" xfId="1" applyNumberFormat="1" applyFont="1" applyBorder="1" applyAlignment="1">
      <alignment horizontal="center" vertical="center" wrapText="1"/>
    </xf>
    <xf numFmtId="164" fontId="48" fillId="0" borderId="0" xfId="0" applyNumberFormat="1" applyFont="1" applyAlignment="1">
      <alignment vertical="center"/>
    </xf>
    <xf numFmtId="1" fontId="47" fillId="0" borderId="1" xfId="0" applyNumberFormat="1" applyFont="1" applyBorder="1" applyAlignment="1">
      <alignment horizontal="center" vertical="center"/>
    </xf>
    <xf numFmtId="164" fontId="37" fillId="6" borderId="4" xfId="0" applyNumberFormat="1" applyFont="1" applyFill="1" applyBorder="1" applyAlignment="1">
      <alignment horizontal="center" vertical="center"/>
    </xf>
    <xf numFmtId="164" fontId="37" fillId="6" borderId="5" xfId="0" applyNumberFormat="1" applyFont="1" applyFill="1" applyBorder="1" applyAlignment="1">
      <alignment horizontal="center" vertical="center"/>
    </xf>
    <xf numFmtId="164" fontId="40" fillId="0" borderId="4" xfId="0" applyNumberFormat="1" applyFont="1" applyBorder="1" applyAlignment="1">
      <alignment vertical="center"/>
    </xf>
    <xf numFmtId="3" fontId="27" fillId="0" borderId="5" xfId="0" applyNumberFormat="1" applyFont="1" applyBorder="1" applyAlignment="1">
      <alignment horizontal="center" vertical="center"/>
    </xf>
    <xf numFmtId="10" fontId="40" fillId="0" borderId="5" xfId="0" applyNumberFormat="1" applyFont="1" applyBorder="1" applyAlignment="1">
      <alignment horizontal="center" vertical="center"/>
    </xf>
    <xf numFmtId="3" fontId="27" fillId="3" borderId="5" xfId="0" applyNumberFormat="1" applyFont="1" applyFill="1" applyBorder="1" applyAlignment="1">
      <alignment horizontal="center" vertical="center"/>
    </xf>
    <xf numFmtId="164" fontId="27" fillId="3" borderId="5" xfId="0" applyNumberFormat="1" applyFont="1" applyFill="1" applyBorder="1" applyAlignment="1">
      <alignment horizontal="center" vertical="center"/>
    </xf>
    <xf numFmtId="164" fontId="27" fillId="0" borderId="5" xfId="0" applyNumberFormat="1" applyFont="1" applyBorder="1" applyAlignment="1">
      <alignment horizontal="center" vertical="center"/>
    </xf>
    <xf numFmtId="164" fontId="40" fillId="0" borderId="5" xfId="0" applyNumberFormat="1" applyFont="1" applyBorder="1" applyAlignment="1">
      <alignment horizontal="center" vertical="center"/>
    </xf>
    <xf numFmtId="164" fontId="29" fillId="6" borderId="4" xfId="0" applyNumberFormat="1" applyFont="1" applyFill="1" applyBorder="1" applyAlignment="1">
      <alignment vertical="center"/>
    </xf>
    <xf numFmtId="3" fontId="29" fillId="6" borderId="5" xfId="0" applyNumberFormat="1" applyFont="1" applyFill="1" applyBorder="1" applyAlignment="1">
      <alignment horizontal="center" vertical="center"/>
    </xf>
    <xf numFmtId="10" fontId="29" fillId="6" borderId="5" xfId="0" applyNumberFormat="1" applyFont="1" applyFill="1" applyBorder="1" applyAlignment="1">
      <alignment horizontal="center" vertical="center"/>
    </xf>
    <xf numFmtId="164" fontId="50" fillId="0" borderId="6" xfId="0" applyNumberFormat="1" applyFont="1" applyBorder="1" applyAlignment="1">
      <alignment vertical="center"/>
    </xf>
    <xf numFmtId="164" fontId="39" fillId="0" borderId="7" xfId="0" applyNumberFormat="1" applyFont="1" applyBorder="1" applyAlignment="1">
      <alignment vertical="center"/>
    </xf>
    <xf numFmtId="164" fontId="39" fillId="0" borderId="3" xfId="0" applyNumberFormat="1" applyFont="1" applyBorder="1" applyAlignment="1">
      <alignment vertical="center"/>
    </xf>
    <xf numFmtId="164" fontId="50" fillId="0" borderId="0" xfId="0" applyNumberFormat="1" applyFont="1" applyAlignment="1">
      <alignment vertical="center"/>
    </xf>
    <xf numFmtId="164" fontId="46" fillId="0" borderId="0" xfId="0" applyNumberFormat="1" applyFont="1" applyAlignment="1">
      <alignment horizontal="left" vertical="center" wrapText="1"/>
    </xf>
    <xf numFmtId="164" fontId="46" fillId="0" borderId="0" xfId="0" applyNumberFormat="1" applyFont="1" applyAlignment="1">
      <alignment vertical="center" wrapText="1"/>
    </xf>
    <xf numFmtId="164" fontId="39" fillId="0" borderId="36" xfId="0" applyNumberFormat="1" applyFont="1" applyBorder="1" applyAlignment="1">
      <alignment vertical="center"/>
    </xf>
    <xf numFmtId="3" fontId="39" fillId="0" borderId="14" xfId="1" applyNumberFormat="1" applyFont="1" applyBorder="1" applyAlignment="1">
      <alignment horizontal="center" vertical="center"/>
    </xf>
    <xf numFmtId="3" fontId="43" fillId="0" borderId="17" xfId="1" applyNumberFormat="1" applyFont="1" applyBorder="1" applyAlignment="1">
      <alignment horizontal="center" vertical="center"/>
    </xf>
    <xf numFmtId="164" fontId="39" fillId="0" borderId="37" xfId="0" applyNumberFormat="1" applyFont="1" applyBorder="1" applyAlignment="1">
      <alignment vertical="center"/>
    </xf>
    <xf numFmtId="3" fontId="39" fillId="0" borderId="1" xfId="1" applyNumberFormat="1" applyFont="1" applyBorder="1" applyAlignment="1">
      <alignment horizontal="center" vertical="center"/>
    </xf>
    <xf numFmtId="3" fontId="43" fillId="0" borderId="19" xfId="1" applyNumberFormat="1" applyFont="1" applyBorder="1" applyAlignment="1">
      <alignment horizontal="center" vertical="center"/>
    </xf>
    <xf numFmtId="164" fontId="39" fillId="0" borderId="38" xfId="0" applyNumberFormat="1" applyFont="1" applyBorder="1" applyAlignment="1">
      <alignment vertical="center"/>
    </xf>
    <xf numFmtId="9" fontId="27" fillId="0" borderId="23" xfId="2" applyFont="1" applyBorder="1" applyAlignment="1">
      <alignment horizontal="center" vertical="center"/>
    </xf>
    <xf numFmtId="9" fontId="35" fillId="0" borderId="24" xfId="2" applyFont="1" applyBorder="1" applyAlignment="1">
      <alignment horizontal="center" vertical="center"/>
    </xf>
    <xf numFmtId="10" fontId="27" fillId="0" borderId="23" xfId="2" applyNumberFormat="1" applyFont="1" applyBorder="1" applyAlignment="1">
      <alignment horizontal="center" vertical="center"/>
    </xf>
    <xf numFmtId="10" fontId="35" fillId="0" borderId="24" xfId="2" applyNumberFormat="1" applyFont="1" applyBorder="1" applyAlignment="1">
      <alignment horizontal="center" vertical="center"/>
    </xf>
    <xf numFmtId="164" fontId="39" fillId="0" borderId="14" xfId="1" applyNumberFormat="1" applyFont="1" applyBorder="1" applyAlignment="1">
      <alignment horizontal="center" vertical="center"/>
    </xf>
    <xf numFmtId="164" fontId="43" fillId="0" borderId="17" xfId="1" applyNumberFormat="1" applyFont="1" applyBorder="1" applyAlignment="1">
      <alignment horizontal="center" vertical="center"/>
    </xf>
    <xf numFmtId="164" fontId="39" fillId="0" borderId="1" xfId="1" applyNumberFormat="1" applyFont="1" applyBorder="1" applyAlignment="1">
      <alignment horizontal="center" vertical="center"/>
    </xf>
    <xf numFmtId="164" fontId="43" fillId="0" borderId="19" xfId="1" applyNumberFormat="1" applyFont="1" applyBorder="1" applyAlignment="1">
      <alignment horizontal="center" vertical="center"/>
    </xf>
    <xf numFmtId="164" fontId="27" fillId="0" borderId="23" xfId="2" applyNumberFormat="1" applyFont="1" applyBorder="1" applyAlignment="1">
      <alignment horizontal="center" vertical="center"/>
    </xf>
    <xf numFmtId="164" fontId="35" fillId="0" borderId="24" xfId="2" applyNumberFormat="1" applyFont="1" applyBorder="1" applyAlignment="1">
      <alignment horizontal="center" vertical="center"/>
    </xf>
    <xf numFmtId="164" fontId="29" fillId="2" borderId="36" xfId="0" applyNumberFormat="1" applyFont="1" applyFill="1" applyBorder="1" applyAlignment="1">
      <alignment vertical="center"/>
    </xf>
    <xf numFmtId="3" fontId="29" fillId="6" borderId="44" xfId="0" applyNumberFormat="1" applyFont="1" applyFill="1" applyBorder="1" applyAlignment="1">
      <alignment horizontal="center" vertical="center"/>
    </xf>
    <xf numFmtId="164" fontId="29" fillId="2" borderId="37" xfId="0" applyNumberFormat="1" applyFont="1" applyFill="1" applyBorder="1" applyAlignment="1">
      <alignment vertical="center"/>
    </xf>
    <xf numFmtId="164" fontId="29" fillId="2" borderId="18" xfId="0" applyNumberFormat="1" applyFont="1" applyFill="1" applyBorder="1" applyAlignment="1">
      <alignment vertical="center"/>
    </xf>
    <xf numFmtId="10" fontId="29" fillId="2" borderId="35" xfId="2" applyNumberFormat="1" applyFont="1" applyFill="1" applyBorder="1" applyAlignment="1">
      <alignment horizontal="center" vertical="center"/>
    </xf>
    <xf numFmtId="10" fontId="29" fillId="2" borderId="22" xfId="2" applyNumberFormat="1" applyFont="1" applyFill="1" applyBorder="1" applyAlignment="1">
      <alignment horizontal="center" vertical="center"/>
    </xf>
    <xf numFmtId="164" fontId="39" fillId="0" borderId="0" xfId="0" applyNumberFormat="1" applyFont="1" applyAlignment="1">
      <alignment horizontal="left" vertical="center"/>
    </xf>
    <xf numFmtId="164" fontId="29" fillId="2" borderId="0" xfId="0" applyNumberFormat="1" applyFont="1" applyFill="1" applyAlignment="1">
      <alignment horizontal="center" vertical="center"/>
    </xf>
    <xf numFmtId="164" fontId="51" fillId="0" borderId="0" xfId="0" applyNumberFormat="1" applyFont="1" applyAlignment="1">
      <alignment vertical="center"/>
    </xf>
    <xf numFmtId="164" fontId="53" fillId="2" borderId="1" xfId="0" applyNumberFormat="1" applyFont="1" applyFill="1" applyBorder="1" applyAlignment="1">
      <alignment vertical="center"/>
    </xf>
    <xf numFmtId="164" fontId="53" fillId="2" borderId="1" xfId="0" applyNumberFormat="1" applyFont="1" applyFill="1" applyBorder="1" applyAlignment="1">
      <alignment horizontal="center" vertical="center"/>
    </xf>
    <xf numFmtId="164" fontId="37" fillId="6" borderId="1" xfId="0" applyNumberFormat="1" applyFont="1" applyFill="1" applyBorder="1" applyAlignment="1">
      <alignment horizontal="center" vertical="center"/>
    </xf>
    <xf numFmtId="164" fontId="54" fillId="0" borderId="1" xfId="0" applyNumberFormat="1" applyFont="1" applyBorder="1" applyAlignment="1">
      <alignment vertical="center"/>
    </xf>
    <xf numFmtId="1" fontId="31" fillId="0" borderId="1" xfId="0" applyNumberFormat="1" applyFont="1" applyBorder="1" applyAlignment="1">
      <alignment horizontal="center" vertical="center"/>
    </xf>
    <xf numFmtId="9" fontId="31" fillId="0" borderId="1" xfId="2" applyFont="1" applyBorder="1" applyAlignment="1">
      <alignment horizontal="center" vertical="center"/>
    </xf>
    <xf numFmtId="164" fontId="51" fillId="0" borderId="0" xfId="0" applyNumberFormat="1" applyFont="1" applyAlignment="1">
      <alignment horizontal="left" vertical="center"/>
    </xf>
    <xf numFmtId="1" fontId="36" fillId="0" borderId="1" xfId="0" applyNumberFormat="1" applyFont="1" applyBorder="1" applyAlignment="1">
      <alignment horizontal="center" vertical="center"/>
    </xf>
    <xf numFmtId="164" fontId="36" fillId="0" borderId="1" xfId="0" applyNumberFormat="1" applyFont="1" applyBorder="1" applyAlignment="1">
      <alignment horizontal="center" vertical="center"/>
    </xf>
    <xf numFmtId="164" fontId="31" fillId="0" borderId="1" xfId="0" applyNumberFormat="1" applyFont="1" applyBorder="1" applyAlignment="1">
      <alignment horizontal="center" vertical="center"/>
    </xf>
    <xf numFmtId="164" fontId="31" fillId="0" borderId="1" xfId="2" applyNumberFormat="1" applyFont="1" applyBorder="1" applyAlignment="1">
      <alignment horizontal="center" vertical="center"/>
    </xf>
    <xf numFmtId="164" fontId="52" fillId="2" borderId="1" xfId="0" applyNumberFormat="1" applyFont="1" applyFill="1" applyBorder="1" applyAlignment="1">
      <alignment vertical="center"/>
    </xf>
    <xf numFmtId="165" fontId="52" fillId="2" borderId="1" xfId="0" applyNumberFormat="1" applyFont="1" applyFill="1" applyBorder="1" applyAlignment="1">
      <alignment horizontal="center" vertical="center"/>
    </xf>
    <xf numFmtId="164" fontId="55" fillId="0" borderId="0" xfId="0" applyNumberFormat="1" applyFont="1" applyAlignment="1">
      <alignment vertical="center" wrapText="1"/>
    </xf>
    <xf numFmtId="164" fontId="56" fillId="6" borderId="5" xfId="0" applyNumberFormat="1" applyFont="1" applyFill="1" applyBorder="1" applyAlignment="1">
      <alignment horizontal="center" vertical="center" wrapText="1"/>
    </xf>
    <xf numFmtId="164" fontId="56" fillId="6" borderId="4" xfId="0" applyNumberFormat="1" applyFont="1" applyFill="1" applyBorder="1" applyAlignment="1">
      <alignment horizontal="center" vertical="center"/>
    </xf>
    <xf numFmtId="164" fontId="56" fillId="6" borderId="5" xfId="0" applyNumberFormat="1" applyFont="1" applyFill="1" applyBorder="1" applyAlignment="1">
      <alignment horizontal="center" vertical="center"/>
    </xf>
    <xf numFmtId="1" fontId="27" fillId="3" borderId="1" xfId="0" applyNumberFormat="1" applyFont="1" applyFill="1" applyBorder="1" applyAlignment="1">
      <alignment horizontal="center" vertical="center"/>
    </xf>
    <xf numFmtId="1" fontId="39" fillId="0" borderId="1" xfId="0" applyNumberFormat="1" applyFont="1" applyBorder="1" applyAlignment="1">
      <alignment horizontal="center" vertical="center"/>
    </xf>
    <xf numFmtId="1" fontId="27" fillId="0" borderId="1" xfId="0" applyNumberFormat="1" applyFont="1" applyBorder="1" applyAlignment="1">
      <alignment horizontal="center" vertical="center"/>
    </xf>
    <xf numFmtId="10" fontId="40" fillId="0" borderId="1" xfId="0" applyNumberFormat="1" applyFont="1" applyBorder="1" applyAlignment="1">
      <alignment horizontal="center" vertical="center"/>
    </xf>
    <xf numFmtId="164" fontId="57" fillId="2" borderId="4" xfId="0" applyNumberFormat="1" applyFont="1" applyFill="1" applyBorder="1" applyAlignment="1">
      <alignment horizontal="center" vertical="center" wrapText="1"/>
    </xf>
    <xf numFmtId="164" fontId="57" fillId="2" borderId="25" xfId="0" applyNumberFormat="1" applyFont="1" applyFill="1" applyBorder="1" applyAlignment="1">
      <alignment horizontal="center" vertical="center" wrapText="1"/>
    </xf>
    <xf numFmtId="3" fontId="51" fillId="0" borderId="1" xfId="0" applyNumberFormat="1" applyFont="1" applyBorder="1" applyAlignment="1">
      <alignment horizontal="center" vertical="center"/>
    </xf>
    <xf numFmtId="164" fontId="51" fillId="0" borderId="1" xfId="0" applyNumberFormat="1" applyFont="1" applyBorder="1" applyAlignment="1">
      <alignment horizontal="center" vertical="center"/>
    </xf>
    <xf numFmtId="3" fontId="57" fillId="2" borderId="14" xfId="0" applyNumberFormat="1" applyFont="1" applyFill="1" applyBorder="1" applyAlignment="1">
      <alignment horizontal="center" vertical="center"/>
    </xf>
    <xf numFmtId="3" fontId="57" fillId="2" borderId="1" xfId="0" applyNumberFormat="1" applyFont="1" applyFill="1" applyBorder="1" applyAlignment="1">
      <alignment horizontal="center" vertical="center"/>
    </xf>
    <xf numFmtId="3" fontId="57" fillId="2" borderId="35" xfId="0" applyNumberFormat="1" applyFont="1" applyFill="1" applyBorder="1" applyAlignment="1">
      <alignment horizontal="center" vertical="center"/>
    </xf>
    <xf numFmtId="3" fontId="57" fillId="2" borderId="35" xfId="0" applyNumberFormat="1" applyFont="1" applyFill="1" applyBorder="1" applyAlignment="1">
      <alignment horizontal="center" vertical="center" wrapText="1"/>
    </xf>
    <xf numFmtId="164" fontId="48" fillId="0" borderId="0" xfId="0" applyNumberFormat="1" applyFont="1" applyAlignment="1">
      <alignment horizontal="left" vertical="center"/>
    </xf>
    <xf numFmtId="164" fontId="55" fillId="0" borderId="0" xfId="0" applyNumberFormat="1" applyFont="1" applyAlignment="1">
      <alignment horizontal="center" vertical="center" wrapText="1"/>
    </xf>
    <xf numFmtId="164" fontId="53" fillId="2" borderId="31" xfId="0" applyNumberFormat="1" applyFont="1" applyFill="1" applyBorder="1" applyAlignment="1">
      <alignment horizontal="center" vertical="center"/>
    </xf>
    <xf numFmtId="164" fontId="53" fillId="2" borderId="39" xfId="0" applyNumberFormat="1" applyFont="1" applyFill="1" applyBorder="1" applyAlignment="1">
      <alignment horizontal="center" vertical="center"/>
    </xf>
    <xf numFmtId="164" fontId="53" fillId="2" borderId="36" xfId="0" applyNumberFormat="1" applyFont="1" applyFill="1" applyBorder="1" applyAlignment="1">
      <alignment horizontal="center" vertical="center"/>
    </xf>
    <xf numFmtId="164" fontId="36" fillId="0" borderId="0" xfId="0" applyNumberFormat="1" applyFont="1" applyAlignment="1">
      <alignment vertical="center" wrapText="1"/>
    </xf>
    <xf numFmtId="3" fontId="31" fillId="0" borderId="1" xfId="0" applyNumberFormat="1" applyFont="1" applyBorder="1" applyAlignment="1">
      <alignment horizontal="center" vertical="center"/>
    </xf>
    <xf numFmtId="3" fontId="36" fillId="0" borderId="1" xfId="0" applyNumberFormat="1" applyFont="1" applyBorder="1" applyAlignment="1">
      <alignment horizontal="center" vertical="center"/>
    </xf>
    <xf numFmtId="164" fontId="31" fillId="0" borderId="0" xfId="0" applyNumberFormat="1" applyFont="1" applyAlignment="1">
      <alignment vertical="center" wrapText="1"/>
    </xf>
    <xf numFmtId="164" fontId="51" fillId="0" borderId="0" xfId="0" applyNumberFormat="1" applyFont="1" applyAlignment="1">
      <alignment horizontal="center" vertical="center"/>
    </xf>
    <xf numFmtId="164" fontId="27" fillId="0" borderId="5" xfId="0" applyNumberFormat="1" applyFont="1" applyBorder="1" applyAlignment="1">
      <alignment vertical="center"/>
    </xf>
    <xf numFmtId="164" fontId="40" fillId="0" borderId="5" xfId="0" applyNumberFormat="1" applyFont="1" applyBorder="1" applyAlignment="1">
      <alignment vertical="center"/>
    </xf>
    <xf numFmtId="164" fontId="37" fillId="0" borderId="0" xfId="0" applyNumberFormat="1" applyFont="1" applyAlignment="1">
      <alignment vertical="center"/>
    </xf>
    <xf numFmtId="164" fontId="40" fillId="0" borderId="1" xfId="0" applyNumberFormat="1" applyFont="1" applyBorder="1" applyAlignment="1">
      <alignment vertical="center"/>
    </xf>
    <xf numFmtId="3" fontId="27" fillId="0" borderId="1" xfId="0" applyNumberFormat="1" applyFont="1" applyBorder="1" applyAlignment="1">
      <alignment horizontal="center" vertical="center"/>
    </xf>
    <xf numFmtId="3" fontId="27" fillId="3" borderId="1" xfId="0" applyNumberFormat="1" applyFont="1" applyFill="1" applyBorder="1" applyAlignment="1">
      <alignment horizontal="center" vertical="center"/>
    </xf>
    <xf numFmtId="164" fontId="27" fillId="3" borderId="1" xfId="0" applyNumberFormat="1" applyFont="1" applyFill="1" applyBorder="1" applyAlignment="1">
      <alignment vertical="center"/>
    </xf>
    <xf numFmtId="164" fontId="29" fillId="6" borderId="1" xfId="0" applyNumberFormat="1" applyFont="1" applyFill="1" applyBorder="1" applyAlignment="1">
      <alignment vertical="center"/>
    </xf>
    <xf numFmtId="164" fontId="49" fillId="2" borderId="18" xfId="0" applyNumberFormat="1" applyFont="1" applyFill="1" applyBorder="1" applyAlignment="1">
      <alignment horizontal="center" vertical="center" wrapText="1"/>
    </xf>
    <xf numFmtId="3" fontId="39" fillId="0" borderId="14" xfId="1" applyNumberFormat="1" applyFont="1" applyBorder="1" applyAlignment="1">
      <alignment vertical="center"/>
    </xf>
    <xf numFmtId="3" fontId="43" fillId="0" borderId="17" xfId="1" applyNumberFormat="1" applyFont="1" applyBorder="1" applyAlignment="1">
      <alignment vertical="center"/>
    </xf>
    <xf numFmtId="10" fontId="39" fillId="0" borderId="23" xfId="2" applyNumberFormat="1" applyFont="1" applyBorder="1" applyAlignment="1">
      <alignment horizontal="center" vertical="center"/>
    </xf>
    <xf numFmtId="10" fontId="39" fillId="0" borderId="23" xfId="2" applyNumberFormat="1" applyFont="1" applyBorder="1" applyAlignment="1">
      <alignment vertical="center"/>
    </xf>
    <xf numFmtId="10" fontId="43" fillId="0" borderId="24" xfId="2" applyNumberFormat="1" applyFont="1" applyBorder="1" applyAlignment="1">
      <alignment vertical="center"/>
    </xf>
    <xf numFmtId="164" fontId="29" fillId="2" borderId="20" xfId="0" applyNumberFormat="1" applyFont="1" applyFill="1" applyBorder="1" applyAlignment="1">
      <alignment vertical="center" wrapText="1"/>
    </xf>
    <xf numFmtId="3" fontId="29" fillId="2" borderId="4" xfId="1" applyNumberFormat="1" applyFont="1" applyFill="1" applyBorder="1" applyAlignment="1">
      <alignment horizontal="center" vertical="center"/>
    </xf>
    <xf numFmtId="3" fontId="29" fillId="2" borderId="4" xfId="1" applyNumberFormat="1" applyFont="1" applyFill="1" applyBorder="1" applyAlignment="1">
      <alignment vertical="center"/>
    </xf>
    <xf numFmtId="164" fontId="27" fillId="3" borderId="5" xfId="0" applyNumberFormat="1" applyFont="1" applyFill="1" applyBorder="1" applyAlignment="1">
      <alignment vertical="center"/>
    </xf>
    <xf numFmtId="10" fontId="29" fillId="6" borderId="5" xfId="2" applyNumberFormat="1" applyFont="1" applyFill="1" applyBorder="1" applyAlignment="1">
      <alignment horizontal="center" vertical="center"/>
    </xf>
    <xf numFmtId="164" fontId="29" fillId="6" borderId="0" xfId="0" applyNumberFormat="1" applyFont="1" applyFill="1" applyAlignment="1">
      <alignment vertical="center"/>
    </xf>
    <xf numFmtId="10" fontId="29" fillId="6" borderId="0" xfId="2" applyNumberFormat="1" applyFont="1" applyFill="1" applyBorder="1" applyAlignment="1">
      <alignment horizontal="center" vertical="center"/>
    </xf>
    <xf numFmtId="9" fontId="29" fillId="6" borderId="0" xfId="2" applyFont="1" applyFill="1" applyBorder="1" applyAlignment="1">
      <alignment horizontal="center" vertical="center"/>
    </xf>
    <xf numFmtId="10" fontId="29" fillId="6" borderId="0" xfId="2" applyNumberFormat="1" applyFont="1" applyFill="1" applyBorder="1" applyAlignment="1">
      <alignment vertical="center"/>
    </xf>
    <xf numFmtId="164" fontId="59" fillId="6" borderId="4" xfId="0" applyNumberFormat="1" applyFont="1" applyFill="1" applyBorder="1" applyAlignment="1">
      <alignment horizontal="center" vertical="center" wrapText="1"/>
    </xf>
    <xf numFmtId="3" fontId="39" fillId="0" borderId="1" xfId="1" applyNumberFormat="1" applyFont="1" applyFill="1" applyBorder="1" applyAlignment="1">
      <alignment horizontal="center" vertical="center"/>
    </xf>
    <xf numFmtId="164" fontId="39" fillId="0" borderId="1" xfId="3" applyNumberFormat="1" applyFont="1" applyFill="1" applyBorder="1" applyAlignment="1">
      <alignment vertical="center"/>
    </xf>
    <xf numFmtId="164" fontId="39" fillId="0" borderId="1" xfId="0" applyNumberFormat="1" applyFont="1" applyBorder="1" applyAlignment="1">
      <alignment vertical="center"/>
    </xf>
    <xf numFmtId="164" fontId="39" fillId="0" borderId="1" xfId="3" applyNumberFormat="1" applyFont="1" applyBorder="1" applyAlignment="1">
      <alignment vertical="center"/>
    </xf>
    <xf numFmtId="3" fontId="39" fillId="0" borderId="1" xfId="3" applyNumberFormat="1" applyFont="1" applyBorder="1" applyAlignment="1">
      <alignment horizontal="center" vertical="center"/>
    </xf>
    <xf numFmtId="10" fontId="39" fillId="0" borderId="1" xfId="2" applyNumberFormat="1" applyFont="1" applyBorder="1" applyAlignment="1">
      <alignment horizontal="center" vertical="center"/>
    </xf>
    <xf numFmtId="164" fontId="39" fillId="0" borderId="1" xfId="2" applyNumberFormat="1" applyFont="1" applyBorder="1" applyAlignment="1">
      <alignment vertical="center"/>
    </xf>
    <xf numFmtId="1" fontId="39" fillId="0" borderId="1" xfId="3" applyNumberFormat="1" applyFont="1" applyBorder="1" applyAlignment="1">
      <alignment horizontal="center" vertical="center"/>
    </xf>
    <xf numFmtId="164" fontId="39" fillId="0" borderId="1" xfId="2" applyNumberFormat="1" applyFont="1" applyBorder="1" applyAlignment="1">
      <alignment horizontal="center" vertical="center"/>
    </xf>
    <xf numFmtId="0" fontId="30" fillId="12" borderId="90" xfId="9" applyFont="1" applyFill="1" applyBorder="1" applyAlignment="1">
      <alignment horizontal="center" vertical="center"/>
    </xf>
    <xf numFmtId="0" fontId="30" fillId="12" borderId="91" xfId="9" applyFont="1" applyFill="1" applyBorder="1" applyAlignment="1">
      <alignment horizontal="center" vertical="center"/>
    </xf>
    <xf numFmtId="0" fontId="30" fillId="12" borderId="92" xfId="9" applyFont="1" applyFill="1" applyBorder="1" applyAlignment="1">
      <alignment horizontal="center" vertical="center"/>
    </xf>
    <xf numFmtId="0" fontId="30" fillId="12" borderId="93" xfId="9" applyFont="1" applyFill="1" applyBorder="1" applyAlignment="1">
      <alignment horizontal="center" vertical="center"/>
    </xf>
    <xf numFmtId="0" fontId="30" fillId="12" borderId="67" xfId="9" applyFont="1" applyFill="1" applyBorder="1" applyAlignment="1">
      <alignment horizontal="center" vertical="center"/>
    </xf>
    <xf numFmtId="0" fontId="30" fillId="12" borderId="0" xfId="9" applyFont="1" applyFill="1" applyAlignment="1">
      <alignment horizontal="center" vertical="center"/>
    </xf>
    <xf numFmtId="0" fontId="30" fillId="12" borderId="68" xfId="9" applyFont="1" applyFill="1" applyBorder="1" applyAlignment="1">
      <alignment horizontal="center" vertical="center"/>
    </xf>
    <xf numFmtId="9" fontId="26" fillId="12" borderId="0" xfId="11" applyNumberFormat="1" applyFont="1" applyFill="1" applyAlignment="1">
      <alignment horizontal="center" vertical="center" wrapText="1"/>
    </xf>
    <xf numFmtId="0" fontId="35" fillId="13" borderId="0" xfId="11" applyFont="1" applyFill="1" applyAlignment="1">
      <alignment horizontal="left" vertical="center" wrapText="1"/>
    </xf>
    <xf numFmtId="0" fontId="31" fillId="13" borderId="0" xfId="11" applyFont="1" applyFill="1" applyAlignment="1">
      <alignment horizontal="left" vertical="top" wrapText="1"/>
    </xf>
    <xf numFmtId="0" fontId="39" fillId="0" borderId="0" xfId="9" applyFont="1" applyAlignment="1">
      <alignment horizontal="left" vertical="center" wrapText="1"/>
    </xf>
    <xf numFmtId="0" fontId="32" fillId="12" borderId="87" xfId="9" applyFont="1" applyFill="1" applyBorder="1" applyAlignment="1">
      <alignment horizontal="center" vertical="center"/>
    </xf>
    <xf numFmtId="0" fontId="32" fillId="12" borderId="88" xfId="9" applyFont="1" applyFill="1" applyBorder="1" applyAlignment="1">
      <alignment horizontal="center" vertical="center"/>
    </xf>
    <xf numFmtId="0" fontId="32" fillId="12" borderId="89" xfId="9" applyFont="1" applyFill="1" applyBorder="1" applyAlignment="1">
      <alignment horizontal="center" vertical="center"/>
    </xf>
    <xf numFmtId="0" fontId="33" fillId="13" borderId="84" xfId="11" applyFont="1" applyFill="1" applyBorder="1" applyAlignment="1">
      <alignment horizontal="right"/>
    </xf>
    <xf numFmtId="0" fontId="28" fillId="8" borderId="0" xfId="11" applyFont="1" applyFill="1" applyAlignment="1">
      <alignment horizontal="center" vertical="center" wrapText="1"/>
    </xf>
    <xf numFmtId="0" fontId="30" fillId="13" borderId="79" xfId="11" applyFont="1" applyFill="1" applyBorder="1" applyAlignment="1">
      <alignment horizontal="center" vertical="top"/>
    </xf>
    <xf numFmtId="0" fontId="33" fillId="13" borderId="0" xfId="11" applyFont="1" applyFill="1" applyAlignment="1">
      <alignment horizontal="right"/>
    </xf>
    <xf numFmtId="0" fontId="32" fillId="12" borderId="57" xfId="9" applyFont="1" applyFill="1" applyBorder="1" applyAlignment="1">
      <alignment horizontal="center" vertical="center"/>
    </xf>
    <xf numFmtId="0" fontId="32" fillId="12" borderId="64" xfId="9" applyFont="1" applyFill="1" applyBorder="1" applyAlignment="1">
      <alignment horizontal="center" vertical="center"/>
    </xf>
    <xf numFmtId="0" fontId="32" fillId="12" borderId="70" xfId="9" applyFont="1" applyFill="1" applyBorder="1" applyAlignment="1">
      <alignment horizontal="center" vertical="center"/>
    </xf>
    <xf numFmtId="0" fontId="33" fillId="13" borderId="64" xfId="11" applyFont="1" applyFill="1" applyBorder="1" applyAlignment="1">
      <alignment horizontal="right"/>
    </xf>
    <xf numFmtId="0" fontId="33" fillId="13" borderId="0" xfId="11" applyFont="1" applyFill="1" applyAlignment="1">
      <alignment horizontal="left" vertical="top" wrapText="1"/>
    </xf>
    <xf numFmtId="0" fontId="32" fillId="12" borderId="55" xfId="11" applyFont="1" applyFill="1" applyBorder="1" applyAlignment="1">
      <alignment horizontal="center" vertical="center" wrapText="1"/>
    </xf>
    <xf numFmtId="0" fontId="32" fillId="12" borderId="56" xfId="11" applyFont="1" applyFill="1" applyBorder="1" applyAlignment="1">
      <alignment horizontal="center" vertical="center" wrapText="1"/>
    </xf>
    <xf numFmtId="0" fontId="33" fillId="13" borderId="64" xfId="11" applyFont="1" applyFill="1" applyBorder="1" applyAlignment="1">
      <alignment horizontal="right" vertical="top" wrapText="1"/>
    </xf>
    <xf numFmtId="0" fontId="27" fillId="13" borderId="0" xfId="11" applyFont="1" applyFill="1" applyAlignment="1">
      <alignment horizontal="left" vertical="center" wrapText="1"/>
    </xf>
    <xf numFmtId="0" fontId="32" fillId="12" borderId="94" xfId="9" applyFont="1" applyFill="1" applyBorder="1" applyAlignment="1">
      <alignment horizontal="center" vertical="center"/>
    </xf>
    <xf numFmtId="0" fontId="32" fillId="12" borderId="95" xfId="9" applyFont="1" applyFill="1" applyBorder="1" applyAlignment="1">
      <alignment horizontal="center" vertical="center"/>
    </xf>
    <xf numFmtId="0" fontId="32" fillId="12" borderId="96" xfId="9" applyFont="1" applyFill="1" applyBorder="1" applyAlignment="1">
      <alignment horizontal="center" vertical="center"/>
    </xf>
    <xf numFmtId="0" fontId="38" fillId="0" borderId="0" xfId="11" applyFont="1" applyAlignment="1">
      <alignment horizontal="center" vertical="center" wrapText="1"/>
    </xf>
    <xf numFmtId="0" fontId="34" fillId="0" borderId="0" xfId="9" applyFont="1" applyAlignment="1">
      <alignment horizontal="left" vertical="center" wrapText="1"/>
    </xf>
    <xf numFmtId="0" fontId="33" fillId="13" borderId="64" xfId="11" applyFont="1" applyFill="1" applyBorder="1" applyAlignment="1">
      <alignment horizontal="right" vertical="top"/>
    </xf>
    <xf numFmtId="9" fontId="26" fillId="2" borderId="0" xfId="11" applyNumberFormat="1" applyFont="1" applyFill="1" applyAlignment="1">
      <alignment horizontal="center" vertical="center" wrapText="1"/>
    </xf>
    <xf numFmtId="164" fontId="39" fillId="0" borderId="0" xfId="0" applyNumberFormat="1" applyFont="1" applyAlignment="1">
      <alignment horizontal="left" vertical="center" wrapText="1"/>
    </xf>
    <xf numFmtId="164" fontId="39" fillId="0" borderId="0" xfId="0" applyNumberFormat="1" applyFont="1" applyAlignment="1">
      <alignment horizontal="left" vertical="center"/>
    </xf>
    <xf numFmtId="164" fontId="48" fillId="0" borderId="6" xfId="0" applyNumberFormat="1" applyFont="1" applyBorder="1" applyAlignment="1">
      <alignment horizontal="left" vertical="center"/>
    </xf>
    <xf numFmtId="164" fontId="48" fillId="0" borderId="7" xfId="0" applyNumberFormat="1" applyFont="1" applyBorder="1" applyAlignment="1">
      <alignment horizontal="left" vertical="center"/>
    </xf>
    <xf numFmtId="164" fontId="48" fillId="0" borderId="3" xfId="0" applyNumberFormat="1" applyFont="1" applyBorder="1" applyAlignment="1">
      <alignment horizontal="left" vertical="center"/>
    </xf>
    <xf numFmtId="164" fontId="50" fillId="0" borderId="6" xfId="0" applyNumberFormat="1" applyFont="1" applyBorder="1" applyAlignment="1">
      <alignment horizontal="left" vertical="center"/>
    </xf>
    <xf numFmtId="164" fontId="50" fillId="0" borderId="7" xfId="0" applyNumberFormat="1" applyFont="1" applyBorder="1" applyAlignment="1">
      <alignment horizontal="left" vertical="center"/>
    </xf>
    <xf numFmtId="164" fontId="50" fillId="0" borderId="3" xfId="0" applyNumberFormat="1" applyFont="1" applyBorder="1" applyAlignment="1">
      <alignment horizontal="left" vertical="center"/>
    </xf>
    <xf numFmtId="164" fontId="48" fillId="0" borderId="45" xfId="0" applyNumberFormat="1" applyFont="1" applyBorder="1" applyAlignment="1">
      <alignment horizontal="left" vertical="center"/>
    </xf>
    <xf numFmtId="164" fontId="48" fillId="0" borderId="33" xfId="0" applyNumberFormat="1" applyFont="1" applyBorder="1" applyAlignment="1">
      <alignment horizontal="left" vertical="center"/>
    </xf>
    <xf numFmtId="164" fontId="48" fillId="0" borderId="46" xfId="0" applyNumberFormat="1" applyFont="1" applyBorder="1" applyAlignment="1">
      <alignment horizontal="left" vertical="center"/>
    </xf>
    <xf numFmtId="164" fontId="50" fillId="0" borderId="0" xfId="0" applyNumberFormat="1" applyFont="1" applyAlignment="1">
      <alignment horizontal="left" vertical="center" wrapText="1"/>
    </xf>
    <xf numFmtId="164" fontId="37" fillId="6" borderId="1" xfId="0" applyNumberFormat="1" applyFont="1" applyFill="1" applyBorder="1" applyAlignment="1">
      <alignment horizontal="center" vertical="center"/>
    </xf>
    <xf numFmtId="164" fontId="29" fillId="2" borderId="0" xfId="0" applyNumberFormat="1" applyFont="1" applyFill="1" applyAlignment="1">
      <alignment horizontal="center" vertical="center"/>
    </xf>
    <xf numFmtId="164" fontId="27" fillId="0" borderId="1" xfId="2" applyNumberFormat="1" applyFont="1" applyBorder="1" applyAlignment="1">
      <alignment horizontal="center" vertical="center"/>
    </xf>
    <xf numFmtId="9" fontId="29" fillId="2" borderId="13" xfId="2" applyFont="1" applyFill="1" applyBorder="1" applyAlignment="1">
      <alignment horizontal="center" vertical="center"/>
    </xf>
    <xf numFmtId="9" fontId="29" fillId="2" borderId="5" xfId="2" applyFont="1" applyFill="1" applyBorder="1" applyAlignment="1">
      <alignment horizontal="center" vertical="center"/>
    </xf>
    <xf numFmtId="164" fontId="37" fillId="6" borderId="6" xfId="0" applyNumberFormat="1" applyFont="1" applyFill="1" applyBorder="1" applyAlignment="1">
      <alignment horizontal="center" vertical="center"/>
    </xf>
    <xf numFmtId="164" fontId="37" fillId="6" borderId="7" xfId="0" applyNumberFormat="1" applyFont="1" applyFill="1" applyBorder="1" applyAlignment="1">
      <alignment horizontal="center" vertical="center"/>
    </xf>
    <xf numFmtId="164" fontId="37" fillId="6" borderId="3" xfId="0" applyNumberFormat="1" applyFont="1" applyFill="1" applyBorder="1" applyAlignment="1">
      <alignment horizontal="center" vertical="center"/>
    </xf>
    <xf numFmtId="10" fontId="27" fillId="0" borderId="1" xfId="2" applyNumberFormat="1" applyFont="1" applyBorder="1" applyAlignment="1">
      <alignment horizontal="center" vertical="center"/>
    </xf>
    <xf numFmtId="164" fontId="48" fillId="0" borderId="6" xfId="0" applyNumberFormat="1" applyFont="1" applyBorder="1" applyAlignment="1">
      <alignment horizontal="left" vertical="center" wrapText="1"/>
    </xf>
    <xf numFmtId="164" fontId="48" fillId="0" borderId="7" xfId="0" applyNumberFormat="1" applyFont="1" applyBorder="1" applyAlignment="1">
      <alignment horizontal="left" vertical="center" wrapText="1"/>
    </xf>
    <xf numFmtId="164" fontId="48" fillId="0" borderId="3" xfId="0" applyNumberFormat="1" applyFont="1" applyBorder="1" applyAlignment="1">
      <alignment horizontal="left" vertical="center" wrapText="1"/>
    </xf>
    <xf numFmtId="164" fontId="48" fillId="0" borderId="30" xfId="0" applyNumberFormat="1" applyFont="1" applyBorder="1" applyAlignment="1">
      <alignment horizontal="left" vertical="center" wrapText="1"/>
    </xf>
    <xf numFmtId="164" fontId="48" fillId="0" borderId="21" xfId="0" applyNumberFormat="1" applyFont="1" applyBorder="1" applyAlignment="1">
      <alignment horizontal="left" vertical="center" wrapText="1"/>
    </xf>
    <xf numFmtId="164" fontId="45" fillId="2" borderId="0" xfId="0" applyNumberFormat="1" applyFont="1" applyFill="1" applyAlignment="1">
      <alignment horizontal="center" vertical="center"/>
    </xf>
    <xf numFmtId="164" fontId="37" fillId="6" borderId="1" xfId="0" applyNumberFormat="1" applyFont="1" applyFill="1" applyBorder="1" applyAlignment="1">
      <alignment horizontal="center" vertical="center" wrapText="1"/>
    </xf>
    <xf numFmtId="164" fontId="50" fillId="0" borderId="9" xfId="0" applyNumberFormat="1" applyFont="1" applyBorder="1" applyAlignment="1">
      <alignment horizontal="left" vertical="center" wrapText="1"/>
    </xf>
    <xf numFmtId="164" fontId="54" fillId="0" borderId="6" xfId="0" applyNumberFormat="1" applyFont="1" applyBorder="1" applyAlignment="1">
      <alignment horizontal="left" vertical="center"/>
    </xf>
    <xf numFmtId="164" fontId="54" fillId="0" borderId="3" xfId="0" applyNumberFormat="1" applyFont="1" applyBorder="1" applyAlignment="1">
      <alignment horizontal="left" vertical="center"/>
    </xf>
    <xf numFmtId="164" fontId="52" fillId="2" borderId="31" xfId="0" applyNumberFormat="1" applyFont="1" applyFill="1" applyBorder="1" applyAlignment="1">
      <alignment horizontal="center" vertical="center"/>
    </xf>
    <xf numFmtId="164" fontId="52" fillId="2" borderId="39" xfId="0" applyNumberFormat="1" applyFont="1" applyFill="1" applyBorder="1" applyAlignment="1">
      <alignment horizontal="center" vertical="center"/>
    </xf>
    <xf numFmtId="164" fontId="45" fillId="5" borderId="0" xfId="0" applyNumberFormat="1" applyFont="1" applyFill="1" applyAlignment="1">
      <alignment horizontal="center" vertical="center"/>
    </xf>
    <xf numFmtId="164" fontId="53" fillId="2" borderId="31" xfId="0" applyNumberFormat="1" applyFont="1" applyFill="1" applyBorder="1" applyAlignment="1">
      <alignment horizontal="center" vertical="center"/>
    </xf>
    <xf numFmtId="164" fontId="53" fillId="2" borderId="39" xfId="0" applyNumberFormat="1" applyFont="1" applyFill="1" applyBorder="1" applyAlignment="1">
      <alignment horizontal="center" vertical="center"/>
    </xf>
    <xf numFmtId="164" fontId="52" fillId="2" borderId="41" xfId="0" applyNumberFormat="1" applyFont="1" applyFill="1" applyBorder="1" applyAlignment="1">
      <alignment horizontal="center" vertical="center" wrapText="1"/>
    </xf>
    <xf numFmtId="164" fontId="52" fillId="2" borderId="40" xfId="0" applyNumberFormat="1" applyFont="1" applyFill="1" applyBorder="1" applyAlignment="1">
      <alignment horizontal="center" vertical="center" wrapText="1"/>
    </xf>
    <xf numFmtId="164" fontId="58" fillId="0" borderId="18" xfId="0" applyNumberFormat="1" applyFont="1" applyBorder="1" applyAlignment="1">
      <alignment horizontal="center" vertical="center" wrapText="1"/>
    </xf>
    <xf numFmtId="164" fontId="58" fillId="0" borderId="21" xfId="0" applyNumberFormat="1" applyFont="1" applyBorder="1" applyAlignment="1">
      <alignment horizontal="center" vertical="center" wrapText="1"/>
    </xf>
    <xf numFmtId="164" fontId="51" fillId="0" borderId="6" xfId="0" applyNumberFormat="1" applyFont="1" applyBorder="1" applyAlignment="1">
      <alignment horizontal="left" vertical="center"/>
    </xf>
    <xf numFmtId="164" fontId="51" fillId="0" borderId="7" xfId="0" applyNumberFormat="1" applyFont="1" applyBorder="1" applyAlignment="1">
      <alignment horizontal="left" vertical="center"/>
    </xf>
    <xf numFmtId="164" fontId="51" fillId="0" borderId="3" xfId="0" applyNumberFormat="1" applyFont="1" applyBorder="1" applyAlignment="1">
      <alignment horizontal="left" vertical="center"/>
    </xf>
    <xf numFmtId="164" fontId="39" fillId="0" borderId="19" xfId="2" applyNumberFormat="1" applyFont="1" applyBorder="1" applyAlignment="1">
      <alignment horizontal="center" vertical="center" wrapText="1"/>
    </xf>
    <xf numFmtId="164" fontId="39" fillId="0" borderId="22" xfId="2" applyNumberFormat="1" applyFont="1" applyBorder="1" applyAlignment="1">
      <alignment horizontal="center" vertical="center" wrapText="1"/>
    </xf>
    <xf numFmtId="164" fontId="51" fillId="0" borderId="42" xfId="0" applyNumberFormat="1" applyFont="1" applyBorder="1" applyAlignment="1">
      <alignment horizontal="left" vertical="center"/>
    </xf>
    <xf numFmtId="164" fontId="51" fillId="0" borderId="33" xfId="0" applyNumberFormat="1" applyFont="1" applyBorder="1" applyAlignment="1">
      <alignment horizontal="left" vertical="center"/>
    </xf>
    <xf numFmtId="164" fontId="51" fillId="0" borderId="34" xfId="0" applyNumberFormat="1" applyFont="1" applyBorder="1" applyAlignment="1">
      <alignment horizontal="left" vertical="center"/>
    </xf>
    <xf numFmtId="164" fontId="57" fillId="2" borderId="31" xfId="0" applyNumberFormat="1" applyFont="1" applyFill="1" applyBorder="1" applyAlignment="1">
      <alignment horizontal="left" vertical="center"/>
    </xf>
    <xf numFmtId="164" fontId="57" fillId="2" borderId="26" xfId="0" applyNumberFormat="1" applyFont="1" applyFill="1" applyBorder="1" applyAlignment="1">
      <alignment horizontal="left" vertical="center"/>
    </xf>
    <xf numFmtId="164" fontId="57" fillId="2" borderId="16" xfId="0" applyNumberFormat="1" applyFont="1" applyFill="1" applyBorder="1" applyAlignment="1">
      <alignment horizontal="left" vertical="center"/>
    </xf>
    <xf numFmtId="10" fontId="57" fillId="2" borderId="17" xfId="2" applyNumberFormat="1" applyFont="1" applyFill="1" applyBorder="1" applyAlignment="1">
      <alignment horizontal="center" vertical="center"/>
    </xf>
    <xf numFmtId="10" fontId="57" fillId="2" borderId="19" xfId="2" applyNumberFormat="1" applyFont="1" applyFill="1" applyBorder="1" applyAlignment="1">
      <alignment horizontal="center" vertical="center"/>
    </xf>
    <xf numFmtId="10" fontId="57" fillId="2" borderId="22" xfId="2" applyNumberFormat="1" applyFont="1" applyFill="1" applyBorder="1" applyAlignment="1">
      <alignment horizontal="center" vertical="center"/>
    </xf>
    <xf numFmtId="10" fontId="57" fillId="2" borderId="15" xfId="2" applyNumberFormat="1" applyFont="1" applyFill="1" applyBorder="1" applyAlignment="1">
      <alignment horizontal="center" vertical="center"/>
    </xf>
    <xf numFmtId="164" fontId="57" fillId="2" borderId="32" xfId="0" applyNumberFormat="1" applyFont="1" applyFill="1" applyBorder="1" applyAlignment="1">
      <alignment horizontal="left" vertical="center"/>
    </xf>
    <xf numFmtId="164" fontId="57" fillId="2" borderId="7" xfId="0" applyNumberFormat="1" applyFont="1" applyFill="1" applyBorder="1" applyAlignment="1">
      <alignment horizontal="left" vertical="center"/>
    </xf>
    <xf numFmtId="164" fontId="57" fillId="2" borderId="3" xfId="0" applyNumberFormat="1" applyFont="1" applyFill="1" applyBorder="1" applyAlignment="1">
      <alignment horizontal="left" vertical="center"/>
    </xf>
    <xf numFmtId="164" fontId="57" fillId="2" borderId="43" xfId="0" applyNumberFormat="1" applyFont="1" applyFill="1" applyBorder="1" applyAlignment="1">
      <alignment horizontal="left" vertical="center"/>
    </xf>
    <xf numFmtId="164" fontId="57" fillId="2" borderId="9" xfId="0" applyNumberFormat="1" applyFont="1" applyFill="1" applyBorder="1" applyAlignment="1">
      <alignment horizontal="left" vertical="center"/>
    </xf>
    <xf numFmtId="164" fontId="57" fillId="2" borderId="10" xfId="0" applyNumberFormat="1" applyFont="1" applyFill="1" applyBorder="1" applyAlignment="1">
      <alignment horizontal="left" vertical="center"/>
    </xf>
    <xf numFmtId="164" fontId="58" fillId="0" borderId="20" xfId="0" applyNumberFormat="1" applyFont="1" applyBorder="1" applyAlignment="1">
      <alignment horizontal="center" vertical="center" wrapText="1"/>
    </xf>
    <xf numFmtId="164" fontId="39" fillId="0" borderId="19" xfId="2" applyNumberFormat="1" applyFont="1" applyFill="1" applyBorder="1" applyAlignment="1">
      <alignment horizontal="center" vertical="center" wrapText="1"/>
    </xf>
    <xf numFmtId="10" fontId="39" fillId="0" borderId="19" xfId="2" applyNumberFormat="1" applyFont="1" applyFill="1" applyBorder="1" applyAlignment="1">
      <alignment horizontal="center" vertical="center" wrapText="1"/>
    </xf>
    <xf numFmtId="10" fontId="39" fillId="0" borderId="19" xfId="2" applyNumberFormat="1" applyFont="1" applyBorder="1" applyAlignment="1">
      <alignment horizontal="center" vertical="center" wrapText="1"/>
    </xf>
    <xf numFmtId="164" fontId="29" fillId="2" borderId="40" xfId="0" applyNumberFormat="1" applyFont="1" applyFill="1" applyBorder="1" applyAlignment="1">
      <alignment horizontal="center" vertical="center"/>
    </xf>
    <xf numFmtId="164" fontId="53" fillId="2" borderId="30" xfId="0" applyNumberFormat="1" applyFont="1" applyFill="1" applyBorder="1" applyAlignment="1">
      <alignment horizontal="center" vertical="center" wrapText="1"/>
    </xf>
    <xf numFmtId="164" fontId="53" fillId="2" borderId="20" xfId="0" applyNumberFormat="1" applyFont="1" applyFill="1" applyBorder="1" applyAlignment="1">
      <alignment horizontal="center" vertical="center" wrapText="1"/>
    </xf>
    <xf numFmtId="164" fontId="53" fillId="2" borderId="27" xfId="0" applyNumberFormat="1" applyFont="1" applyFill="1" applyBorder="1" applyAlignment="1">
      <alignment horizontal="center" vertical="center" wrapText="1"/>
    </xf>
    <xf numFmtId="164" fontId="53" fillId="2" borderId="28" xfId="0" applyNumberFormat="1" applyFont="1" applyFill="1" applyBorder="1" applyAlignment="1">
      <alignment horizontal="center" vertical="center" wrapText="1"/>
    </xf>
    <xf numFmtId="164" fontId="53" fillId="2" borderId="29" xfId="0" applyNumberFormat="1" applyFont="1" applyFill="1" applyBorder="1" applyAlignment="1">
      <alignment horizontal="center" vertical="center" wrapText="1"/>
    </xf>
    <xf numFmtId="164" fontId="53" fillId="2" borderId="13" xfId="0" applyNumberFormat="1" applyFont="1" applyFill="1" applyBorder="1" applyAlignment="1">
      <alignment horizontal="center" vertical="center" wrapText="1"/>
    </xf>
    <xf numFmtId="164" fontId="53" fillId="2" borderId="2" xfId="0" applyNumberFormat="1" applyFont="1" applyFill="1" applyBorder="1" applyAlignment="1">
      <alignment horizontal="center" vertical="center" wrapText="1"/>
    </xf>
    <xf numFmtId="164" fontId="53" fillId="2" borderId="5" xfId="0" applyNumberFormat="1" applyFont="1" applyFill="1" applyBorder="1" applyAlignment="1">
      <alignment horizontal="center" vertical="center" wrapText="1"/>
    </xf>
    <xf numFmtId="164" fontId="57" fillId="2" borderId="15" xfId="0" applyNumberFormat="1" applyFont="1" applyFill="1" applyBorder="1" applyAlignment="1">
      <alignment horizontal="center" vertical="center" wrapText="1"/>
    </xf>
    <xf numFmtId="164" fontId="57" fillId="2" borderId="16" xfId="0" applyNumberFormat="1" applyFont="1" applyFill="1" applyBorder="1" applyAlignment="1">
      <alignment horizontal="center" vertical="center" wrapText="1"/>
    </xf>
    <xf numFmtId="164" fontId="57" fillId="2" borderId="14" xfId="0" applyNumberFormat="1" applyFont="1" applyFill="1" applyBorder="1" applyAlignment="1">
      <alignment horizontal="center" vertical="center" wrapText="1"/>
    </xf>
    <xf numFmtId="164" fontId="57" fillId="2" borderId="17" xfId="0" applyNumberFormat="1" applyFont="1" applyFill="1" applyBorder="1" applyAlignment="1">
      <alignment horizontal="center" vertical="center" wrapText="1"/>
    </xf>
    <xf numFmtId="164" fontId="39" fillId="0" borderId="6" xfId="0" applyNumberFormat="1" applyFont="1" applyBorder="1" applyAlignment="1">
      <alignment horizontal="left" vertical="center"/>
    </xf>
    <xf numFmtId="164" fontId="39" fillId="0" borderId="7" xfId="0" applyNumberFormat="1" applyFont="1" applyBorder="1" applyAlignment="1">
      <alignment horizontal="left" vertical="center"/>
    </xf>
    <xf numFmtId="164" fontId="39" fillId="0" borderId="3" xfId="0" applyNumberFormat="1" applyFont="1" applyBorder="1" applyAlignment="1">
      <alignment horizontal="left" vertical="center"/>
    </xf>
    <xf numFmtId="164" fontId="52" fillId="2" borderId="13" xfId="0" applyNumberFormat="1" applyFont="1" applyFill="1" applyBorder="1" applyAlignment="1">
      <alignment horizontal="center" vertical="center" wrapText="1"/>
    </xf>
    <xf numFmtId="164" fontId="52" fillId="2" borderId="2" xfId="0" applyNumberFormat="1" applyFont="1" applyFill="1" applyBorder="1" applyAlignment="1">
      <alignment horizontal="center" vertical="center" wrapText="1"/>
    </xf>
    <xf numFmtId="164" fontId="60" fillId="2" borderId="0" xfId="4" applyNumberFormat="1" applyFont="1" applyFill="1" applyAlignment="1">
      <alignment horizontal="center" vertical="center" wrapText="1"/>
    </xf>
    <xf numFmtId="164" fontId="44" fillId="4" borderId="0" xfId="5" applyNumberFormat="1" applyFont="1" applyFill="1" applyAlignment="1">
      <alignment horizontal="center" vertical="center" wrapText="1"/>
    </xf>
    <xf numFmtId="164" fontId="46" fillId="0" borderId="0" xfId="0" applyNumberFormat="1" applyFont="1" applyAlignment="1">
      <alignment horizontal="left" vertical="center" wrapText="1"/>
    </xf>
    <xf numFmtId="164" fontId="29" fillId="2" borderId="31" xfId="0" applyNumberFormat="1" applyFont="1" applyFill="1" applyBorder="1" applyAlignment="1">
      <alignment horizontal="center" vertical="center"/>
    </xf>
    <xf numFmtId="164" fontId="29" fillId="2" borderId="26" xfId="0" applyNumberFormat="1" applyFont="1" applyFill="1" applyBorder="1" applyAlignment="1">
      <alignment horizontal="center" vertical="center"/>
    </xf>
    <xf numFmtId="164" fontId="29" fillId="2" borderId="39" xfId="0" applyNumberFormat="1" applyFont="1" applyFill="1" applyBorder="1" applyAlignment="1">
      <alignment horizontal="center" vertical="center"/>
    </xf>
    <xf numFmtId="164" fontId="29" fillId="2" borderId="43" xfId="0" applyNumberFormat="1" applyFont="1" applyFill="1" applyBorder="1" applyAlignment="1">
      <alignment horizontal="center" vertical="center"/>
    </xf>
    <xf numFmtId="164" fontId="29" fillId="2" borderId="41" xfId="0" applyNumberFormat="1" applyFont="1" applyFill="1" applyBorder="1" applyAlignment="1">
      <alignment horizontal="center" vertical="center"/>
    </xf>
    <xf numFmtId="164" fontId="29" fillId="2" borderId="1" xfId="0" applyNumberFormat="1" applyFont="1" applyFill="1" applyBorder="1" applyAlignment="1">
      <alignment horizontal="center" vertical="center"/>
    </xf>
    <xf numFmtId="164" fontId="29" fillId="2" borderId="19" xfId="0" applyNumberFormat="1" applyFont="1" applyFill="1" applyBorder="1" applyAlignment="1">
      <alignment horizontal="center" vertical="center"/>
    </xf>
    <xf numFmtId="164" fontId="29" fillId="2" borderId="2" xfId="0" applyNumberFormat="1" applyFont="1" applyFill="1" applyBorder="1" applyAlignment="1">
      <alignment horizontal="center" vertical="center"/>
    </xf>
    <xf numFmtId="164" fontId="29" fillId="2" borderId="9" xfId="0" applyNumberFormat="1" applyFont="1" applyFill="1" applyBorder="1" applyAlignment="1">
      <alignment horizontal="center" vertical="center"/>
    </xf>
    <xf numFmtId="164" fontId="56" fillId="6" borderId="6" xfId="0" applyNumberFormat="1" applyFont="1" applyFill="1" applyBorder="1" applyAlignment="1">
      <alignment horizontal="center" vertical="center"/>
    </xf>
    <xf numFmtId="164" fontId="56" fillId="6" borderId="7" xfId="0" applyNumberFormat="1" applyFont="1" applyFill="1" applyBorder="1" applyAlignment="1">
      <alignment horizontal="center" vertical="center"/>
    </xf>
    <xf numFmtId="164" fontId="56" fillId="6" borderId="3" xfId="0" applyNumberFormat="1" applyFont="1" applyFill="1" applyBorder="1" applyAlignment="1">
      <alignment horizontal="center" vertical="center"/>
    </xf>
    <xf numFmtId="0" fontId="20" fillId="0" borderId="0" xfId="0" applyFont="1" applyAlignment="1">
      <alignment horizontal="left" vertical="center" wrapText="1"/>
    </xf>
    <xf numFmtId="0" fontId="20" fillId="0" borderId="1" xfId="10" applyFont="1" applyBorder="1" applyAlignment="1">
      <alignment horizontal="center" vertical="center" wrapText="1"/>
    </xf>
    <xf numFmtId="0" fontId="24" fillId="11" borderId="6" xfId="10" applyFont="1" applyFill="1" applyBorder="1" applyAlignment="1">
      <alignment horizontal="center"/>
    </xf>
    <xf numFmtId="0" fontId="25" fillId="11" borderId="53" xfId="10" applyFont="1" applyFill="1" applyBorder="1" applyAlignment="1">
      <alignment horizontal="center" vertical="center" wrapText="1"/>
    </xf>
    <xf numFmtId="0" fontId="20" fillId="0" borderId="8" xfId="10" applyFont="1" applyBorder="1" applyAlignment="1">
      <alignment horizontal="center" vertical="center" wrapText="1"/>
    </xf>
    <xf numFmtId="0" fontId="21" fillId="11" borderId="1" xfId="10" applyFont="1" applyFill="1" applyBorder="1" applyAlignment="1">
      <alignment horizontal="center" vertical="center" wrapText="1"/>
    </xf>
    <xf numFmtId="0" fontId="22" fillId="0" borderId="1" xfId="10" applyFont="1" applyBorder="1" applyAlignment="1">
      <alignment horizontal="center" vertical="center" wrapText="1"/>
    </xf>
    <xf numFmtId="0" fontId="1" fillId="0" borderId="0" xfId="10" applyAlignment="1">
      <alignment horizontal="center" vertical="center" wrapText="1"/>
    </xf>
    <xf numFmtId="0" fontId="19" fillId="0" borderId="0" xfId="10" applyFont="1" applyAlignment="1">
      <alignment horizontal="center" wrapText="1"/>
    </xf>
    <xf numFmtId="0" fontId="20" fillId="3" borderId="0" xfId="10" applyFont="1" applyFill="1" applyAlignment="1">
      <alignment horizontal="left" vertical="center" wrapText="1"/>
    </xf>
    <xf numFmtId="0" fontId="9" fillId="8" borderId="0" xfId="10" applyFont="1" applyFill="1" applyAlignment="1">
      <alignment horizontal="center"/>
    </xf>
    <xf numFmtId="0" fontId="1" fillId="0" borderId="0" xfId="10" applyAlignment="1">
      <alignment horizontal="left" wrapText="1"/>
    </xf>
    <xf numFmtId="0" fontId="4" fillId="9" borderId="6" xfId="10" applyFont="1" applyFill="1" applyBorder="1" applyAlignment="1">
      <alignment horizontal="center" vertical="center"/>
    </xf>
    <xf numFmtId="0" fontId="4" fillId="9" borderId="7" xfId="10" applyFont="1" applyFill="1" applyBorder="1" applyAlignment="1">
      <alignment horizontal="center" vertical="center"/>
    </xf>
    <xf numFmtId="0" fontId="4" fillId="9" borderId="3" xfId="10" applyFont="1" applyFill="1" applyBorder="1" applyAlignment="1">
      <alignment horizontal="center" vertical="center"/>
    </xf>
    <xf numFmtId="0" fontId="1" fillId="0" borderId="0" xfId="10" applyAlignment="1">
      <alignment horizontal="left" vertical="top" wrapText="1"/>
    </xf>
    <xf numFmtId="0" fontId="10" fillId="9" borderId="6" xfId="10" applyFont="1" applyFill="1" applyBorder="1" applyAlignment="1">
      <alignment horizontal="center" vertical="center"/>
    </xf>
    <xf numFmtId="0" fontId="10" fillId="9" borderId="3" xfId="10" applyFont="1" applyFill="1" applyBorder="1" applyAlignment="1">
      <alignment horizontal="center" vertical="center"/>
    </xf>
    <xf numFmtId="0" fontId="11" fillId="0" borderId="9" xfId="10" applyFont="1" applyBorder="1" applyAlignment="1">
      <alignment horizontal="center" vertical="center" wrapText="1"/>
    </xf>
    <xf numFmtId="0" fontId="11" fillId="0" borderId="0" xfId="10" applyFont="1" applyAlignment="1">
      <alignment horizontal="center" vertical="center" wrapText="1"/>
    </xf>
    <xf numFmtId="0" fontId="1" fillId="0" borderId="1" xfId="10" applyBorder="1" applyAlignment="1">
      <alignment horizontal="left" vertical="top" wrapText="1"/>
    </xf>
    <xf numFmtId="0" fontId="10" fillId="9" borderId="7" xfId="10" applyFont="1" applyFill="1" applyBorder="1" applyAlignment="1">
      <alignment horizontal="center" vertical="center"/>
    </xf>
    <xf numFmtId="0" fontId="11" fillId="0" borderId="9" xfId="10" applyFont="1" applyBorder="1" applyAlignment="1">
      <alignment horizontal="left" wrapText="1"/>
    </xf>
    <xf numFmtId="0" fontId="11" fillId="0" borderId="0" xfId="10" applyFont="1" applyAlignment="1">
      <alignment horizontal="left" wrapText="1"/>
    </xf>
    <xf numFmtId="0" fontId="1" fillId="0" borderId="8" xfId="10" applyBorder="1" applyAlignment="1">
      <alignment horizontal="left" vertical="top" wrapText="1"/>
    </xf>
    <xf numFmtId="0" fontId="1" fillId="0" borderId="9" xfId="10" applyBorder="1" applyAlignment="1">
      <alignment horizontal="left" vertical="top" wrapText="1"/>
    </xf>
    <xf numFmtId="0" fontId="1" fillId="0" borderId="10" xfId="10" applyBorder="1" applyAlignment="1">
      <alignment horizontal="left" vertical="top" wrapText="1"/>
    </xf>
    <xf numFmtId="0" fontId="1" fillId="0" borderId="11" xfId="10" applyBorder="1" applyAlignment="1">
      <alignment horizontal="left" vertical="top" wrapText="1"/>
    </xf>
    <xf numFmtId="0" fontId="1" fillId="0" borderId="12" xfId="10" applyBorder="1" applyAlignment="1">
      <alignment horizontal="left" vertical="top" wrapText="1"/>
    </xf>
    <xf numFmtId="0" fontId="1" fillId="0" borderId="13" xfId="10" applyBorder="1" applyAlignment="1">
      <alignment horizontal="left" vertical="top" wrapText="1"/>
    </xf>
    <xf numFmtId="0" fontId="1" fillId="0" borderId="2" xfId="10" applyBorder="1" applyAlignment="1">
      <alignment horizontal="left" vertical="top" wrapText="1"/>
    </xf>
    <xf numFmtId="0" fontId="1" fillId="0" borderId="5" xfId="10" applyBorder="1" applyAlignment="1">
      <alignment horizontal="left" vertical="top" wrapText="1"/>
    </xf>
    <xf numFmtId="0" fontId="17" fillId="9" borderId="6" xfId="10" applyFont="1" applyFill="1" applyBorder="1" applyAlignment="1">
      <alignment horizontal="center" vertical="center"/>
    </xf>
    <xf numFmtId="0" fontId="17" fillId="9" borderId="7" xfId="10" applyFont="1" applyFill="1" applyBorder="1" applyAlignment="1">
      <alignment horizontal="center" vertical="center"/>
    </xf>
    <xf numFmtId="0" fontId="17" fillId="9" borderId="3" xfId="10" applyFont="1" applyFill="1" applyBorder="1" applyAlignment="1">
      <alignment horizontal="center" vertical="center"/>
    </xf>
    <xf numFmtId="0" fontId="11" fillId="0" borderId="9" xfId="10" applyFont="1" applyBorder="1" applyAlignment="1">
      <alignment horizontal="left" vertical="top" wrapText="1"/>
    </xf>
    <xf numFmtId="0" fontId="11" fillId="0" borderId="0" xfId="10" applyFont="1" applyAlignment="1">
      <alignment horizontal="left" vertical="top" wrapText="1"/>
    </xf>
    <xf numFmtId="0" fontId="18" fillId="9" borderId="6" xfId="10" applyFont="1" applyFill="1" applyBorder="1" applyAlignment="1">
      <alignment horizontal="center" vertical="center"/>
    </xf>
    <xf numFmtId="0" fontId="18" fillId="9" borderId="7" xfId="10" applyFont="1" applyFill="1" applyBorder="1" applyAlignment="1">
      <alignment horizontal="center" vertical="center"/>
    </xf>
    <xf numFmtId="0" fontId="18" fillId="9" borderId="3" xfId="10" applyFont="1" applyFill="1" applyBorder="1" applyAlignment="1">
      <alignment horizontal="center" vertical="center"/>
    </xf>
    <xf numFmtId="0" fontId="11" fillId="0" borderId="9" xfId="10" applyFont="1" applyBorder="1" applyAlignment="1">
      <alignment horizontal="center" vertical="top" wrapText="1"/>
    </xf>
    <xf numFmtId="0" fontId="11" fillId="0" borderId="0" xfId="10" applyFont="1" applyAlignment="1">
      <alignment horizontal="center" vertical="top" wrapText="1"/>
    </xf>
    <xf numFmtId="0" fontId="10" fillId="9" borderId="52" xfId="10" applyFont="1" applyFill="1" applyBorder="1" applyAlignment="1">
      <alignment horizontal="center" vertical="center"/>
    </xf>
    <xf numFmtId="0" fontId="14" fillId="0" borderId="11" xfId="10" applyFont="1" applyBorder="1" applyAlignment="1">
      <alignment horizontal="left" vertical="top" wrapText="1"/>
    </xf>
    <xf numFmtId="0" fontId="14" fillId="0" borderId="0" xfId="10" applyFont="1" applyAlignment="1">
      <alignment horizontal="left" vertical="top" wrapText="1"/>
    </xf>
    <xf numFmtId="0" fontId="11" fillId="0" borderId="0" xfId="10" applyFont="1" applyAlignment="1">
      <alignment horizontal="left"/>
    </xf>
    <xf numFmtId="0" fontId="16" fillId="0" borderId="1" xfId="10" applyFont="1" applyBorder="1" applyAlignment="1">
      <alignment horizontal="left" vertical="top" wrapText="1"/>
    </xf>
    <xf numFmtId="0" fontId="8" fillId="2" borderId="0" xfId="10" applyFont="1" applyFill="1" applyAlignment="1">
      <alignment horizontal="center"/>
    </xf>
    <xf numFmtId="0" fontId="10" fillId="9" borderId="47" xfId="10" applyFont="1" applyFill="1" applyBorder="1" applyAlignment="1">
      <alignment horizontal="center" vertical="center"/>
    </xf>
    <xf numFmtId="0" fontId="11" fillId="0" borderId="0" xfId="10" applyFont="1" applyAlignment="1">
      <alignment horizontal="left" vertical="center"/>
    </xf>
  </cellXfs>
  <cellStyles count="15">
    <cellStyle name="Millares" xfId="3" builtinId="3"/>
    <cellStyle name="Millares [0]" xfId="1" builtinId="6"/>
    <cellStyle name="Normal" xfId="0" builtinId="0"/>
    <cellStyle name="Normal 2" xfId="4" xr:uid="{10CD33EF-E3FA-4EB8-88AE-C4DE8C34FCFE}"/>
    <cellStyle name="Normal 2 2 2" xfId="8" xr:uid="{FB6FC70A-DE22-4824-ACDF-640D0627456D}"/>
    <cellStyle name="Normal 2 2 2 2" xfId="11" xr:uid="{201BFECD-7414-4D1D-A8B6-369DC97EA615}"/>
    <cellStyle name="Normal 2 3" xfId="5" xr:uid="{36B17551-43A1-44D8-9A91-FE81BD990CCC}"/>
    <cellStyle name="Normal 2 4 2" xfId="12" xr:uid="{953CE94E-2AE9-4150-BB0C-D21F9C0C6DB3}"/>
    <cellStyle name="Normal 24 2" xfId="9" xr:uid="{72C22CEC-8E96-4F16-8AB4-79802D1B127C}"/>
    <cellStyle name="Normal 29" xfId="10" xr:uid="{F9646D53-ADA6-408B-8EA3-1D68BE2B9D0B}"/>
    <cellStyle name="Normal 3 2" xfId="6" xr:uid="{2CAB41EB-66EE-43CC-8518-46E2DB46E2A1}"/>
    <cellStyle name="Porcentaje" xfId="2" builtinId="5"/>
    <cellStyle name="Porcentaje 19" xfId="14" xr:uid="{B24C551D-CD6E-4A4A-A66A-A5F6FB62EA4D}"/>
    <cellStyle name="Porcentaje 2" xfId="7" xr:uid="{E9740E20-ACCA-4E25-882F-10EDEDC47608}"/>
    <cellStyle name="Porcentaje 3" xfId="13" xr:uid="{F3D5DC5F-7227-466A-8E8F-99964E207F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s-CO"/>
              <a:t>MAYORES CONSULTAS POR TEMAS 2016</a:t>
            </a:r>
          </a:p>
          <a:p>
            <a:pPr>
              <a:defRPr sz="1800" b="1" i="0" u="none" strike="noStrike" kern="1200" cap="all" spc="50" baseline="0">
                <a:solidFill>
                  <a:schemeClr val="tx1">
                    <a:lumMod val="65000"/>
                    <a:lumOff val="35000"/>
                  </a:schemeClr>
                </a:solidFill>
                <a:latin typeface="+mn-lt"/>
                <a:ea typeface="+mn-ea"/>
                <a:cs typeface="+mn-cs"/>
              </a:defRPr>
            </a:pPr>
            <a:r>
              <a:rPr lang="es-CO"/>
              <a:t>CANAL TELEFONICO Y VIRTUAL</a:t>
            </a:r>
          </a:p>
        </c:rich>
      </c:tx>
      <c:layout>
        <c:manualLayout>
          <c:xMode val="edge"/>
          <c:yMode val="edge"/>
          <c:x val="0.25618373619527923"/>
          <c:y val="3.8873423650326536E-3"/>
        </c:manualLayout>
      </c:layout>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7.7865319073921732E-2"/>
          <c:y val="0.17141808141034393"/>
          <c:w val="0.90079225193721113"/>
          <c:h val="0.4787327975150259"/>
        </c:manualLayout>
      </c:layout>
      <c:bar3DChart>
        <c:barDir val="col"/>
        <c:grouping val="clustered"/>
        <c:varyColors val="0"/>
        <c:ser>
          <c:idx val="0"/>
          <c:order val="0"/>
          <c:tx>
            <c:v>RUT</c:v>
          </c:tx>
          <c:spPr>
            <a:gradFill>
              <a:gsLst>
                <a:gs pos="100000">
                  <a:schemeClr val="accent1">
                    <a:alpha val="0"/>
                  </a:schemeClr>
                </a:gs>
                <a:gs pos="50000">
                  <a:schemeClr val="accent1"/>
                </a:gs>
              </a:gsLst>
              <a:lin ang="5400000" scaled="0"/>
            </a:gradFill>
            <a:ln>
              <a:noFill/>
            </a:ln>
            <a:effectLst/>
            <a:sp3d/>
          </c:spPr>
          <c:invertIfNegative val="0"/>
          <c:cat>
            <c:strLit>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General</c:formatCode>
              <c:ptCount val="12"/>
              <c:pt idx="0">
                <c:v>45938</c:v>
              </c:pt>
              <c:pt idx="1">
                <c:v>62262</c:v>
              </c:pt>
              <c:pt idx="2">
                <c:v>0</c:v>
              </c:pt>
              <c:pt idx="3">
                <c:v>0</c:v>
              </c:pt>
              <c:pt idx="4">
                <c:v>0</c:v>
              </c:pt>
              <c:pt idx="5">
                <c:v>0</c:v>
              </c:pt>
              <c:pt idx="6">
                <c:v>0</c:v>
              </c:pt>
              <c:pt idx="7">
                <c:v>0</c:v>
              </c:pt>
              <c:pt idx="8">
                <c:v>0</c:v>
              </c:pt>
              <c:pt idx="9">
                <c:v>0</c:v>
              </c:pt>
              <c:pt idx="10">
                <c:v>0</c:v>
              </c:pt>
              <c:pt idx="11">
                <c:v>0</c:v>
              </c:pt>
            </c:numLit>
          </c:val>
          <c:extLst>
            <c:ext xmlns:c16="http://schemas.microsoft.com/office/drawing/2014/chart" uri="{C3380CC4-5D6E-409C-BE32-E72D297353CC}">
              <c16:uniqueId val="{00000000-FE21-45A2-94B5-4F268EADFF43}"/>
            </c:ext>
          </c:extLst>
        </c:ser>
        <c:ser>
          <c:idx val="2"/>
          <c:order val="1"/>
          <c:tx>
            <c:v>TRIBUTARIO</c:v>
          </c:tx>
          <c:spPr>
            <a:gradFill>
              <a:gsLst>
                <a:gs pos="100000">
                  <a:schemeClr val="accent3">
                    <a:alpha val="0"/>
                  </a:schemeClr>
                </a:gs>
                <a:gs pos="50000">
                  <a:schemeClr val="accent3"/>
                </a:gs>
              </a:gsLst>
              <a:lin ang="5400000" scaled="0"/>
            </a:gradFill>
            <a:ln>
              <a:noFill/>
            </a:ln>
            <a:effectLst/>
            <a:sp3d/>
          </c:spPr>
          <c:invertIfNegative val="0"/>
          <c:cat>
            <c:strLit>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General</c:formatCode>
              <c:ptCount val="12"/>
              <c:pt idx="0">
                <c:v>28931</c:v>
              </c:pt>
              <c:pt idx="1">
                <c:v>30549</c:v>
              </c:pt>
              <c:pt idx="2">
                <c:v>0</c:v>
              </c:pt>
              <c:pt idx="3">
                <c:v>0</c:v>
              </c:pt>
              <c:pt idx="4">
                <c:v>0</c:v>
              </c:pt>
              <c:pt idx="5">
                <c:v>0</c:v>
              </c:pt>
              <c:pt idx="6">
                <c:v>0</c:v>
              </c:pt>
              <c:pt idx="7">
                <c:v>0</c:v>
              </c:pt>
              <c:pt idx="8">
                <c:v>0</c:v>
              </c:pt>
              <c:pt idx="9">
                <c:v>0</c:v>
              </c:pt>
              <c:pt idx="10">
                <c:v>0</c:v>
              </c:pt>
              <c:pt idx="11">
                <c:v>0</c:v>
              </c:pt>
            </c:numLit>
          </c:val>
          <c:extLst>
            <c:ext xmlns:c16="http://schemas.microsoft.com/office/drawing/2014/chart" uri="{C3380CC4-5D6E-409C-BE32-E72D297353CC}">
              <c16:uniqueId val="{00000001-FE21-45A2-94B5-4F268EADFF43}"/>
            </c:ext>
          </c:extLst>
        </c:ser>
        <c:ser>
          <c:idx val="6"/>
          <c:order val="2"/>
          <c:tx>
            <c:v>DEV Y COMP</c:v>
          </c:tx>
          <c:spPr>
            <a:gradFill>
              <a:gsLst>
                <a:gs pos="100000">
                  <a:schemeClr val="accent1">
                    <a:lumMod val="60000"/>
                    <a:alpha val="0"/>
                  </a:schemeClr>
                </a:gs>
                <a:gs pos="50000">
                  <a:schemeClr val="accent1">
                    <a:lumMod val="60000"/>
                  </a:schemeClr>
                </a:gs>
              </a:gsLst>
              <a:lin ang="5400000" scaled="0"/>
            </a:gradFill>
            <a:ln>
              <a:noFill/>
            </a:ln>
            <a:effectLst/>
            <a:sp3d/>
          </c:spPr>
          <c:invertIfNegative val="0"/>
          <c:cat>
            <c:strLit>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General</c:formatCode>
              <c:ptCount val="12"/>
              <c:pt idx="0">
                <c:v>5439</c:v>
              </c:pt>
              <c:pt idx="1">
                <c:v>7946</c:v>
              </c:pt>
              <c:pt idx="2">
                <c:v>0</c:v>
              </c:pt>
              <c:pt idx="3">
                <c:v>0</c:v>
              </c:pt>
              <c:pt idx="4">
                <c:v>0</c:v>
              </c:pt>
              <c:pt idx="5">
                <c:v>0</c:v>
              </c:pt>
              <c:pt idx="6">
                <c:v>0</c:v>
              </c:pt>
              <c:pt idx="7">
                <c:v>0</c:v>
              </c:pt>
              <c:pt idx="8">
                <c:v>0</c:v>
              </c:pt>
              <c:pt idx="9">
                <c:v>0</c:v>
              </c:pt>
              <c:pt idx="10">
                <c:v>0</c:v>
              </c:pt>
              <c:pt idx="11">
                <c:v>0</c:v>
              </c:pt>
            </c:numLit>
          </c:val>
          <c:extLst>
            <c:ext xmlns:c16="http://schemas.microsoft.com/office/drawing/2014/chart" uri="{C3380CC4-5D6E-409C-BE32-E72D297353CC}">
              <c16:uniqueId val="{00000002-FE21-45A2-94B5-4F268EADFF43}"/>
            </c:ext>
          </c:extLst>
        </c:ser>
        <c:ser>
          <c:idx val="1"/>
          <c:order val="3"/>
          <c:tx>
            <c:v>"MECAN.DIGITAL</c:v>
          </c:tx>
          <c:spPr>
            <a:gradFill>
              <a:gsLst>
                <a:gs pos="100000">
                  <a:schemeClr val="accent2">
                    <a:alpha val="0"/>
                  </a:schemeClr>
                </a:gs>
                <a:gs pos="50000">
                  <a:schemeClr val="accent2"/>
                </a:gs>
              </a:gsLst>
              <a:lin ang="5400000" scaled="0"/>
            </a:gradFill>
            <a:ln>
              <a:noFill/>
            </a:ln>
            <a:effectLst/>
            <a:sp3d/>
          </c:spPr>
          <c:invertIfNegative val="0"/>
          <c:cat>
            <c:strLit>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General</c:formatCode>
              <c:ptCount val="12"/>
              <c:pt idx="0">
                <c:v>12591</c:v>
              </c:pt>
              <c:pt idx="1">
                <c:v>8205</c:v>
              </c:pt>
              <c:pt idx="2">
                <c:v>0</c:v>
              </c:pt>
              <c:pt idx="3">
                <c:v>0</c:v>
              </c:pt>
              <c:pt idx="4">
                <c:v>0</c:v>
              </c:pt>
              <c:pt idx="5">
                <c:v>0</c:v>
              </c:pt>
              <c:pt idx="6">
                <c:v>0</c:v>
              </c:pt>
              <c:pt idx="7">
                <c:v>0</c:v>
              </c:pt>
              <c:pt idx="8">
                <c:v>0</c:v>
              </c:pt>
              <c:pt idx="9">
                <c:v>0</c:v>
              </c:pt>
              <c:pt idx="10">
                <c:v>0</c:v>
              </c:pt>
              <c:pt idx="11">
                <c:v>0</c:v>
              </c:pt>
            </c:numLit>
          </c:val>
          <c:extLst>
            <c:ext xmlns:c16="http://schemas.microsoft.com/office/drawing/2014/chart" uri="{C3380CC4-5D6E-409C-BE32-E72D297353CC}">
              <c16:uniqueId val="{00000003-FE21-45A2-94B5-4F268EADFF43}"/>
            </c:ext>
          </c:extLst>
        </c:ser>
        <c:ser>
          <c:idx val="8"/>
          <c:order val="4"/>
          <c:tx>
            <c:v>"OTROS SERV"</c:v>
          </c:tx>
          <c:spPr>
            <a:gradFill>
              <a:gsLst>
                <a:gs pos="100000">
                  <a:schemeClr val="accent3">
                    <a:lumMod val="60000"/>
                    <a:alpha val="0"/>
                  </a:schemeClr>
                </a:gs>
                <a:gs pos="50000">
                  <a:schemeClr val="accent3">
                    <a:lumMod val="60000"/>
                  </a:schemeClr>
                </a:gs>
              </a:gsLst>
              <a:lin ang="5400000" scaled="0"/>
            </a:gradFill>
            <a:ln>
              <a:noFill/>
            </a:ln>
            <a:effectLst/>
            <a:sp3d/>
          </c:spPr>
          <c:invertIfNegative val="0"/>
          <c:cat>
            <c:strLit>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General</c:formatCode>
              <c:ptCount val="12"/>
              <c:pt idx="0">
                <c:v>3481</c:v>
              </c:pt>
              <c:pt idx="1">
                <c:v>2746</c:v>
              </c:pt>
              <c:pt idx="2">
                <c:v>0</c:v>
              </c:pt>
              <c:pt idx="3">
                <c:v>0</c:v>
              </c:pt>
              <c:pt idx="4">
                <c:v>0</c:v>
              </c:pt>
              <c:pt idx="5">
                <c:v>0</c:v>
              </c:pt>
              <c:pt idx="6">
                <c:v>0</c:v>
              </c:pt>
              <c:pt idx="7">
                <c:v>0</c:v>
              </c:pt>
              <c:pt idx="8">
                <c:v>0</c:v>
              </c:pt>
              <c:pt idx="9">
                <c:v>0</c:v>
              </c:pt>
              <c:pt idx="10">
                <c:v>0</c:v>
              </c:pt>
              <c:pt idx="11">
                <c:v>0</c:v>
              </c:pt>
            </c:numLit>
          </c:val>
          <c:extLst>
            <c:ext xmlns:c16="http://schemas.microsoft.com/office/drawing/2014/chart" uri="{C3380CC4-5D6E-409C-BE32-E72D297353CC}">
              <c16:uniqueId val="{00000004-FE21-45A2-94B5-4F268EADFF43}"/>
            </c:ext>
          </c:extLst>
        </c:ser>
        <c:dLbls>
          <c:showLegendKey val="0"/>
          <c:showVal val="0"/>
          <c:showCatName val="0"/>
          <c:showSerName val="0"/>
          <c:showPercent val="0"/>
          <c:showBubbleSize val="0"/>
        </c:dLbls>
        <c:gapWidth val="150"/>
        <c:gapDepth val="0"/>
        <c:shape val="box"/>
        <c:axId val="297953848"/>
        <c:axId val="297954240"/>
        <c:axId val="0"/>
      </c:bar3DChart>
      <c:catAx>
        <c:axId val="297953848"/>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7954240"/>
        <c:crosses val="autoZero"/>
        <c:auto val="1"/>
        <c:lblAlgn val="ctr"/>
        <c:lblOffset val="100"/>
        <c:noMultiLvlLbl val="0"/>
      </c:catAx>
      <c:valAx>
        <c:axId val="297954240"/>
        <c:scaling>
          <c:orientation val="minMax"/>
          <c:max val="75000"/>
          <c:min val="5000"/>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7953848"/>
        <c:crosses val="autoZero"/>
        <c:crossBetween val="between"/>
        <c:majorUnit val="10000"/>
        <c:minorUnit val="1000"/>
      </c:valAx>
      <c:spPr>
        <a:noFill/>
        <a:ln w="25400">
          <a:noFill/>
        </a:ln>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Entry>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Entry>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baseline="0">
                <a:solidFill>
                  <a:schemeClr val="bg1"/>
                </a:solidFill>
                <a:latin typeface="Aptos Narrow" panose="020B0004020202020204" pitchFamily="34" charset="0"/>
                <a:ea typeface="+mn-ea"/>
                <a:cs typeface="+mn-cs"/>
              </a:defRPr>
            </a:pPr>
            <a:r>
              <a:rPr lang="es-CO" sz="1100" b="0" baseline="0">
                <a:solidFill>
                  <a:schemeClr val="bg1"/>
                </a:solidFill>
                <a:latin typeface="Aptos Narrow" panose="020B0004020202020204" pitchFamily="34" charset="0"/>
              </a:rPr>
              <a:t>Peticiones recibidas 2025 vs. 2026</a:t>
            </a:r>
            <a:endParaRPr lang="es-CO" sz="1100" b="0">
              <a:solidFill>
                <a:schemeClr val="bg1"/>
              </a:solidFill>
              <a:latin typeface="Aptos Narrow" panose="020B0004020202020204" pitchFamily="34" charset="0"/>
            </a:endParaRP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0.11176423822632096"/>
          <c:y val="0.20784123330042059"/>
          <c:w val="0.85566578199848242"/>
          <c:h val="0.61263412851243504"/>
        </c:manualLayout>
      </c:layout>
      <c:barChart>
        <c:barDir val="col"/>
        <c:grouping val="clustered"/>
        <c:varyColors val="0"/>
        <c:ser>
          <c:idx val="0"/>
          <c:order val="0"/>
          <c:tx>
            <c:strRef>
              <c:f>PQRSD!$C$82</c:f>
              <c:strCache>
                <c:ptCount val="1"/>
                <c:pt idx="0">
                  <c:v>AÑO 2025</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3900000" spcFirstLastPara="1" vertOverflow="clip" horzOverflow="clip"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PQRSD!$B$83:$B$95</c15:sqref>
                  </c15:fullRef>
                </c:ext>
              </c:extLst>
              <c:f>PQRSD!$B$83:$B$85</c:f>
              <c:strCache>
                <c:ptCount val="3"/>
                <c:pt idx="0">
                  <c:v>Enero</c:v>
                </c:pt>
                <c:pt idx="1">
                  <c:v>Febrero</c:v>
                </c:pt>
                <c:pt idx="2">
                  <c:v>Marzo</c:v>
                </c:pt>
              </c:strCache>
            </c:strRef>
          </c:cat>
          <c:val>
            <c:numRef>
              <c:extLst>
                <c:ext xmlns:c15="http://schemas.microsoft.com/office/drawing/2012/chart" uri="{02D57815-91ED-43cb-92C2-25804820EDAC}">
                  <c15:fullRef>
                    <c15:sqref>PQRSD!$C$83:$C$95</c15:sqref>
                  </c15:fullRef>
                </c:ext>
              </c:extLst>
              <c:f>PQRSD!$C$83:$C$85</c:f>
              <c:numCache>
                <c:formatCode>#,##0</c:formatCode>
                <c:ptCount val="3"/>
                <c:pt idx="0">
                  <c:v>23171</c:v>
                </c:pt>
                <c:pt idx="1">
                  <c:v>25602</c:v>
                </c:pt>
                <c:pt idx="2">
                  <c:v>24011</c:v>
                </c:pt>
              </c:numCache>
            </c:numRef>
          </c:val>
          <c:extLst>
            <c:ext xmlns:c16="http://schemas.microsoft.com/office/drawing/2014/chart" uri="{C3380CC4-5D6E-409C-BE32-E72D297353CC}">
              <c16:uniqueId val="{00000000-8A00-45E5-8C5F-E382BF1C7502}"/>
            </c:ext>
          </c:extLst>
        </c:ser>
        <c:ser>
          <c:idx val="1"/>
          <c:order val="1"/>
          <c:tx>
            <c:strRef>
              <c:f>PQRSD!$D$82</c:f>
              <c:strCache>
                <c:ptCount val="1"/>
                <c:pt idx="0">
                  <c:v>AÑO 2026</c:v>
                </c:pt>
              </c:strCache>
            </c:strRef>
          </c:tx>
          <c:spPr>
            <a:solidFill>
              <a:schemeClr val="accent2"/>
            </a:solidFill>
            <a:ln>
              <a:noFill/>
            </a:ln>
            <a:effectLst>
              <a:outerShdw blurRad="57150" dist="19050" dir="5400000" algn="ctr" rotWithShape="0">
                <a:srgbClr val="000000">
                  <a:alpha val="63000"/>
                </a:srgbClr>
              </a:outerShdw>
            </a:effectLst>
          </c:spPr>
          <c:invertIfNegative val="0"/>
          <c:dLbls>
            <c:spPr>
              <a:noFill/>
              <a:ln>
                <a:noFill/>
              </a:ln>
              <a:effectLst/>
            </c:spPr>
            <c:txPr>
              <a:bodyPr rot="-39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PQRSD!$B$83:$B$95</c15:sqref>
                  </c15:fullRef>
                </c:ext>
              </c:extLst>
              <c:f>PQRSD!$B$83:$B$85</c:f>
              <c:strCache>
                <c:ptCount val="3"/>
                <c:pt idx="0">
                  <c:v>Enero</c:v>
                </c:pt>
                <c:pt idx="1">
                  <c:v>Febrero</c:v>
                </c:pt>
                <c:pt idx="2">
                  <c:v>Marzo</c:v>
                </c:pt>
              </c:strCache>
            </c:strRef>
          </c:cat>
          <c:val>
            <c:numRef>
              <c:extLst>
                <c:ext xmlns:c15="http://schemas.microsoft.com/office/drawing/2012/chart" uri="{02D57815-91ED-43cb-92C2-25804820EDAC}">
                  <c15:fullRef>
                    <c15:sqref>PQRSD!$D$83:$D$95</c15:sqref>
                  </c15:fullRef>
                </c:ext>
              </c:extLst>
              <c:f>PQRSD!$D$83:$D$85</c:f>
              <c:numCache>
                <c:formatCode>#,##0</c:formatCode>
                <c:ptCount val="3"/>
                <c:pt idx="0">
                  <c:v>31800</c:v>
                </c:pt>
                <c:pt idx="1">
                  <c:v>32042</c:v>
                </c:pt>
                <c:pt idx="2">
                  <c:v>36501</c:v>
                </c:pt>
              </c:numCache>
            </c:numRef>
          </c:val>
          <c:extLst>
            <c:ext xmlns:c16="http://schemas.microsoft.com/office/drawing/2014/chart" uri="{C3380CC4-5D6E-409C-BE32-E72D297353CC}">
              <c16:uniqueId val="{00000001-8A00-45E5-8C5F-E382BF1C7502}"/>
            </c:ext>
          </c:extLst>
        </c:ser>
        <c:dLbls>
          <c:showLegendKey val="0"/>
          <c:showVal val="0"/>
          <c:showCatName val="0"/>
          <c:showSerName val="0"/>
          <c:showPercent val="0"/>
          <c:showBubbleSize val="0"/>
        </c:dLbls>
        <c:gapWidth val="200"/>
        <c:axId val="92822368"/>
        <c:axId val="92824768"/>
        <c:extLst>
          <c:ext xmlns:c15="http://schemas.microsoft.com/office/drawing/2012/chart" uri="{02D57815-91ED-43cb-92C2-25804820EDAC}">
            <c15:filteredBarSeries>
              <c15:ser>
                <c:idx val="2"/>
                <c:order val="2"/>
                <c:tx>
                  <c:strRef>
                    <c:extLst>
                      <c:ext uri="{02D57815-91ED-43cb-92C2-25804820EDAC}">
                        <c15:formulaRef>
                          <c15:sqref>PQRSD!$E$82</c15:sqref>
                        </c15:formulaRef>
                      </c:ext>
                    </c:extLst>
                    <c:strCache>
                      <c:ptCount val="1"/>
                      <c:pt idx="0">
                        <c:v>Diferencia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uri="{02D57815-91ED-43cb-92C2-25804820EDAC}">
                        <c15:fullRef>
                          <c15:sqref>PQRSD!$B$83:$B$95</c15:sqref>
                        </c15:fullRef>
                        <c15:formulaRef>
                          <c15:sqref>PQRSD!$B$83:$B$85</c15:sqref>
                        </c15:formulaRef>
                      </c:ext>
                    </c:extLst>
                    <c:strCache>
                      <c:ptCount val="3"/>
                      <c:pt idx="0">
                        <c:v>Enero</c:v>
                      </c:pt>
                      <c:pt idx="1">
                        <c:v>Febrero</c:v>
                      </c:pt>
                      <c:pt idx="2">
                        <c:v>Marzo</c:v>
                      </c:pt>
                    </c:strCache>
                  </c:strRef>
                </c:cat>
                <c:val>
                  <c:numRef>
                    <c:extLst>
                      <c:ext uri="{02D57815-91ED-43cb-92C2-25804820EDAC}">
                        <c15:fullRef>
                          <c15:sqref>PQRSD!$E$83:$E$95</c15:sqref>
                        </c15:fullRef>
                        <c15:formulaRef>
                          <c15:sqref>PQRSD!$E$83:$E$85</c15:sqref>
                        </c15:formulaRef>
                      </c:ext>
                    </c:extLst>
                    <c:numCache>
                      <c:formatCode>#,##0</c:formatCode>
                      <c:ptCount val="3"/>
                      <c:pt idx="0">
                        <c:v>8629</c:v>
                      </c:pt>
                      <c:pt idx="1">
                        <c:v>6440</c:v>
                      </c:pt>
                      <c:pt idx="2">
                        <c:v>12490</c:v>
                      </c:pt>
                    </c:numCache>
                  </c:numRef>
                </c:val>
                <c:extLst>
                  <c:ext xmlns:c16="http://schemas.microsoft.com/office/drawing/2014/chart" uri="{C3380CC4-5D6E-409C-BE32-E72D297353CC}">
                    <c16:uniqueId val="{00000002-8A00-45E5-8C5F-E382BF1C750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PQRSD!$F$82</c15:sqref>
                        </c15:formulaRef>
                      </c:ext>
                    </c:extLst>
                    <c:strCache>
                      <c:ptCount val="1"/>
                      <c:pt idx="0">
                        <c:v>Variación</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xmlns:c15="http://schemas.microsoft.com/office/drawing/2012/chart" uri="{02D57815-91ED-43cb-92C2-25804820EDAC}">
                        <c15:fullRef>
                          <c15:sqref>PQRSD!$B$83:$B$95</c15:sqref>
                        </c15:fullRef>
                        <c15:formulaRef>
                          <c15:sqref>PQRSD!$B$83:$B$85</c15:sqref>
                        </c15:formulaRef>
                      </c:ext>
                    </c:extLst>
                    <c:strCache>
                      <c:ptCount val="3"/>
                      <c:pt idx="0">
                        <c:v>Enero</c:v>
                      </c:pt>
                      <c:pt idx="1">
                        <c:v>Febrero</c:v>
                      </c:pt>
                      <c:pt idx="2">
                        <c:v>Marzo</c:v>
                      </c:pt>
                    </c:strCache>
                  </c:strRef>
                </c:cat>
                <c:val>
                  <c:numRef>
                    <c:extLst>
                      <c:ext xmlns:c15="http://schemas.microsoft.com/office/drawing/2012/chart" uri="{02D57815-91ED-43cb-92C2-25804820EDAC}">
                        <c15:fullRef>
                          <c15:sqref>PQRSD!$F$83:$F$95</c15:sqref>
                        </c15:fullRef>
                        <c15:formulaRef>
                          <c15:sqref>PQRSD!$F$83:$F$85</c15:sqref>
                        </c15:formulaRef>
                      </c:ext>
                    </c:extLst>
                    <c:numCache>
                      <c:formatCode>0.00%</c:formatCode>
                      <c:ptCount val="3"/>
                      <c:pt idx="0">
                        <c:v>0.37240516162444437</c:v>
                      </c:pt>
                      <c:pt idx="1">
                        <c:v>0.25154284821498318</c:v>
                      </c:pt>
                      <c:pt idx="2">
                        <c:v>0.52017825163466747</c:v>
                      </c:pt>
                    </c:numCache>
                  </c:numRef>
                </c:val>
                <c:extLst xmlns:c15="http://schemas.microsoft.com/office/drawing/2012/chart">
                  <c:ext xmlns:c16="http://schemas.microsoft.com/office/drawing/2014/chart" uri="{C3380CC4-5D6E-409C-BE32-E72D297353CC}">
                    <c16:uniqueId val="{00000003-8A00-45E5-8C5F-E382BF1C7502}"/>
                  </c:ext>
                </c:extLst>
              </c15:ser>
            </c15:filteredBarSeries>
          </c:ext>
        </c:extLst>
      </c:barChart>
      <c:catAx>
        <c:axId val="9282236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824768"/>
        <c:crosses val="autoZero"/>
        <c:auto val="1"/>
        <c:lblAlgn val="ctr"/>
        <c:lblOffset val="100"/>
        <c:noMultiLvlLbl val="0"/>
      </c:catAx>
      <c:valAx>
        <c:axId val="92824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O"/>
                  <a:t>CANTIDAD DE SOLICITUDES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822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n-US" sz="1100">
                <a:solidFill>
                  <a:schemeClr val="bg1"/>
                </a:solidFill>
                <a:latin typeface="Aptos Narrow" panose="020B0004020202020204" pitchFamily="34" charset="0"/>
              </a:rPr>
              <a:t>Valores de la </a:t>
            </a:r>
            <a:r>
              <a:rPr lang="en-US" sz="1100" baseline="0">
                <a:solidFill>
                  <a:schemeClr val="bg1"/>
                </a:solidFill>
                <a:latin typeface="Aptos Narrow" panose="020B0004020202020204" pitchFamily="34" charset="0"/>
              </a:rPr>
              <a:t>calidad de forma en la respuesta 2026</a:t>
            </a:r>
            <a:endParaRPr lang="en-US" sz="1100">
              <a:solidFill>
                <a:schemeClr val="bg1"/>
              </a:solidFill>
              <a:latin typeface="Aptos Narrow" panose="020B0004020202020204" pitchFamily="34" charset="0"/>
            </a:endParaRP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barChart>
        <c:barDir val="bar"/>
        <c:grouping val="clustered"/>
        <c:varyColors val="0"/>
        <c:ser>
          <c:idx val="12"/>
          <c:order val="12"/>
          <c:tx>
            <c:strRef>
              <c:f>PQRSD!$B$483</c:f>
              <c:strCache>
                <c:ptCount val="1"/>
                <c:pt idx="0">
                  <c:v>Total</c:v>
                </c:pt>
              </c:strCache>
            </c:strRef>
          </c:tx>
          <c:spPr>
            <a:solidFill>
              <a:schemeClr val="accent1">
                <a:lumMod val="80000"/>
                <a:lumOff val="20000"/>
              </a:schemeClr>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547E-4D83-BF67-64590512B4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PQRSD!$C$470:$F$470</c15:sqref>
                  </c15:fullRef>
                </c:ext>
              </c:extLst>
              <c:f>PQRSD!$C$470:$E$470</c:f>
              <c:strCache>
                <c:ptCount val="3"/>
                <c:pt idx="0">
                  <c:v>Con calidad</c:v>
                </c:pt>
                <c:pt idx="1">
                  <c:v>Sin calidad</c:v>
                </c:pt>
                <c:pt idx="2">
                  <c:v>Muestra</c:v>
                </c:pt>
              </c:strCache>
            </c:strRef>
          </c:cat>
          <c:val>
            <c:numRef>
              <c:extLst>
                <c:ext xmlns:c15="http://schemas.microsoft.com/office/drawing/2012/chart" uri="{02D57815-91ED-43cb-92C2-25804820EDAC}">
                  <c15:fullRef>
                    <c15:sqref>PQRSD!$C$483:$F$483</c15:sqref>
                  </c15:fullRef>
                </c:ext>
              </c:extLst>
              <c:f>PQRSD!$C$483:$E$483</c:f>
              <c:numCache>
                <c:formatCode>#,##0</c:formatCode>
                <c:ptCount val="3"/>
                <c:pt idx="0">
                  <c:v>5717</c:v>
                </c:pt>
                <c:pt idx="1">
                  <c:v>266</c:v>
                </c:pt>
                <c:pt idx="2">
                  <c:v>5983</c:v>
                </c:pt>
              </c:numCache>
            </c:numRef>
          </c:val>
          <c:extLst>
            <c:ext xmlns:c16="http://schemas.microsoft.com/office/drawing/2014/chart" uri="{C3380CC4-5D6E-409C-BE32-E72D297353CC}">
              <c16:uniqueId val="{00000002-547E-4D83-BF67-64590512B424}"/>
            </c:ext>
          </c:extLst>
        </c:ser>
        <c:dLbls>
          <c:showLegendKey val="0"/>
          <c:showVal val="0"/>
          <c:showCatName val="0"/>
          <c:showSerName val="0"/>
          <c:showPercent val="0"/>
          <c:showBubbleSize val="0"/>
        </c:dLbls>
        <c:gapWidth val="182"/>
        <c:axId val="1875286575"/>
        <c:axId val="1875283695"/>
        <c:extLst>
          <c:ext xmlns:c15="http://schemas.microsoft.com/office/drawing/2012/chart" uri="{02D57815-91ED-43cb-92C2-25804820EDAC}">
            <c15:filteredBarSeries>
              <c15:ser>
                <c:idx val="0"/>
                <c:order val="0"/>
                <c:tx>
                  <c:strRef>
                    <c:extLst>
                      <c:ext uri="{02D57815-91ED-43cb-92C2-25804820EDAC}">
                        <c15:formulaRef>
                          <c15:sqref>PQRSD!$B$471</c15:sqref>
                        </c15:formulaRef>
                      </c:ext>
                    </c:extLst>
                    <c:strCache>
                      <c:ptCount val="1"/>
                      <c:pt idx="0">
                        <c:v>Enero 2026</c:v>
                      </c:pt>
                    </c:strCache>
                  </c:strRef>
                </c:tx>
                <c:spPr>
                  <a:solidFill>
                    <a:schemeClr val="accent1"/>
                  </a:solidFill>
                  <a:ln>
                    <a:noFill/>
                  </a:ln>
                  <a:effectLst/>
                </c:spPr>
                <c:invertIfNegative val="0"/>
                <c:cat>
                  <c:strRef>
                    <c:extLst>
                      <c:ex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uri="{02D57815-91ED-43cb-92C2-25804820EDAC}">
                        <c15:fullRef>
                          <c15:sqref>PQRSD!$C$471:$F$471</c15:sqref>
                        </c15:fullRef>
                        <c15:formulaRef>
                          <c15:sqref>PQRSD!$C$471:$E$471</c15:sqref>
                        </c15:formulaRef>
                      </c:ext>
                    </c:extLst>
                    <c:numCache>
                      <c:formatCode>#,##0</c:formatCode>
                      <c:ptCount val="3"/>
                      <c:pt idx="0">
                        <c:v>1856</c:v>
                      </c:pt>
                      <c:pt idx="1">
                        <c:v>80</c:v>
                      </c:pt>
                      <c:pt idx="2">
                        <c:v>1936</c:v>
                      </c:pt>
                    </c:numCache>
                  </c:numRef>
                </c:val>
                <c:extLst>
                  <c:ext xmlns:c16="http://schemas.microsoft.com/office/drawing/2014/chart" uri="{C3380CC4-5D6E-409C-BE32-E72D297353CC}">
                    <c16:uniqueId val="{00000003-547E-4D83-BF67-64590512B42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PQRSD!$B$472</c15:sqref>
                        </c15:formulaRef>
                      </c:ext>
                    </c:extLst>
                    <c:strCache>
                      <c:ptCount val="1"/>
                      <c:pt idx="0">
                        <c:v>Febrero 2026</c:v>
                      </c:pt>
                    </c:strCache>
                  </c:strRef>
                </c:tx>
                <c:spPr>
                  <a:solidFill>
                    <a:schemeClr val="accent2"/>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PQRSD!$C$472:$F$472</c15:sqref>
                        </c15:fullRef>
                        <c15:formulaRef>
                          <c15:sqref>PQRSD!$C$472:$E$472</c15:sqref>
                        </c15:formulaRef>
                      </c:ext>
                    </c:extLst>
                    <c:numCache>
                      <c:formatCode>#,##0</c:formatCode>
                      <c:ptCount val="3"/>
                      <c:pt idx="0">
                        <c:v>1879</c:v>
                      </c:pt>
                      <c:pt idx="1">
                        <c:v>102</c:v>
                      </c:pt>
                      <c:pt idx="2">
                        <c:v>1981</c:v>
                      </c:pt>
                    </c:numCache>
                  </c:numRef>
                </c:val>
                <c:extLst xmlns:c15="http://schemas.microsoft.com/office/drawing/2012/chart">
                  <c:ext xmlns:c16="http://schemas.microsoft.com/office/drawing/2014/chart" uri="{C3380CC4-5D6E-409C-BE32-E72D297353CC}">
                    <c16:uniqueId val="{00000004-547E-4D83-BF67-64590512B4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PQRSD!$B$473</c15:sqref>
                        </c15:formulaRef>
                      </c:ext>
                    </c:extLst>
                    <c:strCache>
                      <c:ptCount val="1"/>
                      <c:pt idx="0">
                        <c:v>Marzo 2026</c:v>
                      </c:pt>
                    </c:strCache>
                  </c:strRef>
                </c:tx>
                <c:spPr>
                  <a:solidFill>
                    <a:schemeClr val="accent3"/>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PQRSD!$C$473:$F$473</c15:sqref>
                        </c15:fullRef>
                        <c15:formulaRef>
                          <c15:sqref>PQRSD!$C$473:$E$473</c15:sqref>
                        </c15:formulaRef>
                      </c:ext>
                    </c:extLst>
                    <c:numCache>
                      <c:formatCode>#,##0</c:formatCode>
                      <c:ptCount val="3"/>
                      <c:pt idx="0">
                        <c:v>1982</c:v>
                      </c:pt>
                      <c:pt idx="1">
                        <c:v>84</c:v>
                      </c:pt>
                      <c:pt idx="2">
                        <c:v>2066</c:v>
                      </c:pt>
                    </c:numCache>
                  </c:numRef>
                </c:val>
                <c:extLst xmlns:c15="http://schemas.microsoft.com/office/drawing/2012/chart">
                  <c:ext xmlns:c16="http://schemas.microsoft.com/office/drawing/2014/chart" uri="{C3380CC4-5D6E-409C-BE32-E72D297353CC}">
                    <c16:uniqueId val="{00000005-547E-4D83-BF67-64590512B42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PQRSD!$B$474</c15:sqref>
                        </c15:formulaRef>
                      </c:ext>
                    </c:extLst>
                    <c:strCache>
                      <c:ptCount val="1"/>
                      <c:pt idx="0">
                        <c:v>Abril 2026</c:v>
                      </c:pt>
                    </c:strCache>
                  </c:strRef>
                </c:tx>
                <c:spPr>
                  <a:solidFill>
                    <a:schemeClr val="accent4"/>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PQRSD!$C$474:$F$474</c15:sqref>
                        </c15:fullRef>
                        <c15:formulaRef>
                          <c15:sqref>PQRSD!$C$474:$E$474</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6-547E-4D83-BF67-64590512B42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PQRSD!$B$475</c15:sqref>
                        </c15:formulaRef>
                      </c:ext>
                    </c:extLst>
                    <c:strCache>
                      <c:ptCount val="1"/>
                      <c:pt idx="0">
                        <c:v>Mayo 2026</c:v>
                      </c:pt>
                    </c:strCache>
                  </c:strRef>
                </c:tx>
                <c:spPr>
                  <a:solidFill>
                    <a:schemeClr val="accent5"/>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PQRSD!$C$475:$F$475</c15:sqref>
                        </c15:fullRef>
                        <c15:formulaRef>
                          <c15:sqref>PQRSD!$C$475:$E$475</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7-547E-4D83-BF67-64590512B42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PQRSD!$B$476</c15:sqref>
                        </c15:formulaRef>
                      </c:ext>
                    </c:extLst>
                    <c:strCache>
                      <c:ptCount val="1"/>
                      <c:pt idx="0">
                        <c:v>Junio 2026</c:v>
                      </c:pt>
                    </c:strCache>
                  </c:strRef>
                </c:tx>
                <c:spPr>
                  <a:solidFill>
                    <a:schemeClr val="accent6"/>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PQRSD!$C$476:$F$476</c15:sqref>
                        </c15:fullRef>
                        <c15:formulaRef>
                          <c15:sqref>PQRSD!$C$476:$E$476</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8-547E-4D83-BF67-64590512B424}"/>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PQRSD!$B$477</c15:sqref>
                        </c15:formulaRef>
                      </c:ext>
                    </c:extLst>
                    <c:strCache>
                      <c:ptCount val="1"/>
                      <c:pt idx="0">
                        <c:v>Julio 2026</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PQRSD!$C$477:$F$477</c15:sqref>
                        </c15:fullRef>
                        <c15:formulaRef>
                          <c15:sqref>PQRSD!$C$477:$E$477</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9-547E-4D83-BF67-64590512B424}"/>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PQRSD!$B$478</c15:sqref>
                        </c15:formulaRef>
                      </c:ext>
                    </c:extLst>
                    <c:strCache>
                      <c:ptCount val="1"/>
                      <c:pt idx="0">
                        <c:v>Agosto 2026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PQRSD!$C$478:$F$478</c15:sqref>
                        </c15:fullRef>
                        <c15:formulaRef>
                          <c15:sqref>PQRSD!$C$478:$E$478</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A-547E-4D83-BF67-64590512B424}"/>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PQRSD!$B$479</c15:sqref>
                        </c15:formulaRef>
                      </c:ext>
                    </c:extLst>
                    <c:strCache>
                      <c:ptCount val="1"/>
                      <c:pt idx="0">
                        <c:v>Septiembre 2026</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PQRSD!$C$479:$F$479</c15:sqref>
                        </c15:fullRef>
                        <c15:formulaRef>
                          <c15:sqref>PQRSD!$C$479:$E$479</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B-547E-4D83-BF67-64590512B424}"/>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PQRSD!$B$480</c15:sqref>
                        </c15:formulaRef>
                      </c:ext>
                    </c:extLst>
                    <c:strCache>
                      <c:ptCount val="1"/>
                      <c:pt idx="0">
                        <c:v>Octubre 2026</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PQRSD!$C$480:$F$480</c15:sqref>
                        </c15:fullRef>
                        <c15:formulaRef>
                          <c15:sqref>PQRSD!$C$480:$E$480</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C-547E-4D83-BF67-64590512B424}"/>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PQRSD!$B$481</c15:sqref>
                        </c15:formulaRef>
                      </c:ext>
                    </c:extLst>
                    <c:strCache>
                      <c:ptCount val="1"/>
                      <c:pt idx="0">
                        <c:v>Noviembre 2026</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PQRSD!$C$481:$F$481</c15:sqref>
                        </c15:fullRef>
                        <c15:formulaRef>
                          <c15:sqref>PQRSD!$C$481:$E$481</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D-547E-4D83-BF67-64590512B424}"/>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PQRSD!$B$482</c15:sqref>
                        </c15:formulaRef>
                      </c:ext>
                    </c:extLst>
                    <c:strCache>
                      <c:ptCount val="1"/>
                      <c:pt idx="0">
                        <c:v>Diciembre 2026</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PQRSD!$C$470:$F$470</c15:sqref>
                        </c15:fullRef>
                        <c15:formulaRef>
                          <c15:sqref>PQRSD!$C$470:$E$470</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PQRSD!$C$482:$F$482</c15:sqref>
                        </c15:fullRef>
                        <c15:formulaRef>
                          <c15:sqref>PQRSD!$C$482:$E$482</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E-547E-4D83-BF67-64590512B424}"/>
                  </c:ext>
                </c:extLst>
              </c15:ser>
            </c15:filteredBarSeries>
          </c:ext>
        </c:extLst>
      </c:barChart>
      <c:catAx>
        <c:axId val="18752865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5283695"/>
        <c:crosses val="autoZero"/>
        <c:auto val="1"/>
        <c:lblAlgn val="ctr"/>
        <c:lblOffset val="100"/>
        <c:noMultiLvlLbl val="0"/>
      </c:catAx>
      <c:valAx>
        <c:axId val="1875283695"/>
        <c:scaling>
          <c:orientation val="minMax"/>
        </c:scaling>
        <c:delete val="1"/>
        <c:axPos val="b"/>
        <c:numFmt formatCode="#,##0" sourceLinked="1"/>
        <c:majorTickMark val="none"/>
        <c:minorTickMark val="none"/>
        <c:tickLblPos val="nextTo"/>
        <c:crossAx val="1875286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n-US" sz="1100">
                <a:solidFill>
                  <a:schemeClr val="bg1"/>
                </a:solidFill>
                <a:latin typeface="Aptos Narrow" panose="020B0004020202020204" pitchFamily="34" charset="0"/>
              </a:rPr>
              <a:t>Valores de la </a:t>
            </a:r>
            <a:r>
              <a:rPr lang="en-US" sz="1100" baseline="0">
                <a:solidFill>
                  <a:schemeClr val="bg1"/>
                </a:solidFill>
                <a:latin typeface="Aptos Narrow" panose="020B0004020202020204" pitchFamily="34" charset="0"/>
              </a:rPr>
              <a:t>calidad de forma en la respuesta 2026</a:t>
            </a:r>
            <a:endParaRPr lang="en-US" sz="1100">
              <a:solidFill>
                <a:schemeClr val="bg1"/>
              </a:solidFill>
              <a:latin typeface="Aptos Narrow" panose="020B0004020202020204" pitchFamily="34" charset="0"/>
            </a:endParaRP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barChart>
        <c:barDir val="bar"/>
        <c:grouping val="clustered"/>
        <c:varyColors val="0"/>
        <c:ser>
          <c:idx val="12"/>
          <c:order val="12"/>
          <c:tx>
            <c:strRef>
              <c:f>PQRSD!$B$504</c:f>
              <c:strCache>
                <c:ptCount val="1"/>
                <c:pt idx="0">
                  <c:v>Total</c:v>
                </c:pt>
              </c:strCache>
            </c:strRef>
          </c:tx>
          <c:spPr>
            <a:solidFill>
              <a:schemeClr val="accent1">
                <a:lumMod val="80000"/>
                <a:lumOff val="20000"/>
              </a:schemeClr>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3D54-40BE-9D42-96A179A2BB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PQRSD!$C$491:$F$491</c15:sqref>
                  </c15:fullRef>
                </c:ext>
              </c:extLst>
              <c:f>PQRSD!$C$491:$E$491</c:f>
              <c:strCache>
                <c:ptCount val="3"/>
                <c:pt idx="0">
                  <c:v>Con calidad</c:v>
                </c:pt>
                <c:pt idx="1">
                  <c:v>Sin calidad</c:v>
                </c:pt>
                <c:pt idx="2">
                  <c:v>Muestra</c:v>
                </c:pt>
              </c:strCache>
            </c:strRef>
          </c:cat>
          <c:val>
            <c:numRef>
              <c:extLst>
                <c:ext xmlns:c15="http://schemas.microsoft.com/office/drawing/2012/chart" uri="{02D57815-91ED-43cb-92C2-25804820EDAC}">
                  <c15:fullRef>
                    <c15:sqref>PQRSD!$C$504:$F$504</c15:sqref>
                  </c15:fullRef>
                </c:ext>
              </c:extLst>
              <c:f>PQRSD!$C$504:$E$504</c:f>
              <c:numCache>
                <c:formatCode>#,##0</c:formatCode>
                <c:ptCount val="3"/>
                <c:pt idx="0">
                  <c:v>5884</c:v>
                </c:pt>
                <c:pt idx="1">
                  <c:v>99</c:v>
                </c:pt>
                <c:pt idx="2">
                  <c:v>5983</c:v>
                </c:pt>
              </c:numCache>
            </c:numRef>
          </c:val>
          <c:extLst>
            <c:ext xmlns:c16="http://schemas.microsoft.com/office/drawing/2014/chart" uri="{C3380CC4-5D6E-409C-BE32-E72D297353CC}">
              <c16:uniqueId val="{00000002-3D54-40BE-9D42-96A179A2BBDB}"/>
            </c:ext>
          </c:extLst>
        </c:ser>
        <c:dLbls>
          <c:showLegendKey val="0"/>
          <c:showVal val="0"/>
          <c:showCatName val="0"/>
          <c:showSerName val="0"/>
          <c:showPercent val="0"/>
          <c:showBubbleSize val="0"/>
        </c:dLbls>
        <c:gapWidth val="182"/>
        <c:axId val="1875286575"/>
        <c:axId val="1875283695"/>
        <c:extLst>
          <c:ext xmlns:c15="http://schemas.microsoft.com/office/drawing/2012/chart" uri="{02D57815-91ED-43cb-92C2-25804820EDAC}">
            <c15:filteredBarSeries>
              <c15:ser>
                <c:idx val="0"/>
                <c:order val="0"/>
                <c:tx>
                  <c:strRef>
                    <c:extLst>
                      <c:ext uri="{02D57815-91ED-43cb-92C2-25804820EDAC}">
                        <c15:formulaRef>
                          <c15:sqref>PQRSD!$B$492</c15:sqref>
                        </c15:formulaRef>
                      </c:ext>
                    </c:extLst>
                    <c:strCache>
                      <c:ptCount val="1"/>
                      <c:pt idx="0">
                        <c:v>Enero 2026</c:v>
                      </c:pt>
                    </c:strCache>
                  </c:strRef>
                </c:tx>
                <c:spPr>
                  <a:solidFill>
                    <a:schemeClr val="accent1"/>
                  </a:solidFill>
                  <a:ln>
                    <a:noFill/>
                  </a:ln>
                  <a:effectLst/>
                </c:spPr>
                <c:invertIfNegative val="0"/>
                <c:cat>
                  <c:strRef>
                    <c:extLst>
                      <c:ex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uri="{02D57815-91ED-43cb-92C2-25804820EDAC}">
                        <c15:fullRef>
                          <c15:sqref>PQRSD!$C$492:$F$492</c15:sqref>
                        </c15:fullRef>
                        <c15:formulaRef>
                          <c15:sqref>PQRSD!$C$492:$E$492</c15:sqref>
                        </c15:formulaRef>
                      </c:ext>
                    </c:extLst>
                    <c:numCache>
                      <c:formatCode>0</c:formatCode>
                      <c:ptCount val="3"/>
                      <c:pt idx="0">
                        <c:v>1915</c:v>
                      </c:pt>
                      <c:pt idx="1">
                        <c:v>21</c:v>
                      </c:pt>
                      <c:pt idx="2">
                        <c:v>1936</c:v>
                      </c:pt>
                    </c:numCache>
                  </c:numRef>
                </c:val>
                <c:extLst>
                  <c:ext xmlns:c16="http://schemas.microsoft.com/office/drawing/2014/chart" uri="{C3380CC4-5D6E-409C-BE32-E72D297353CC}">
                    <c16:uniqueId val="{00000003-3D54-40BE-9D42-96A179A2BBD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PQRSD!$B$493</c15:sqref>
                        </c15:formulaRef>
                      </c:ext>
                    </c:extLst>
                    <c:strCache>
                      <c:ptCount val="1"/>
                      <c:pt idx="0">
                        <c:v>Febrero 2026</c:v>
                      </c:pt>
                    </c:strCache>
                  </c:strRef>
                </c:tx>
                <c:spPr>
                  <a:solidFill>
                    <a:schemeClr val="accent2"/>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PQRSD!$C$493:$F$493</c15:sqref>
                        </c15:fullRef>
                        <c15:formulaRef>
                          <c15:sqref>PQRSD!$C$493:$E$493</c15:sqref>
                        </c15:formulaRef>
                      </c:ext>
                    </c:extLst>
                    <c:numCache>
                      <c:formatCode>0</c:formatCode>
                      <c:ptCount val="3"/>
                      <c:pt idx="0">
                        <c:v>1944</c:v>
                      </c:pt>
                      <c:pt idx="1">
                        <c:v>37</c:v>
                      </c:pt>
                      <c:pt idx="2">
                        <c:v>1981</c:v>
                      </c:pt>
                    </c:numCache>
                  </c:numRef>
                </c:val>
                <c:extLst xmlns:c15="http://schemas.microsoft.com/office/drawing/2012/chart">
                  <c:ext xmlns:c16="http://schemas.microsoft.com/office/drawing/2014/chart" uri="{C3380CC4-5D6E-409C-BE32-E72D297353CC}">
                    <c16:uniqueId val="{00000004-3D54-40BE-9D42-96A179A2BBD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PQRSD!$B$494</c15:sqref>
                        </c15:formulaRef>
                      </c:ext>
                    </c:extLst>
                    <c:strCache>
                      <c:ptCount val="1"/>
                      <c:pt idx="0">
                        <c:v>Marzo 2026</c:v>
                      </c:pt>
                    </c:strCache>
                  </c:strRef>
                </c:tx>
                <c:spPr>
                  <a:solidFill>
                    <a:schemeClr val="accent3"/>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PQRSD!$C$494:$F$494</c15:sqref>
                        </c15:fullRef>
                        <c15:formulaRef>
                          <c15:sqref>PQRSD!$C$494:$E$494</c15:sqref>
                        </c15:formulaRef>
                      </c:ext>
                    </c:extLst>
                    <c:numCache>
                      <c:formatCode>0</c:formatCode>
                      <c:ptCount val="3"/>
                      <c:pt idx="0">
                        <c:v>2025</c:v>
                      </c:pt>
                      <c:pt idx="1">
                        <c:v>41</c:v>
                      </c:pt>
                      <c:pt idx="2">
                        <c:v>2066</c:v>
                      </c:pt>
                    </c:numCache>
                  </c:numRef>
                </c:val>
                <c:extLst xmlns:c15="http://schemas.microsoft.com/office/drawing/2012/chart">
                  <c:ext xmlns:c16="http://schemas.microsoft.com/office/drawing/2014/chart" uri="{C3380CC4-5D6E-409C-BE32-E72D297353CC}">
                    <c16:uniqueId val="{00000005-3D54-40BE-9D42-96A179A2BBD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PQRSD!$B$495</c15:sqref>
                        </c15:formulaRef>
                      </c:ext>
                    </c:extLst>
                    <c:strCache>
                      <c:ptCount val="1"/>
                      <c:pt idx="0">
                        <c:v>Abril 2026</c:v>
                      </c:pt>
                    </c:strCache>
                  </c:strRef>
                </c:tx>
                <c:spPr>
                  <a:solidFill>
                    <a:schemeClr val="accent4"/>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PQRSD!$C$495:$F$495</c15:sqref>
                        </c15:fullRef>
                        <c15:formulaRef>
                          <c15:sqref>PQRSD!$C$495:$E$495</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6-3D54-40BE-9D42-96A179A2BBD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PQRSD!$B$496</c15:sqref>
                        </c15:formulaRef>
                      </c:ext>
                    </c:extLst>
                    <c:strCache>
                      <c:ptCount val="1"/>
                      <c:pt idx="0">
                        <c:v>Mayo 2026</c:v>
                      </c:pt>
                    </c:strCache>
                  </c:strRef>
                </c:tx>
                <c:spPr>
                  <a:solidFill>
                    <a:schemeClr val="accent5"/>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PQRSD!$C$496:$F$496</c15:sqref>
                        </c15:fullRef>
                        <c15:formulaRef>
                          <c15:sqref>PQRSD!$C$496:$E$496</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7-3D54-40BE-9D42-96A179A2BBD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PQRSD!$B$497</c15:sqref>
                        </c15:formulaRef>
                      </c:ext>
                    </c:extLst>
                    <c:strCache>
                      <c:ptCount val="1"/>
                      <c:pt idx="0">
                        <c:v>Junio 2026</c:v>
                      </c:pt>
                    </c:strCache>
                  </c:strRef>
                </c:tx>
                <c:spPr>
                  <a:solidFill>
                    <a:schemeClr val="accent6"/>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PQRSD!$C$497:$F$497</c15:sqref>
                        </c15:fullRef>
                        <c15:formulaRef>
                          <c15:sqref>PQRSD!$C$497:$E$497</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8-3D54-40BE-9D42-96A179A2BBD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PQRSD!$B$498</c15:sqref>
                        </c15:formulaRef>
                      </c:ext>
                    </c:extLst>
                    <c:strCache>
                      <c:ptCount val="1"/>
                      <c:pt idx="0">
                        <c:v>Julio 2026</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PQRSD!$C$498:$F$498</c15:sqref>
                        </c15:fullRef>
                        <c15:formulaRef>
                          <c15:sqref>PQRSD!$C$498:$E$498</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9-3D54-40BE-9D42-96A179A2BBD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PQRSD!$B$499</c15:sqref>
                        </c15:formulaRef>
                      </c:ext>
                    </c:extLst>
                    <c:strCache>
                      <c:ptCount val="1"/>
                      <c:pt idx="0">
                        <c:v>Agosto 2026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PQRSD!$C$499:$F$499</c15:sqref>
                        </c15:fullRef>
                        <c15:formulaRef>
                          <c15:sqref>PQRSD!$C$499:$E$499</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A-3D54-40BE-9D42-96A179A2BBD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PQRSD!$B$500</c15:sqref>
                        </c15:formulaRef>
                      </c:ext>
                    </c:extLst>
                    <c:strCache>
                      <c:ptCount val="1"/>
                      <c:pt idx="0">
                        <c:v>Septiembre 2026</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PQRSD!$C$500:$F$500</c15:sqref>
                        </c15:fullRef>
                        <c15:formulaRef>
                          <c15:sqref>PQRSD!$C$500:$E$500</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B-3D54-40BE-9D42-96A179A2BBD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PQRSD!$B$501</c15:sqref>
                        </c15:formulaRef>
                      </c:ext>
                    </c:extLst>
                    <c:strCache>
                      <c:ptCount val="1"/>
                      <c:pt idx="0">
                        <c:v>Octubre 2026</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PQRSD!$C$501:$F$501</c15:sqref>
                        </c15:fullRef>
                        <c15:formulaRef>
                          <c15:sqref>PQRSD!$C$501:$E$501</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C-3D54-40BE-9D42-96A179A2BBD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PQRSD!$B$502</c15:sqref>
                        </c15:formulaRef>
                      </c:ext>
                    </c:extLst>
                    <c:strCache>
                      <c:ptCount val="1"/>
                      <c:pt idx="0">
                        <c:v>Noviembre 2026</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PQRSD!$C$502:$F$502</c15:sqref>
                        </c15:fullRef>
                        <c15:formulaRef>
                          <c15:sqref>PQRSD!$C$502:$E$502</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D-3D54-40BE-9D42-96A179A2BBD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PQRSD!$B$503</c15:sqref>
                        </c15:formulaRef>
                      </c:ext>
                    </c:extLst>
                    <c:strCache>
                      <c:ptCount val="1"/>
                      <c:pt idx="0">
                        <c:v>Diciembre 2026</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PQRSD!$C$491:$F$491</c15:sqref>
                        </c15:fullRef>
                        <c15:formulaRef>
                          <c15:sqref>PQRSD!$C$491:$E$491</c15:sqref>
                        </c15:formulaRef>
                      </c:ext>
                    </c:extLst>
                    <c:strCache>
                      <c:ptCount val="3"/>
                      <c:pt idx="0">
                        <c:v>Con calidad</c:v>
                      </c:pt>
                      <c:pt idx="1">
                        <c:v>Sin calidad</c:v>
                      </c:pt>
                      <c:pt idx="2">
                        <c:v>Muestra</c:v>
                      </c:pt>
                    </c:strCache>
                  </c:strRef>
                </c:cat>
                <c:val>
                  <c:numRef>
                    <c:extLst>
                      <c:ext xmlns:c15="http://schemas.microsoft.com/office/drawing/2012/chart" uri="{02D57815-91ED-43cb-92C2-25804820EDAC}">
                        <c15:fullRef>
                          <c15:sqref>PQRSD!$C$503:$F$503</c15:sqref>
                        </c15:fullRef>
                        <c15:formulaRef>
                          <c15:sqref>PQRSD!$C$503:$E$503</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E-3D54-40BE-9D42-96A179A2BBDB}"/>
                  </c:ext>
                </c:extLst>
              </c15:ser>
            </c15:filteredBarSeries>
          </c:ext>
        </c:extLst>
      </c:barChart>
      <c:catAx>
        <c:axId val="18752865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5283695"/>
        <c:crosses val="autoZero"/>
        <c:auto val="1"/>
        <c:lblAlgn val="ctr"/>
        <c:lblOffset val="100"/>
        <c:noMultiLvlLbl val="0"/>
      </c:catAx>
      <c:valAx>
        <c:axId val="1875283695"/>
        <c:scaling>
          <c:orientation val="minMax"/>
        </c:scaling>
        <c:delete val="1"/>
        <c:axPos val="b"/>
        <c:numFmt formatCode="#,##0" sourceLinked="1"/>
        <c:majorTickMark val="none"/>
        <c:minorTickMark val="none"/>
        <c:tickLblPos val="nextTo"/>
        <c:crossAx val="1875286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s-CO" sz="1100">
                <a:solidFill>
                  <a:schemeClr val="bg1"/>
                </a:solidFill>
                <a:latin typeface="Aptos Narrow" panose="020B0004020202020204" pitchFamily="34" charset="0"/>
              </a:rPr>
              <a:t>Días promedio de respuesta 2026</a:t>
            </a: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6.8621844885037572E-2"/>
          <c:y val="0.15470281543274245"/>
          <c:w val="0.91081847493220969"/>
          <c:h val="0.63987388437759152"/>
        </c:manualLayout>
      </c:layout>
      <c:barChart>
        <c:barDir val="col"/>
        <c:grouping val="clustered"/>
        <c:varyColors val="0"/>
        <c:ser>
          <c:idx val="0"/>
          <c:order val="0"/>
          <c:tx>
            <c:strRef>
              <c:f>PQRSD!$C$444</c:f>
              <c:strCache>
                <c:ptCount val="1"/>
                <c:pt idx="0">
                  <c:v>Consultas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PQRSD!$B$445:$B$457</c15:sqref>
                  </c15:fullRef>
                </c:ext>
              </c:extLst>
              <c:f>PQRSD!$B$457</c:f>
              <c:strCache>
                <c:ptCount val="1"/>
                <c:pt idx="0">
                  <c:v>Promedio</c:v>
                </c:pt>
              </c:strCache>
            </c:strRef>
          </c:cat>
          <c:val>
            <c:numRef>
              <c:extLst>
                <c:ext xmlns:c15="http://schemas.microsoft.com/office/drawing/2012/chart" uri="{02D57815-91ED-43cb-92C2-25804820EDAC}">
                  <c15:fullRef>
                    <c15:sqref>PQRSD!$C$445:$C$457</c15:sqref>
                  </c15:fullRef>
                </c:ext>
              </c:extLst>
              <c:f>PQRSD!$C$457</c:f>
              <c:numCache>
                <c:formatCode>#,##0</c:formatCode>
                <c:ptCount val="1"/>
                <c:pt idx="0">
                  <c:v>25</c:v>
                </c:pt>
              </c:numCache>
            </c:numRef>
          </c:val>
          <c:extLst>
            <c:ext xmlns:c16="http://schemas.microsoft.com/office/drawing/2014/chart" uri="{C3380CC4-5D6E-409C-BE32-E72D297353CC}">
              <c16:uniqueId val="{00000000-C679-4C5E-B94F-BAFCC87FD8C1}"/>
            </c:ext>
          </c:extLst>
        </c:ser>
        <c:ser>
          <c:idx val="1"/>
          <c:order val="1"/>
          <c:tx>
            <c:strRef>
              <c:f>PQRSD!$D$444</c:f>
              <c:strCache>
                <c:ptCount val="1"/>
                <c:pt idx="0">
                  <c:v>Peticiones, quejas, reclamos y felicitaciones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PQRSD!$B$445:$B$457</c15:sqref>
                  </c15:fullRef>
                </c:ext>
              </c:extLst>
              <c:f>PQRSD!$B$457</c:f>
              <c:strCache>
                <c:ptCount val="1"/>
                <c:pt idx="0">
                  <c:v>Promedio</c:v>
                </c:pt>
              </c:strCache>
            </c:strRef>
          </c:cat>
          <c:val>
            <c:numRef>
              <c:extLst>
                <c:ext xmlns:c15="http://schemas.microsoft.com/office/drawing/2012/chart" uri="{02D57815-91ED-43cb-92C2-25804820EDAC}">
                  <c15:fullRef>
                    <c15:sqref>PQRSD!$D$445:$D$457</c15:sqref>
                  </c15:fullRef>
                </c:ext>
              </c:extLst>
              <c:f>PQRSD!$D$457</c:f>
              <c:numCache>
                <c:formatCode>#,##0</c:formatCode>
                <c:ptCount val="1"/>
                <c:pt idx="0">
                  <c:v>8</c:v>
                </c:pt>
              </c:numCache>
            </c:numRef>
          </c:val>
          <c:extLst>
            <c:ext xmlns:c16="http://schemas.microsoft.com/office/drawing/2014/chart" uri="{C3380CC4-5D6E-409C-BE32-E72D297353CC}">
              <c16:uniqueId val="{00000001-C679-4C5E-B94F-BAFCC87FD8C1}"/>
            </c:ext>
          </c:extLst>
        </c:ser>
        <c:ser>
          <c:idx val="2"/>
          <c:order val="2"/>
          <c:tx>
            <c:strRef>
              <c:f>PQRSD!$E$444</c:f>
              <c:strCache>
                <c:ptCount val="1"/>
                <c:pt idx="0">
                  <c:v>peticiones  de información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PQRSD!$B$445:$B$457</c15:sqref>
                  </c15:fullRef>
                </c:ext>
              </c:extLst>
              <c:f>PQRSD!$B$457</c:f>
              <c:strCache>
                <c:ptCount val="1"/>
                <c:pt idx="0">
                  <c:v>Promedio</c:v>
                </c:pt>
              </c:strCache>
            </c:strRef>
          </c:cat>
          <c:val>
            <c:numRef>
              <c:extLst>
                <c:ext xmlns:c15="http://schemas.microsoft.com/office/drawing/2012/chart" uri="{02D57815-91ED-43cb-92C2-25804820EDAC}">
                  <c15:fullRef>
                    <c15:sqref>PQRSD!$E$445:$E$457</c15:sqref>
                  </c15:fullRef>
                </c:ext>
              </c:extLst>
              <c:f>PQRSD!$E$457</c:f>
              <c:numCache>
                <c:formatCode>#,##0</c:formatCode>
                <c:ptCount val="1"/>
                <c:pt idx="0">
                  <c:v>6</c:v>
                </c:pt>
              </c:numCache>
            </c:numRef>
          </c:val>
          <c:extLst>
            <c:ext xmlns:c16="http://schemas.microsoft.com/office/drawing/2014/chart" uri="{C3380CC4-5D6E-409C-BE32-E72D297353CC}">
              <c16:uniqueId val="{00000002-C679-4C5E-B94F-BAFCC87FD8C1}"/>
            </c:ext>
          </c:extLst>
        </c:ser>
        <c:ser>
          <c:idx val="3"/>
          <c:order val="3"/>
          <c:tx>
            <c:strRef>
              <c:f>PQRSD!$F$444</c:f>
              <c:strCache>
                <c:ptCount val="1"/>
                <c:pt idx="0">
                  <c:v>Envío a entidad externa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PQRSD!$B$445:$B$457</c15:sqref>
                  </c15:fullRef>
                </c:ext>
              </c:extLst>
              <c:f>PQRSD!$B$457</c:f>
              <c:strCache>
                <c:ptCount val="1"/>
                <c:pt idx="0">
                  <c:v>Promedio</c:v>
                </c:pt>
              </c:strCache>
            </c:strRef>
          </c:cat>
          <c:val>
            <c:numRef>
              <c:extLst>
                <c:ext xmlns:c15="http://schemas.microsoft.com/office/drawing/2012/chart" uri="{02D57815-91ED-43cb-92C2-25804820EDAC}">
                  <c15:fullRef>
                    <c15:sqref>PQRSD!$F$445:$F$457</c15:sqref>
                  </c15:fullRef>
                </c:ext>
              </c:extLst>
              <c:f>PQRSD!$F$457</c:f>
              <c:numCache>
                <c:formatCode>#,##0</c:formatCode>
                <c:ptCount val="1"/>
                <c:pt idx="0">
                  <c:v>4</c:v>
                </c:pt>
              </c:numCache>
            </c:numRef>
          </c:val>
          <c:extLst>
            <c:ext xmlns:c16="http://schemas.microsoft.com/office/drawing/2014/chart" uri="{C3380CC4-5D6E-409C-BE32-E72D297353CC}">
              <c16:uniqueId val="{00000003-C679-4C5E-B94F-BAFCC87FD8C1}"/>
            </c:ext>
          </c:extLst>
        </c:ser>
        <c:dLbls>
          <c:showLegendKey val="0"/>
          <c:showVal val="0"/>
          <c:showCatName val="0"/>
          <c:showSerName val="0"/>
          <c:showPercent val="0"/>
          <c:showBubbleSize val="0"/>
        </c:dLbls>
        <c:gapWidth val="219"/>
        <c:overlap val="-27"/>
        <c:axId val="1892367871"/>
        <c:axId val="1892368831"/>
      </c:barChart>
      <c:catAx>
        <c:axId val="1892367871"/>
        <c:scaling>
          <c:orientation val="minMax"/>
        </c:scaling>
        <c:delete val="1"/>
        <c:axPos val="b"/>
        <c:numFmt formatCode="General" sourceLinked="1"/>
        <c:majorTickMark val="none"/>
        <c:minorTickMark val="none"/>
        <c:tickLblPos val="nextTo"/>
        <c:crossAx val="1892368831"/>
        <c:crosses val="autoZero"/>
        <c:auto val="1"/>
        <c:lblAlgn val="ctr"/>
        <c:lblOffset val="100"/>
        <c:noMultiLvlLbl val="0"/>
      </c:catAx>
      <c:valAx>
        <c:axId val="18923688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92367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r>
              <a:rPr lang="es-CO">
                <a:solidFill>
                  <a:schemeClr val="bg1"/>
                </a:solidFill>
              </a:rPr>
              <a:t>Peticiones recibidas 2025 vs. 2026 por tipo de solicitud</a:t>
            </a:r>
          </a:p>
        </c:rich>
      </c:tx>
      <c:overlay val="0"/>
      <c:spPr>
        <a:solidFill>
          <a:schemeClr val="accent1">
            <a:lumMod val="50000"/>
          </a:schemeClr>
        </a:solid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CO"/>
        </a:p>
      </c:txPr>
    </c:title>
    <c:autoTitleDeleted val="0"/>
    <c:plotArea>
      <c:layout>
        <c:manualLayout>
          <c:layoutTarget val="inner"/>
          <c:xMode val="edge"/>
          <c:yMode val="edge"/>
          <c:x val="6.4994165989617741E-2"/>
          <c:y val="0.11416365841392911"/>
          <c:w val="0.92343399215888755"/>
          <c:h val="0.7021798654923086"/>
        </c:manualLayout>
      </c:layout>
      <c:barChart>
        <c:barDir val="col"/>
        <c:grouping val="clustered"/>
        <c:varyColors val="0"/>
        <c:ser>
          <c:idx val="12"/>
          <c:order val="12"/>
          <c:tx>
            <c:strRef>
              <c:f>PQRSD!$B$115</c:f>
              <c:strCache>
                <c:ptCount val="1"/>
                <c:pt idx="0">
                  <c:v>ABRIL 2025</c:v>
                </c:pt>
              </c:strCache>
              <c:extLst xmlns:c15="http://schemas.microsoft.com/office/drawing/2012/chart"/>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PQRSD!$C$115:$M$115</c:f>
              <c:extLst xmlns:c15="http://schemas.microsoft.com/office/drawing/2012/chart"/>
            </c:numRef>
          </c:val>
          <c:extLst xmlns:c15="http://schemas.microsoft.com/office/drawing/2012/chart">
            <c:ext xmlns:c16="http://schemas.microsoft.com/office/drawing/2014/chart" uri="{C3380CC4-5D6E-409C-BE32-E72D297353CC}">
              <c16:uniqueId val="{0000000E-A45E-47A6-A2E4-0EC0FD15DB62}"/>
            </c:ext>
          </c:extLst>
        </c:ser>
        <c:ser>
          <c:idx val="13"/>
          <c:order val="13"/>
          <c:tx>
            <c:strRef>
              <c:f>PQRSD!$B$116</c:f>
              <c:strCache>
                <c:ptCount val="1"/>
                <c:pt idx="0">
                  <c:v>ABRIL 2026</c:v>
                </c:pt>
              </c:strCache>
              <c:extLst xmlns:c15="http://schemas.microsoft.com/office/drawing/2012/chart"/>
            </c:strRef>
          </c:tx>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PQRSD!$C$116:$M$116</c:f>
              <c:extLst xmlns:c15="http://schemas.microsoft.com/office/drawing/2012/chart"/>
            </c:numRef>
          </c:val>
          <c:extLst xmlns:c15="http://schemas.microsoft.com/office/drawing/2012/chart">
            <c:ext xmlns:c16="http://schemas.microsoft.com/office/drawing/2014/chart" uri="{C3380CC4-5D6E-409C-BE32-E72D297353CC}">
              <c16:uniqueId val="{0000000F-A45E-47A6-A2E4-0EC0FD15DB62}"/>
            </c:ext>
          </c:extLst>
        </c:ser>
        <c:ser>
          <c:idx val="14"/>
          <c:order val="14"/>
          <c:tx>
            <c:strRef>
              <c:f>PQRSD!$B$117</c:f>
              <c:strCache>
                <c:ptCount val="1"/>
                <c:pt idx="0">
                  <c:v>DIFERENCIA</c:v>
                </c:pt>
              </c:strCache>
              <c:extLst xmlns:c15="http://schemas.microsoft.com/office/drawing/2012/chart"/>
            </c:strRef>
          </c:tx>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PQRSD!$C$117:$M$117</c:f>
              <c:extLst xmlns:c15="http://schemas.microsoft.com/office/drawing/2012/chart"/>
            </c:numRef>
          </c:val>
          <c:extLst xmlns:c15="http://schemas.microsoft.com/office/drawing/2012/chart">
            <c:ext xmlns:c16="http://schemas.microsoft.com/office/drawing/2014/chart" uri="{C3380CC4-5D6E-409C-BE32-E72D297353CC}">
              <c16:uniqueId val="{00000010-A45E-47A6-A2E4-0EC0FD15DB62}"/>
            </c:ext>
          </c:extLst>
        </c:ser>
        <c:ser>
          <c:idx val="15"/>
          <c:order val="15"/>
          <c:tx>
            <c:strRef>
              <c:f>PQRSD!$B$118</c:f>
              <c:strCache>
                <c:ptCount val="1"/>
                <c:pt idx="0">
                  <c:v>VARIACIÓN %</c:v>
                </c:pt>
              </c:strCache>
              <c:extLst xmlns:c15="http://schemas.microsoft.com/office/drawing/2012/chart"/>
            </c:strRef>
          </c:tx>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PQRSD!$C$118:$M$118</c:f>
              <c:extLst xmlns:c15="http://schemas.microsoft.com/office/drawing/2012/chart"/>
            </c:numRef>
          </c:val>
          <c:extLst xmlns:c15="http://schemas.microsoft.com/office/drawing/2012/chart">
            <c:ext xmlns:c16="http://schemas.microsoft.com/office/drawing/2014/chart" uri="{C3380CC4-5D6E-409C-BE32-E72D297353CC}">
              <c16:uniqueId val="{00000011-A45E-47A6-A2E4-0EC0FD15DB62}"/>
            </c:ext>
          </c:extLst>
        </c:ser>
        <c:ser>
          <c:idx val="16"/>
          <c:order val="16"/>
          <c:tx>
            <c:strRef>
              <c:f>PQRSD!$B$119</c:f>
              <c:strCache>
                <c:ptCount val="1"/>
                <c:pt idx="0">
                  <c:v>MAYO 2025</c:v>
                </c:pt>
              </c:strCache>
              <c:extLst xmlns:c15="http://schemas.microsoft.com/office/drawing/2012/chart"/>
            </c:strRef>
          </c:tx>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PQRSD!$C$119:$M$119</c:f>
              <c:extLst xmlns:c15="http://schemas.microsoft.com/office/drawing/2012/chart"/>
            </c:numRef>
          </c:val>
          <c:extLst xmlns:c15="http://schemas.microsoft.com/office/drawing/2012/chart">
            <c:ext xmlns:c16="http://schemas.microsoft.com/office/drawing/2014/chart" uri="{C3380CC4-5D6E-409C-BE32-E72D297353CC}">
              <c16:uniqueId val="{00000012-A45E-47A6-A2E4-0EC0FD15DB62}"/>
            </c:ext>
          </c:extLst>
        </c:ser>
        <c:ser>
          <c:idx val="17"/>
          <c:order val="17"/>
          <c:tx>
            <c:strRef>
              <c:f>PQRSD!$B$120</c:f>
              <c:strCache>
                <c:ptCount val="1"/>
                <c:pt idx="0">
                  <c:v>MAYO 2026</c:v>
                </c:pt>
              </c:strCache>
              <c:extLst xmlns:c15="http://schemas.microsoft.com/office/drawing/2012/chart"/>
            </c:strRef>
          </c:tx>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PQRSD!$C$120:$M$120</c:f>
              <c:extLst xmlns:c15="http://schemas.microsoft.com/office/drawing/2012/chart"/>
            </c:numRef>
          </c:val>
          <c:extLst xmlns:c15="http://schemas.microsoft.com/office/drawing/2012/chart">
            <c:ext xmlns:c16="http://schemas.microsoft.com/office/drawing/2014/chart" uri="{C3380CC4-5D6E-409C-BE32-E72D297353CC}">
              <c16:uniqueId val="{00000013-A45E-47A6-A2E4-0EC0FD15DB62}"/>
            </c:ext>
          </c:extLst>
        </c:ser>
        <c:ser>
          <c:idx val="18"/>
          <c:order val="18"/>
          <c:tx>
            <c:strRef>
              <c:f>PQRSD!$B$121</c:f>
              <c:strCache>
                <c:ptCount val="1"/>
                <c:pt idx="0">
                  <c:v>DIFERENCIA</c:v>
                </c:pt>
              </c:strCache>
              <c:extLst xmlns:c15="http://schemas.microsoft.com/office/drawing/2012/chart"/>
            </c:strRef>
          </c:tx>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PQRSD!$C$121:$M$121</c:f>
              <c:extLst xmlns:c15="http://schemas.microsoft.com/office/drawing/2012/chart"/>
            </c:numRef>
          </c:val>
          <c:extLst xmlns:c15="http://schemas.microsoft.com/office/drawing/2012/chart">
            <c:ext xmlns:c16="http://schemas.microsoft.com/office/drawing/2014/chart" uri="{C3380CC4-5D6E-409C-BE32-E72D297353CC}">
              <c16:uniqueId val="{00000014-A45E-47A6-A2E4-0EC0FD15DB62}"/>
            </c:ext>
          </c:extLst>
        </c:ser>
        <c:ser>
          <c:idx val="19"/>
          <c:order val="19"/>
          <c:tx>
            <c:strRef>
              <c:f>PQRSD!$B$122</c:f>
              <c:strCache>
                <c:ptCount val="1"/>
                <c:pt idx="0">
                  <c:v>VARIACIÓN %</c:v>
                </c:pt>
              </c:strCache>
              <c:extLst xmlns:c15="http://schemas.microsoft.com/office/drawing/2012/chart"/>
            </c:strRef>
          </c:tx>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PQRSD!$C$122:$M$122</c:f>
              <c:extLst xmlns:c15="http://schemas.microsoft.com/office/drawing/2012/chart"/>
            </c:numRef>
          </c:val>
          <c:extLst xmlns:c15="http://schemas.microsoft.com/office/drawing/2012/chart">
            <c:ext xmlns:c16="http://schemas.microsoft.com/office/drawing/2014/chart" uri="{C3380CC4-5D6E-409C-BE32-E72D297353CC}">
              <c16:uniqueId val="{00000015-A45E-47A6-A2E4-0EC0FD15DB62}"/>
            </c:ext>
          </c:extLst>
        </c:ser>
        <c:ser>
          <c:idx val="20"/>
          <c:order val="20"/>
          <c:tx>
            <c:strRef>
              <c:f>PQRSD!$B$123</c:f>
              <c:strCache>
                <c:ptCount val="1"/>
                <c:pt idx="0">
                  <c:v>JUNIO 2025</c:v>
                </c:pt>
              </c:strCache>
              <c:extLst xmlns:c15="http://schemas.microsoft.com/office/drawing/2012/chart"/>
            </c:strRef>
          </c:tx>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PQRSD!$C$123:$M$123</c:f>
              <c:extLst xmlns:c15="http://schemas.microsoft.com/office/drawing/2012/chart"/>
            </c:numRef>
          </c:val>
          <c:extLst xmlns:c15="http://schemas.microsoft.com/office/drawing/2012/chart">
            <c:ext xmlns:c16="http://schemas.microsoft.com/office/drawing/2014/chart" uri="{C3380CC4-5D6E-409C-BE32-E72D297353CC}">
              <c16:uniqueId val="{00000016-A45E-47A6-A2E4-0EC0FD15DB62}"/>
            </c:ext>
          </c:extLst>
        </c:ser>
        <c:ser>
          <c:idx val="21"/>
          <c:order val="21"/>
          <c:tx>
            <c:strRef>
              <c:f>PQRSD!$B$124</c:f>
              <c:strCache>
                <c:ptCount val="1"/>
                <c:pt idx="0">
                  <c:v>JUNIO 2026</c:v>
                </c:pt>
              </c:strCache>
              <c:extLst xmlns:c15="http://schemas.microsoft.com/office/drawing/2012/chart"/>
            </c:strRef>
          </c:tx>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PQRSD!$C$124:$M$124</c:f>
              <c:extLst xmlns:c15="http://schemas.microsoft.com/office/drawing/2012/chart"/>
            </c:numRef>
          </c:val>
          <c:extLst xmlns:c15="http://schemas.microsoft.com/office/drawing/2012/chart">
            <c:ext xmlns:c16="http://schemas.microsoft.com/office/drawing/2014/chart" uri="{C3380CC4-5D6E-409C-BE32-E72D297353CC}">
              <c16:uniqueId val="{00000017-A45E-47A6-A2E4-0EC0FD15DB62}"/>
            </c:ext>
          </c:extLst>
        </c:ser>
        <c:ser>
          <c:idx val="22"/>
          <c:order val="22"/>
          <c:tx>
            <c:strRef>
              <c:f>PQRSD!$B$125</c:f>
              <c:strCache>
                <c:ptCount val="1"/>
                <c:pt idx="0">
                  <c:v>DIFERENCIA</c:v>
                </c:pt>
              </c:strCache>
              <c:extLst xmlns:c15="http://schemas.microsoft.com/office/drawing/2012/chart"/>
            </c:strRef>
          </c:tx>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PQRSD!$C$125:$M$125</c:f>
              <c:extLst xmlns:c15="http://schemas.microsoft.com/office/drawing/2012/chart"/>
            </c:numRef>
          </c:val>
          <c:extLst xmlns:c15="http://schemas.microsoft.com/office/drawing/2012/chart">
            <c:ext xmlns:c16="http://schemas.microsoft.com/office/drawing/2014/chart" uri="{C3380CC4-5D6E-409C-BE32-E72D297353CC}">
              <c16:uniqueId val="{00000018-A45E-47A6-A2E4-0EC0FD15DB62}"/>
            </c:ext>
          </c:extLst>
        </c:ser>
        <c:ser>
          <c:idx val="23"/>
          <c:order val="23"/>
          <c:tx>
            <c:strRef>
              <c:f>PQRSD!$B$126</c:f>
              <c:strCache>
                <c:ptCount val="1"/>
                <c:pt idx="0">
                  <c:v>VARIACIÓN %</c:v>
                </c:pt>
              </c:strCache>
              <c:extLst xmlns:c15="http://schemas.microsoft.com/office/drawing/2012/chart"/>
            </c:strRef>
          </c:tx>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PQRSD!$C$126:$M$126</c:f>
              <c:extLst xmlns:c15="http://schemas.microsoft.com/office/drawing/2012/chart"/>
            </c:numRef>
          </c:val>
          <c:extLst xmlns:c15="http://schemas.microsoft.com/office/drawing/2012/chart">
            <c:ext xmlns:c16="http://schemas.microsoft.com/office/drawing/2014/chart" uri="{C3380CC4-5D6E-409C-BE32-E72D297353CC}">
              <c16:uniqueId val="{00000019-A45E-47A6-A2E4-0EC0FD15DB62}"/>
            </c:ext>
          </c:extLst>
        </c:ser>
        <c:ser>
          <c:idx val="24"/>
          <c:order val="24"/>
          <c:tx>
            <c:strRef>
              <c:f>PQRSD!$B$127</c:f>
              <c:strCache>
                <c:ptCount val="1"/>
                <c:pt idx="0">
                  <c:v>JULIO 2025</c:v>
                </c:pt>
              </c:strCache>
              <c:extLst xmlns:c15="http://schemas.microsoft.com/office/drawing/2012/chart"/>
            </c:strRef>
          </c:tx>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PQRSD!$C$127:$M$127</c:f>
              <c:extLst xmlns:c15="http://schemas.microsoft.com/office/drawing/2012/chart"/>
            </c:numRef>
          </c:val>
          <c:extLst xmlns:c15="http://schemas.microsoft.com/office/drawing/2012/chart">
            <c:ext xmlns:c16="http://schemas.microsoft.com/office/drawing/2014/chart" uri="{C3380CC4-5D6E-409C-BE32-E72D297353CC}">
              <c16:uniqueId val="{0000001A-A45E-47A6-A2E4-0EC0FD15DB62}"/>
            </c:ext>
          </c:extLst>
        </c:ser>
        <c:ser>
          <c:idx val="25"/>
          <c:order val="25"/>
          <c:tx>
            <c:strRef>
              <c:f>PQRSD!$B$128</c:f>
              <c:strCache>
                <c:ptCount val="1"/>
                <c:pt idx="0">
                  <c:v>JULIO 2026</c:v>
                </c:pt>
              </c:strCache>
              <c:extLst xmlns:c15="http://schemas.microsoft.com/office/drawing/2012/chart"/>
            </c:strRef>
          </c:tx>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PQRSD!$C$128:$M$128</c:f>
              <c:extLst xmlns:c15="http://schemas.microsoft.com/office/drawing/2012/chart"/>
            </c:numRef>
          </c:val>
          <c:extLst xmlns:c15="http://schemas.microsoft.com/office/drawing/2012/chart">
            <c:ext xmlns:c16="http://schemas.microsoft.com/office/drawing/2014/chart" uri="{C3380CC4-5D6E-409C-BE32-E72D297353CC}">
              <c16:uniqueId val="{0000001B-A45E-47A6-A2E4-0EC0FD15DB62}"/>
            </c:ext>
          </c:extLst>
        </c:ser>
        <c:ser>
          <c:idx val="26"/>
          <c:order val="26"/>
          <c:tx>
            <c:strRef>
              <c:f>PQRSD!$B$129</c:f>
              <c:strCache>
                <c:ptCount val="1"/>
                <c:pt idx="0">
                  <c:v>DIFERENCIA</c:v>
                </c:pt>
              </c:strCache>
              <c:extLst xmlns:c15="http://schemas.microsoft.com/office/drawing/2012/chart"/>
            </c:strRef>
          </c:tx>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PQRSD!$C$129:$M$129</c:f>
              <c:extLst xmlns:c15="http://schemas.microsoft.com/office/drawing/2012/chart"/>
            </c:numRef>
          </c:val>
          <c:extLst xmlns:c15="http://schemas.microsoft.com/office/drawing/2012/chart">
            <c:ext xmlns:c16="http://schemas.microsoft.com/office/drawing/2014/chart" uri="{C3380CC4-5D6E-409C-BE32-E72D297353CC}">
              <c16:uniqueId val="{0000001C-A45E-47A6-A2E4-0EC0FD15DB62}"/>
            </c:ext>
          </c:extLst>
        </c:ser>
        <c:ser>
          <c:idx val="27"/>
          <c:order val="27"/>
          <c:tx>
            <c:strRef>
              <c:f>PQRSD!$B$130</c:f>
              <c:strCache>
                <c:ptCount val="1"/>
                <c:pt idx="0">
                  <c:v>VARIACIÓN %</c:v>
                </c:pt>
              </c:strCache>
              <c:extLst xmlns:c15="http://schemas.microsoft.com/office/drawing/2012/chart"/>
            </c:strRef>
          </c:tx>
          <c:spPr>
            <a:gradFill rotWithShape="1">
              <a:gsLst>
                <a:gs pos="0">
                  <a:schemeClr val="accent4">
                    <a:lumMod val="60000"/>
                    <a:lumOff val="40000"/>
                    <a:satMod val="103000"/>
                    <a:lumMod val="102000"/>
                    <a:tint val="94000"/>
                  </a:schemeClr>
                </a:gs>
                <a:gs pos="50000">
                  <a:schemeClr val="accent4">
                    <a:lumMod val="60000"/>
                    <a:lumOff val="40000"/>
                    <a:satMod val="110000"/>
                    <a:lumMod val="100000"/>
                    <a:shade val="100000"/>
                  </a:schemeClr>
                </a:gs>
                <a:gs pos="100000">
                  <a:schemeClr val="accent4">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PQRSD!$C$130:$M$130</c:f>
              <c:extLst xmlns:c15="http://schemas.microsoft.com/office/drawing/2012/chart"/>
            </c:numRef>
          </c:val>
          <c:extLst xmlns:c15="http://schemas.microsoft.com/office/drawing/2012/chart">
            <c:ext xmlns:c16="http://schemas.microsoft.com/office/drawing/2014/chart" uri="{C3380CC4-5D6E-409C-BE32-E72D297353CC}">
              <c16:uniqueId val="{0000001D-A45E-47A6-A2E4-0EC0FD15DB62}"/>
            </c:ext>
          </c:extLst>
        </c:ser>
        <c:ser>
          <c:idx val="28"/>
          <c:order val="28"/>
          <c:tx>
            <c:strRef>
              <c:f>PQRSD!$B$131</c:f>
              <c:strCache>
                <c:ptCount val="1"/>
                <c:pt idx="0">
                  <c:v>AGOSTO 2025</c:v>
                </c:pt>
              </c:strCache>
              <c:extLst xmlns:c15="http://schemas.microsoft.com/office/drawing/2012/chart"/>
            </c:strRef>
          </c:tx>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PQRSD!$C$131:$M$131</c:f>
              <c:extLst xmlns:c15="http://schemas.microsoft.com/office/drawing/2012/chart"/>
            </c:numRef>
          </c:val>
          <c:extLst xmlns:c15="http://schemas.microsoft.com/office/drawing/2012/chart">
            <c:ext xmlns:c16="http://schemas.microsoft.com/office/drawing/2014/chart" uri="{C3380CC4-5D6E-409C-BE32-E72D297353CC}">
              <c16:uniqueId val="{0000001E-A45E-47A6-A2E4-0EC0FD15DB62}"/>
            </c:ext>
          </c:extLst>
        </c:ser>
        <c:ser>
          <c:idx val="29"/>
          <c:order val="29"/>
          <c:tx>
            <c:strRef>
              <c:f>PQRSD!$B$132</c:f>
              <c:strCache>
                <c:ptCount val="1"/>
                <c:pt idx="0">
                  <c:v>AGOSTO 2026</c:v>
                </c:pt>
              </c:strCache>
              <c:extLst xmlns:c15="http://schemas.microsoft.com/office/drawing/2012/chart"/>
            </c:strRef>
          </c:tx>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PQRSD!$C$132:$M$132</c:f>
              <c:extLst xmlns:c15="http://schemas.microsoft.com/office/drawing/2012/chart"/>
            </c:numRef>
          </c:val>
          <c:extLst xmlns:c15="http://schemas.microsoft.com/office/drawing/2012/chart">
            <c:ext xmlns:c16="http://schemas.microsoft.com/office/drawing/2014/chart" uri="{C3380CC4-5D6E-409C-BE32-E72D297353CC}">
              <c16:uniqueId val="{0000001F-A45E-47A6-A2E4-0EC0FD15DB62}"/>
            </c:ext>
          </c:extLst>
        </c:ser>
        <c:ser>
          <c:idx val="30"/>
          <c:order val="30"/>
          <c:tx>
            <c:strRef>
              <c:f>PQRSD!$B$133</c:f>
              <c:strCache>
                <c:ptCount val="1"/>
                <c:pt idx="0">
                  <c:v>DIFERENCIA</c:v>
                </c:pt>
              </c:strCache>
              <c:extLst xmlns:c15="http://schemas.microsoft.com/office/drawing/2012/chart"/>
            </c:strRef>
          </c:tx>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PQRSD!$C$133:$M$133</c:f>
              <c:extLst xmlns:c15="http://schemas.microsoft.com/office/drawing/2012/chart"/>
            </c:numRef>
          </c:val>
          <c:extLst xmlns:c15="http://schemas.microsoft.com/office/drawing/2012/chart">
            <c:ext xmlns:c16="http://schemas.microsoft.com/office/drawing/2014/chart" uri="{C3380CC4-5D6E-409C-BE32-E72D297353CC}">
              <c16:uniqueId val="{00000020-A45E-47A6-A2E4-0EC0FD15DB62}"/>
            </c:ext>
          </c:extLst>
        </c:ser>
        <c:ser>
          <c:idx val="31"/>
          <c:order val="31"/>
          <c:tx>
            <c:strRef>
              <c:f>PQRSD!$B$134</c:f>
              <c:strCache>
                <c:ptCount val="1"/>
                <c:pt idx="0">
                  <c:v>VARIACIÓN %</c:v>
                </c:pt>
              </c:strCache>
              <c:extLst xmlns:c15="http://schemas.microsoft.com/office/drawing/2012/chart"/>
            </c:strRef>
          </c:tx>
          <c:spPr>
            <a:gradFill rotWithShape="1">
              <a:gsLst>
                <a:gs pos="0">
                  <a:schemeClr val="accent2">
                    <a:lumMod val="50000"/>
                    <a:satMod val="103000"/>
                    <a:lumMod val="102000"/>
                    <a:tint val="94000"/>
                  </a:schemeClr>
                </a:gs>
                <a:gs pos="50000">
                  <a:schemeClr val="accent2">
                    <a:lumMod val="50000"/>
                    <a:satMod val="110000"/>
                    <a:lumMod val="100000"/>
                    <a:shade val="100000"/>
                  </a:schemeClr>
                </a:gs>
                <a:gs pos="100000">
                  <a:schemeClr val="accent2">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PQRSD!$C$134:$M$134</c:f>
              <c:extLst xmlns:c15="http://schemas.microsoft.com/office/drawing/2012/chart"/>
            </c:numRef>
          </c:val>
          <c:extLst xmlns:c15="http://schemas.microsoft.com/office/drawing/2012/chart">
            <c:ext xmlns:c16="http://schemas.microsoft.com/office/drawing/2014/chart" uri="{C3380CC4-5D6E-409C-BE32-E72D297353CC}">
              <c16:uniqueId val="{00000021-A45E-47A6-A2E4-0EC0FD15DB62}"/>
            </c:ext>
          </c:extLst>
        </c:ser>
        <c:ser>
          <c:idx val="32"/>
          <c:order val="32"/>
          <c:tx>
            <c:strRef>
              <c:f>PQRSD!$B$135</c:f>
              <c:strCache>
                <c:ptCount val="1"/>
                <c:pt idx="0">
                  <c:v>SEPTIEMBRE 2025</c:v>
                </c:pt>
              </c:strCache>
              <c:extLst xmlns:c15="http://schemas.microsoft.com/office/drawing/2012/chart"/>
            </c:strRef>
          </c:tx>
          <c:spPr>
            <a:gradFill rotWithShape="1">
              <a:gsLst>
                <a:gs pos="0">
                  <a:schemeClr val="accent3">
                    <a:lumMod val="50000"/>
                    <a:satMod val="103000"/>
                    <a:lumMod val="102000"/>
                    <a:tint val="94000"/>
                  </a:schemeClr>
                </a:gs>
                <a:gs pos="50000">
                  <a:schemeClr val="accent3">
                    <a:lumMod val="50000"/>
                    <a:satMod val="110000"/>
                    <a:lumMod val="100000"/>
                    <a:shade val="100000"/>
                  </a:schemeClr>
                </a:gs>
                <a:gs pos="100000">
                  <a:schemeClr val="accent3">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PQRSD!$C$135:$M$135</c:f>
              <c:extLst xmlns:c15="http://schemas.microsoft.com/office/drawing/2012/chart"/>
            </c:numRef>
          </c:val>
          <c:extLst xmlns:c15="http://schemas.microsoft.com/office/drawing/2012/chart">
            <c:ext xmlns:c16="http://schemas.microsoft.com/office/drawing/2014/chart" uri="{C3380CC4-5D6E-409C-BE32-E72D297353CC}">
              <c16:uniqueId val="{00000022-A45E-47A6-A2E4-0EC0FD15DB62}"/>
            </c:ext>
          </c:extLst>
        </c:ser>
        <c:ser>
          <c:idx val="33"/>
          <c:order val="33"/>
          <c:tx>
            <c:strRef>
              <c:f>PQRSD!$B$136</c:f>
              <c:strCache>
                <c:ptCount val="1"/>
                <c:pt idx="0">
                  <c:v>SEPTIEMBRE 2026</c:v>
                </c:pt>
              </c:strCache>
              <c:extLst xmlns:c15="http://schemas.microsoft.com/office/drawing/2012/chart"/>
            </c:strRef>
          </c:tx>
          <c:spPr>
            <a:gradFill rotWithShape="1">
              <a:gsLst>
                <a:gs pos="0">
                  <a:schemeClr val="accent4">
                    <a:lumMod val="50000"/>
                    <a:satMod val="103000"/>
                    <a:lumMod val="102000"/>
                    <a:tint val="94000"/>
                  </a:schemeClr>
                </a:gs>
                <a:gs pos="50000">
                  <a:schemeClr val="accent4">
                    <a:lumMod val="50000"/>
                    <a:satMod val="110000"/>
                    <a:lumMod val="100000"/>
                    <a:shade val="100000"/>
                  </a:schemeClr>
                </a:gs>
                <a:gs pos="100000">
                  <a:schemeClr val="accent4">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PQRSD!$C$136:$M$136</c:f>
              <c:extLst xmlns:c15="http://schemas.microsoft.com/office/drawing/2012/chart"/>
            </c:numRef>
          </c:val>
          <c:extLst xmlns:c15="http://schemas.microsoft.com/office/drawing/2012/chart">
            <c:ext xmlns:c16="http://schemas.microsoft.com/office/drawing/2014/chart" uri="{C3380CC4-5D6E-409C-BE32-E72D297353CC}">
              <c16:uniqueId val="{00000023-A45E-47A6-A2E4-0EC0FD15DB62}"/>
            </c:ext>
          </c:extLst>
        </c:ser>
        <c:ser>
          <c:idx val="34"/>
          <c:order val="34"/>
          <c:tx>
            <c:strRef>
              <c:f>PQRSD!$B$137</c:f>
              <c:strCache>
                <c:ptCount val="1"/>
                <c:pt idx="0">
                  <c:v>DIFERENCIA</c:v>
                </c:pt>
              </c:strCache>
              <c:extLst xmlns:c15="http://schemas.microsoft.com/office/drawing/2012/chart"/>
            </c:strRef>
          </c:tx>
          <c:spPr>
            <a:gradFill rotWithShape="1">
              <a:gsLst>
                <a:gs pos="0">
                  <a:schemeClr val="accent5">
                    <a:lumMod val="50000"/>
                    <a:satMod val="103000"/>
                    <a:lumMod val="102000"/>
                    <a:tint val="94000"/>
                  </a:schemeClr>
                </a:gs>
                <a:gs pos="50000">
                  <a:schemeClr val="accent5">
                    <a:lumMod val="50000"/>
                    <a:satMod val="110000"/>
                    <a:lumMod val="100000"/>
                    <a:shade val="100000"/>
                  </a:schemeClr>
                </a:gs>
                <a:gs pos="100000">
                  <a:schemeClr val="accent5">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PQRSD!$C$137:$M$137</c:f>
              <c:extLst xmlns:c15="http://schemas.microsoft.com/office/drawing/2012/chart"/>
            </c:numRef>
          </c:val>
          <c:extLst xmlns:c15="http://schemas.microsoft.com/office/drawing/2012/chart">
            <c:ext xmlns:c16="http://schemas.microsoft.com/office/drawing/2014/chart" uri="{C3380CC4-5D6E-409C-BE32-E72D297353CC}">
              <c16:uniqueId val="{00000024-A45E-47A6-A2E4-0EC0FD15DB62}"/>
            </c:ext>
          </c:extLst>
        </c:ser>
        <c:ser>
          <c:idx val="35"/>
          <c:order val="35"/>
          <c:tx>
            <c:strRef>
              <c:f>PQRSD!$B$138</c:f>
              <c:strCache>
                <c:ptCount val="1"/>
                <c:pt idx="0">
                  <c:v>VARIACIÓN %</c:v>
                </c:pt>
              </c:strCache>
              <c:extLst xmlns:c15="http://schemas.microsoft.com/office/drawing/2012/chart"/>
            </c:strRef>
          </c:tx>
          <c:spPr>
            <a:gradFill rotWithShape="1">
              <a:gsLst>
                <a:gs pos="0">
                  <a:schemeClr val="accent6">
                    <a:lumMod val="50000"/>
                    <a:satMod val="103000"/>
                    <a:lumMod val="102000"/>
                    <a:tint val="94000"/>
                  </a:schemeClr>
                </a:gs>
                <a:gs pos="50000">
                  <a:schemeClr val="accent6">
                    <a:lumMod val="50000"/>
                    <a:satMod val="110000"/>
                    <a:lumMod val="100000"/>
                    <a:shade val="100000"/>
                  </a:schemeClr>
                </a:gs>
                <a:gs pos="100000">
                  <a:schemeClr val="accent6">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PQRSD!$C$138:$M$138</c:f>
              <c:extLst xmlns:c15="http://schemas.microsoft.com/office/drawing/2012/chart"/>
            </c:numRef>
          </c:val>
          <c:extLst xmlns:c15="http://schemas.microsoft.com/office/drawing/2012/chart">
            <c:ext xmlns:c16="http://schemas.microsoft.com/office/drawing/2014/chart" uri="{C3380CC4-5D6E-409C-BE32-E72D297353CC}">
              <c16:uniqueId val="{00000025-A45E-47A6-A2E4-0EC0FD15DB62}"/>
            </c:ext>
          </c:extLst>
        </c:ser>
        <c:ser>
          <c:idx val="36"/>
          <c:order val="36"/>
          <c:tx>
            <c:strRef>
              <c:f>PQRSD!$B$139</c:f>
              <c:strCache>
                <c:ptCount val="1"/>
                <c:pt idx="0">
                  <c:v>OCTUBRE 2025</c:v>
                </c:pt>
              </c:strCache>
              <c:extLst xmlns:c15="http://schemas.microsoft.com/office/drawing/2012/chart"/>
            </c:strRef>
          </c:tx>
          <c:spPr>
            <a:gradFill rotWithShape="1">
              <a:gsLst>
                <a:gs pos="0">
                  <a:schemeClr val="accent1">
                    <a:lumMod val="70000"/>
                    <a:lumOff val="30000"/>
                    <a:satMod val="103000"/>
                    <a:lumMod val="102000"/>
                    <a:tint val="94000"/>
                  </a:schemeClr>
                </a:gs>
                <a:gs pos="50000">
                  <a:schemeClr val="accent1">
                    <a:lumMod val="70000"/>
                    <a:lumOff val="30000"/>
                    <a:satMod val="110000"/>
                    <a:lumMod val="100000"/>
                    <a:shade val="100000"/>
                  </a:schemeClr>
                </a:gs>
                <a:gs pos="100000">
                  <a:schemeClr val="accent1">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PQRSD!$C$139:$M$139</c:f>
              <c:extLst xmlns:c15="http://schemas.microsoft.com/office/drawing/2012/chart"/>
            </c:numRef>
          </c:val>
          <c:extLst xmlns:c15="http://schemas.microsoft.com/office/drawing/2012/chart">
            <c:ext xmlns:c16="http://schemas.microsoft.com/office/drawing/2014/chart" uri="{C3380CC4-5D6E-409C-BE32-E72D297353CC}">
              <c16:uniqueId val="{00000026-A45E-47A6-A2E4-0EC0FD15DB62}"/>
            </c:ext>
          </c:extLst>
        </c:ser>
        <c:ser>
          <c:idx val="37"/>
          <c:order val="37"/>
          <c:tx>
            <c:strRef>
              <c:f>PQRSD!$B$140</c:f>
              <c:strCache>
                <c:ptCount val="1"/>
                <c:pt idx="0">
                  <c:v>OCTUBRE 2026</c:v>
                </c:pt>
              </c:strCache>
              <c:extLst xmlns:c15="http://schemas.microsoft.com/office/drawing/2012/chart"/>
            </c:strRef>
          </c:tx>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PQRSD!$C$140:$M$140</c:f>
              <c:extLst xmlns:c15="http://schemas.microsoft.com/office/drawing/2012/chart"/>
            </c:numRef>
          </c:val>
          <c:extLst xmlns:c15="http://schemas.microsoft.com/office/drawing/2012/chart">
            <c:ext xmlns:c16="http://schemas.microsoft.com/office/drawing/2014/chart" uri="{C3380CC4-5D6E-409C-BE32-E72D297353CC}">
              <c16:uniqueId val="{00000027-A45E-47A6-A2E4-0EC0FD15DB62}"/>
            </c:ext>
          </c:extLst>
        </c:ser>
        <c:ser>
          <c:idx val="38"/>
          <c:order val="38"/>
          <c:tx>
            <c:strRef>
              <c:f>PQRSD!$B$141</c:f>
              <c:strCache>
                <c:ptCount val="1"/>
                <c:pt idx="0">
                  <c:v>DIFERENCIA</c:v>
                </c:pt>
              </c:strCache>
              <c:extLst xmlns:c15="http://schemas.microsoft.com/office/drawing/2012/chart"/>
            </c:strRef>
          </c:tx>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PQRSD!$C$141:$M$141</c:f>
              <c:extLst xmlns:c15="http://schemas.microsoft.com/office/drawing/2012/chart"/>
            </c:numRef>
          </c:val>
          <c:extLst xmlns:c15="http://schemas.microsoft.com/office/drawing/2012/chart">
            <c:ext xmlns:c16="http://schemas.microsoft.com/office/drawing/2014/chart" uri="{C3380CC4-5D6E-409C-BE32-E72D297353CC}">
              <c16:uniqueId val="{00000028-A45E-47A6-A2E4-0EC0FD15DB62}"/>
            </c:ext>
          </c:extLst>
        </c:ser>
        <c:ser>
          <c:idx val="39"/>
          <c:order val="39"/>
          <c:tx>
            <c:strRef>
              <c:f>PQRSD!$B$142</c:f>
              <c:strCache>
                <c:ptCount val="1"/>
                <c:pt idx="0">
                  <c:v>VARIACIÓN %</c:v>
                </c:pt>
              </c:strCache>
              <c:extLst xmlns:c15="http://schemas.microsoft.com/office/drawing/2012/chart"/>
            </c:strRef>
          </c:tx>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PQRSD!$C$142:$M$142</c:f>
              <c:extLst xmlns:c15="http://schemas.microsoft.com/office/drawing/2012/chart"/>
            </c:numRef>
          </c:val>
          <c:extLst xmlns:c15="http://schemas.microsoft.com/office/drawing/2012/chart">
            <c:ext xmlns:c16="http://schemas.microsoft.com/office/drawing/2014/chart" uri="{C3380CC4-5D6E-409C-BE32-E72D297353CC}">
              <c16:uniqueId val="{00000029-A45E-47A6-A2E4-0EC0FD15DB62}"/>
            </c:ext>
          </c:extLst>
        </c:ser>
        <c:ser>
          <c:idx val="40"/>
          <c:order val="40"/>
          <c:tx>
            <c:strRef>
              <c:f>PQRSD!$B$143</c:f>
              <c:strCache>
                <c:ptCount val="1"/>
                <c:pt idx="0">
                  <c:v>NOVIEMBRE 2025</c:v>
                </c:pt>
              </c:strCache>
              <c:extLst xmlns:c15="http://schemas.microsoft.com/office/drawing/2012/chart"/>
            </c:strRef>
          </c:tx>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PQRSD!$C$143:$M$143</c:f>
              <c:extLst xmlns:c15="http://schemas.microsoft.com/office/drawing/2012/chart"/>
            </c:numRef>
          </c:val>
          <c:extLst xmlns:c15="http://schemas.microsoft.com/office/drawing/2012/chart">
            <c:ext xmlns:c16="http://schemas.microsoft.com/office/drawing/2014/chart" uri="{C3380CC4-5D6E-409C-BE32-E72D297353CC}">
              <c16:uniqueId val="{0000002A-A45E-47A6-A2E4-0EC0FD15DB62}"/>
            </c:ext>
          </c:extLst>
        </c:ser>
        <c:ser>
          <c:idx val="41"/>
          <c:order val="41"/>
          <c:tx>
            <c:strRef>
              <c:f>PQRSD!$B$144</c:f>
              <c:strCache>
                <c:ptCount val="1"/>
                <c:pt idx="0">
                  <c:v>NOVIEMBRE 2026</c:v>
                </c:pt>
              </c:strCache>
              <c:extLst xmlns:c15="http://schemas.microsoft.com/office/drawing/2012/chart"/>
            </c:strRef>
          </c:tx>
          <c:spPr>
            <a:gradFill rotWithShape="1">
              <a:gsLst>
                <a:gs pos="0">
                  <a:schemeClr val="accent6">
                    <a:lumMod val="70000"/>
                    <a:lumOff val="30000"/>
                    <a:satMod val="103000"/>
                    <a:lumMod val="102000"/>
                    <a:tint val="94000"/>
                  </a:schemeClr>
                </a:gs>
                <a:gs pos="50000">
                  <a:schemeClr val="accent6">
                    <a:lumMod val="70000"/>
                    <a:lumOff val="30000"/>
                    <a:satMod val="110000"/>
                    <a:lumMod val="100000"/>
                    <a:shade val="100000"/>
                  </a:schemeClr>
                </a:gs>
                <a:gs pos="100000">
                  <a:schemeClr val="accent6">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PQRSD!$C$144:$M$144</c:f>
              <c:extLst xmlns:c15="http://schemas.microsoft.com/office/drawing/2012/chart"/>
            </c:numRef>
          </c:val>
          <c:extLst xmlns:c15="http://schemas.microsoft.com/office/drawing/2012/chart">
            <c:ext xmlns:c16="http://schemas.microsoft.com/office/drawing/2014/chart" uri="{C3380CC4-5D6E-409C-BE32-E72D297353CC}">
              <c16:uniqueId val="{0000002B-A45E-47A6-A2E4-0EC0FD15DB62}"/>
            </c:ext>
          </c:extLst>
        </c:ser>
        <c:ser>
          <c:idx val="42"/>
          <c:order val="42"/>
          <c:tx>
            <c:strRef>
              <c:f>PQRSD!$B$145</c:f>
              <c:strCache>
                <c:ptCount val="1"/>
                <c:pt idx="0">
                  <c:v>DIFERENCIA</c:v>
                </c:pt>
              </c:strCache>
              <c:extLst xmlns:c15="http://schemas.microsoft.com/office/drawing/2012/chart"/>
            </c:strRef>
          </c:tx>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PQRSD!$C$145:$M$145</c:f>
              <c:extLst xmlns:c15="http://schemas.microsoft.com/office/drawing/2012/chart"/>
            </c:numRef>
          </c:val>
          <c:extLst xmlns:c15="http://schemas.microsoft.com/office/drawing/2012/chart">
            <c:ext xmlns:c16="http://schemas.microsoft.com/office/drawing/2014/chart" uri="{C3380CC4-5D6E-409C-BE32-E72D297353CC}">
              <c16:uniqueId val="{0000002C-A45E-47A6-A2E4-0EC0FD15DB62}"/>
            </c:ext>
          </c:extLst>
        </c:ser>
        <c:ser>
          <c:idx val="43"/>
          <c:order val="43"/>
          <c:tx>
            <c:strRef>
              <c:f>PQRSD!$B$146</c:f>
              <c:strCache>
                <c:ptCount val="1"/>
                <c:pt idx="0">
                  <c:v>VARIACIÓN %</c:v>
                </c:pt>
              </c:strCache>
              <c:extLst xmlns:c15="http://schemas.microsoft.com/office/drawing/2012/chart"/>
            </c:strRef>
          </c:tx>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PQRSD!$C$146:$M$146</c:f>
              <c:extLst xmlns:c15="http://schemas.microsoft.com/office/drawing/2012/chart"/>
            </c:numRef>
          </c:val>
          <c:extLst xmlns:c15="http://schemas.microsoft.com/office/drawing/2012/chart">
            <c:ext xmlns:c16="http://schemas.microsoft.com/office/drawing/2014/chart" uri="{C3380CC4-5D6E-409C-BE32-E72D297353CC}">
              <c16:uniqueId val="{0000002D-A45E-47A6-A2E4-0EC0FD15DB62}"/>
            </c:ext>
          </c:extLst>
        </c:ser>
        <c:ser>
          <c:idx val="44"/>
          <c:order val="44"/>
          <c:tx>
            <c:strRef>
              <c:f>PQRSD!$B$147</c:f>
              <c:strCache>
                <c:ptCount val="1"/>
                <c:pt idx="0">
                  <c:v>DICIEMBRE 2025</c:v>
                </c:pt>
              </c:strCache>
              <c:extLst xmlns:c15="http://schemas.microsoft.com/office/drawing/2012/chart"/>
            </c:strRef>
          </c:tx>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PQRSD!$C$147:$M$147</c:f>
              <c:extLst xmlns:c15="http://schemas.microsoft.com/office/drawing/2012/chart"/>
            </c:numRef>
          </c:val>
          <c:extLst xmlns:c15="http://schemas.microsoft.com/office/drawing/2012/chart">
            <c:ext xmlns:c16="http://schemas.microsoft.com/office/drawing/2014/chart" uri="{C3380CC4-5D6E-409C-BE32-E72D297353CC}">
              <c16:uniqueId val="{0000002E-A45E-47A6-A2E4-0EC0FD15DB62}"/>
            </c:ext>
          </c:extLst>
        </c:ser>
        <c:ser>
          <c:idx val="45"/>
          <c:order val="45"/>
          <c:tx>
            <c:strRef>
              <c:f>PQRSD!$B$148</c:f>
              <c:strCache>
                <c:ptCount val="1"/>
                <c:pt idx="0">
                  <c:v>DICIEMBRE 2026</c:v>
                </c:pt>
              </c:strCache>
              <c:extLst xmlns:c15="http://schemas.microsoft.com/office/drawing/2012/chart"/>
            </c:strRef>
          </c:tx>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PQRSD!$C$148:$M$148</c:f>
              <c:extLst xmlns:c15="http://schemas.microsoft.com/office/drawing/2012/chart"/>
            </c:numRef>
          </c:val>
          <c:extLst xmlns:c15="http://schemas.microsoft.com/office/drawing/2012/chart">
            <c:ext xmlns:c16="http://schemas.microsoft.com/office/drawing/2014/chart" uri="{C3380CC4-5D6E-409C-BE32-E72D297353CC}">
              <c16:uniqueId val="{0000002F-A45E-47A6-A2E4-0EC0FD15DB62}"/>
            </c:ext>
          </c:extLst>
        </c:ser>
        <c:ser>
          <c:idx val="46"/>
          <c:order val="46"/>
          <c:tx>
            <c:strRef>
              <c:f>PQRSD!$B$149</c:f>
              <c:strCache>
                <c:ptCount val="1"/>
                <c:pt idx="0">
                  <c:v>DIFERENCIA</c:v>
                </c:pt>
              </c:strCache>
              <c:extLst xmlns:c15="http://schemas.microsoft.com/office/drawing/2012/chart"/>
            </c:strRef>
          </c:tx>
          <c:spPr>
            <a:gradFill rotWithShape="1">
              <a:gsLst>
                <a:gs pos="0">
                  <a:schemeClr val="accent5">
                    <a:lumMod val="70000"/>
                    <a:satMod val="103000"/>
                    <a:lumMod val="102000"/>
                    <a:tint val="94000"/>
                  </a:schemeClr>
                </a:gs>
                <a:gs pos="50000">
                  <a:schemeClr val="accent5">
                    <a:lumMod val="70000"/>
                    <a:satMod val="110000"/>
                    <a:lumMod val="100000"/>
                    <a:shade val="100000"/>
                  </a:schemeClr>
                </a:gs>
                <a:gs pos="100000">
                  <a:schemeClr val="accent5">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PQRSD!$C$149:$M$149</c:f>
              <c:extLst xmlns:c15="http://schemas.microsoft.com/office/drawing/2012/chart"/>
            </c:numRef>
          </c:val>
          <c:extLst xmlns:c15="http://schemas.microsoft.com/office/drawing/2012/chart">
            <c:ext xmlns:c16="http://schemas.microsoft.com/office/drawing/2014/chart" uri="{C3380CC4-5D6E-409C-BE32-E72D297353CC}">
              <c16:uniqueId val="{00000030-A45E-47A6-A2E4-0EC0FD15DB62}"/>
            </c:ext>
          </c:extLst>
        </c:ser>
        <c:ser>
          <c:idx val="47"/>
          <c:order val="47"/>
          <c:tx>
            <c:strRef>
              <c:f>PQRSD!$B$150</c:f>
              <c:strCache>
                <c:ptCount val="1"/>
                <c:pt idx="0">
                  <c:v>VARIACIÓN %</c:v>
                </c:pt>
              </c:strCache>
              <c:extLst xmlns:c15="http://schemas.microsoft.com/office/drawing/2012/chart"/>
            </c:strRef>
          </c:tx>
          <c:spPr>
            <a:gradFill rotWithShape="1">
              <a:gsLst>
                <a:gs pos="0">
                  <a:schemeClr val="accent6">
                    <a:lumMod val="70000"/>
                    <a:satMod val="103000"/>
                    <a:lumMod val="102000"/>
                    <a:tint val="94000"/>
                  </a:schemeClr>
                </a:gs>
                <a:gs pos="50000">
                  <a:schemeClr val="accent6">
                    <a:lumMod val="70000"/>
                    <a:satMod val="110000"/>
                    <a:lumMod val="100000"/>
                    <a:shade val="100000"/>
                  </a:schemeClr>
                </a:gs>
                <a:gs pos="100000">
                  <a:schemeClr val="accent6">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extLst xmlns:c15="http://schemas.microsoft.com/office/drawing/2012/chart"/>
            </c:strRef>
          </c:cat>
          <c:val>
            <c:numRef>
              <c:f>PQRSD!$C$150:$M$150</c:f>
              <c:extLst xmlns:c15="http://schemas.microsoft.com/office/drawing/2012/chart"/>
            </c:numRef>
          </c:val>
          <c:extLst xmlns:c15="http://schemas.microsoft.com/office/drawing/2012/chart">
            <c:ext xmlns:c16="http://schemas.microsoft.com/office/drawing/2014/chart" uri="{C3380CC4-5D6E-409C-BE32-E72D297353CC}">
              <c16:uniqueId val="{00000031-A45E-47A6-A2E4-0EC0FD15DB62}"/>
            </c:ext>
          </c:extLst>
        </c:ser>
        <c:ser>
          <c:idx val="48"/>
          <c:order val="48"/>
          <c:tx>
            <c:strRef>
              <c:f>PQRSD!$B$151</c:f>
              <c:strCache>
                <c:ptCount val="1"/>
                <c:pt idx="0">
                  <c:v>TOTAL 2025</c:v>
                </c:pt>
              </c:strCache>
            </c:strRef>
          </c:tx>
          <c:spPr>
            <a:gradFill rotWithShape="1">
              <a:gsLst>
                <a:gs pos="0">
                  <a:schemeClr val="accent1">
                    <a:lumMod val="50000"/>
                    <a:lumOff val="50000"/>
                    <a:satMod val="103000"/>
                    <a:lumMod val="102000"/>
                    <a:tint val="94000"/>
                  </a:schemeClr>
                </a:gs>
                <a:gs pos="50000">
                  <a:schemeClr val="accent1">
                    <a:lumMod val="50000"/>
                    <a:lumOff val="50000"/>
                    <a:satMod val="110000"/>
                    <a:lumMod val="100000"/>
                    <a:shade val="100000"/>
                  </a:schemeClr>
                </a:gs>
                <a:gs pos="100000">
                  <a:schemeClr val="accent1">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f>PQRSD!$C$151:$M$151</c:f>
              <c:numCache>
                <c:formatCode>#,##0</c:formatCode>
                <c:ptCount val="11"/>
                <c:pt idx="0">
                  <c:v>61520</c:v>
                </c:pt>
                <c:pt idx="1">
                  <c:v>7418</c:v>
                </c:pt>
                <c:pt idx="2">
                  <c:v>1393</c:v>
                </c:pt>
                <c:pt idx="3">
                  <c:v>243</c:v>
                </c:pt>
                <c:pt idx="4">
                  <c:v>1435</c:v>
                </c:pt>
                <c:pt idx="5">
                  <c:v>604</c:v>
                </c:pt>
                <c:pt idx="6">
                  <c:v>24</c:v>
                </c:pt>
                <c:pt idx="7">
                  <c:v>83</c:v>
                </c:pt>
                <c:pt idx="8">
                  <c:v>39</c:v>
                </c:pt>
                <c:pt idx="9">
                  <c:v>14</c:v>
                </c:pt>
                <c:pt idx="10">
                  <c:v>11</c:v>
                </c:pt>
              </c:numCache>
            </c:numRef>
          </c:val>
          <c:extLst>
            <c:ext xmlns:c16="http://schemas.microsoft.com/office/drawing/2014/chart" uri="{C3380CC4-5D6E-409C-BE32-E72D297353CC}">
              <c16:uniqueId val="{00000000-A45E-47A6-A2E4-0EC0FD15DB62}"/>
            </c:ext>
          </c:extLst>
        </c:ser>
        <c:ser>
          <c:idx val="49"/>
          <c:order val="49"/>
          <c:tx>
            <c:strRef>
              <c:f>PQRSD!$B$152</c:f>
              <c:strCache>
                <c:ptCount val="1"/>
                <c:pt idx="0">
                  <c:v>TOTAL 2026</c:v>
                </c:pt>
              </c:strCache>
            </c:strRef>
          </c:tx>
          <c:spPr>
            <a:gradFill rotWithShape="1">
              <a:gsLst>
                <a:gs pos="0">
                  <a:schemeClr val="accent2">
                    <a:lumMod val="50000"/>
                    <a:lumOff val="50000"/>
                    <a:satMod val="103000"/>
                    <a:lumMod val="102000"/>
                    <a:tint val="94000"/>
                  </a:schemeClr>
                </a:gs>
                <a:gs pos="50000">
                  <a:schemeClr val="accent2">
                    <a:lumMod val="50000"/>
                    <a:lumOff val="50000"/>
                    <a:satMod val="110000"/>
                    <a:lumMod val="100000"/>
                    <a:shade val="100000"/>
                  </a:schemeClr>
                </a:gs>
                <a:gs pos="100000">
                  <a:schemeClr val="accent2">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PQRSD!$C$102:$M$102</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f>PQRSD!$C$152:$M$152</c:f>
              <c:numCache>
                <c:formatCode>#,##0</c:formatCode>
                <c:ptCount val="11"/>
                <c:pt idx="0">
                  <c:v>87950</c:v>
                </c:pt>
                <c:pt idx="1">
                  <c:v>8164</c:v>
                </c:pt>
                <c:pt idx="2">
                  <c:v>1535</c:v>
                </c:pt>
                <c:pt idx="3">
                  <c:v>257</c:v>
                </c:pt>
                <c:pt idx="4">
                  <c:v>1506</c:v>
                </c:pt>
                <c:pt idx="5">
                  <c:v>602</c:v>
                </c:pt>
                <c:pt idx="6">
                  <c:v>179</c:v>
                </c:pt>
                <c:pt idx="7">
                  <c:v>86</c:v>
                </c:pt>
                <c:pt idx="8">
                  <c:v>34</c:v>
                </c:pt>
                <c:pt idx="9">
                  <c:v>18</c:v>
                </c:pt>
                <c:pt idx="10">
                  <c:v>12</c:v>
                </c:pt>
              </c:numCache>
            </c:numRef>
          </c:val>
          <c:extLst>
            <c:ext xmlns:c16="http://schemas.microsoft.com/office/drawing/2014/chart" uri="{C3380CC4-5D6E-409C-BE32-E72D297353CC}">
              <c16:uniqueId val="{00000001-A45E-47A6-A2E4-0EC0FD15DB62}"/>
            </c:ext>
          </c:extLst>
        </c:ser>
        <c:dLbls>
          <c:showLegendKey val="0"/>
          <c:showVal val="0"/>
          <c:showCatName val="0"/>
          <c:showSerName val="0"/>
          <c:showPercent val="0"/>
          <c:showBubbleSize val="0"/>
        </c:dLbls>
        <c:gapWidth val="100"/>
        <c:overlap val="-24"/>
        <c:axId val="1480878928"/>
        <c:axId val="1480878448"/>
        <c:extLst>
          <c:ext xmlns:c15="http://schemas.microsoft.com/office/drawing/2012/chart" uri="{02D57815-91ED-43cb-92C2-25804820EDAC}">
            <c15:filteredBarSeries>
              <c15:ser>
                <c:idx val="0"/>
                <c:order val="0"/>
                <c:tx>
                  <c:strRef>
                    <c:extLst>
                      <c:ext uri="{02D57815-91ED-43cb-92C2-25804820EDAC}">
                        <c15:formulaRef>
                          <c15:sqref>PQRSD!$B$103</c15:sqref>
                        </c15:formulaRef>
                      </c:ext>
                    </c:extLst>
                    <c:strCache>
                      <c:ptCount val="1"/>
                      <c:pt idx="0">
                        <c:v>ENERO 2025</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uri="{02D57815-91ED-43cb-92C2-25804820EDAC}">
                        <c15:formulaRef>
                          <c15:sqref>PQRSD!$C$103:$M$103</c15:sqref>
                        </c15:formulaRef>
                      </c:ext>
                    </c:extLst>
                    <c:numCache>
                      <c:formatCode>#,##0</c:formatCode>
                      <c:ptCount val="11"/>
                      <c:pt idx="0">
                        <c:v>19987</c:v>
                      </c:pt>
                      <c:pt idx="1">
                        <c:v>2037</c:v>
                      </c:pt>
                      <c:pt idx="2">
                        <c:v>442</c:v>
                      </c:pt>
                      <c:pt idx="3">
                        <c:v>63</c:v>
                      </c:pt>
                      <c:pt idx="4">
                        <c:v>416</c:v>
                      </c:pt>
                      <c:pt idx="5">
                        <c:v>181</c:v>
                      </c:pt>
                      <c:pt idx="6">
                        <c:v>0</c:v>
                      </c:pt>
                      <c:pt idx="7">
                        <c:v>29</c:v>
                      </c:pt>
                      <c:pt idx="8">
                        <c:v>10</c:v>
                      </c:pt>
                      <c:pt idx="9">
                        <c:v>4</c:v>
                      </c:pt>
                      <c:pt idx="10">
                        <c:v>2</c:v>
                      </c:pt>
                    </c:numCache>
                  </c:numRef>
                </c:val>
                <c:extLst>
                  <c:ext xmlns:c16="http://schemas.microsoft.com/office/drawing/2014/chart" uri="{C3380CC4-5D6E-409C-BE32-E72D297353CC}">
                    <c16:uniqueId val="{00000002-A45E-47A6-A2E4-0EC0FD15DB6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PQRSD!$B$104</c15:sqref>
                        </c15:formulaRef>
                      </c:ext>
                    </c:extLst>
                    <c:strCache>
                      <c:ptCount val="1"/>
                      <c:pt idx="0">
                        <c:v>ENERO 2026</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PQRSD!$C$104:$M$104</c15:sqref>
                        </c15:formulaRef>
                      </c:ext>
                    </c:extLst>
                    <c:numCache>
                      <c:formatCode>#,##0</c:formatCode>
                      <c:ptCount val="11"/>
                      <c:pt idx="0">
                        <c:v>28277</c:v>
                      </c:pt>
                      <c:pt idx="1">
                        <c:v>2209</c:v>
                      </c:pt>
                      <c:pt idx="2">
                        <c:v>490</c:v>
                      </c:pt>
                      <c:pt idx="3">
                        <c:v>61</c:v>
                      </c:pt>
                      <c:pt idx="4">
                        <c:v>462</c:v>
                      </c:pt>
                      <c:pt idx="5">
                        <c:v>217</c:v>
                      </c:pt>
                      <c:pt idx="6">
                        <c:v>37</c:v>
                      </c:pt>
                      <c:pt idx="7">
                        <c:v>28</c:v>
                      </c:pt>
                      <c:pt idx="8">
                        <c:v>6</c:v>
                      </c:pt>
                      <c:pt idx="9">
                        <c:v>9</c:v>
                      </c:pt>
                      <c:pt idx="10">
                        <c:v>4</c:v>
                      </c:pt>
                    </c:numCache>
                  </c:numRef>
                </c:val>
                <c:extLst xmlns:c15="http://schemas.microsoft.com/office/drawing/2012/chart">
                  <c:ext xmlns:c16="http://schemas.microsoft.com/office/drawing/2014/chart" uri="{C3380CC4-5D6E-409C-BE32-E72D297353CC}">
                    <c16:uniqueId val="{00000003-A45E-47A6-A2E4-0EC0FD15DB6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PQRSD!$B$105</c15:sqref>
                        </c15:formulaRef>
                      </c:ext>
                    </c:extLst>
                    <c:strCache>
                      <c:ptCount val="1"/>
                      <c:pt idx="0">
                        <c:v>DIFERENCIA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PQRSD!$C$105:$M$105</c15:sqref>
                        </c15:formulaRef>
                      </c:ext>
                    </c:extLst>
                    <c:numCache>
                      <c:formatCode>#,##0</c:formatCode>
                      <c:ptCount val="11"/>
                      <c:pt idx="0">
                        <c:v>8290</c:v>
                      </c:pt>
                      <c:pt idx="1">
                        <c:v>172</c:v>
                      </c:pt>
                      <c:pt idx="2">
                        <c:v>48</c:v>
                      </c:pt>
                      <c:pt idx="3">
                        <c:v>-2</c:v>
                      </c:pt>
                      <c:pt idx="4">
                        <c:v>46</c:v>
                      </c:pt>
                      <c:pt idx="5">
                        <c:v>36</c:v>
                      </c:pt>
                      <c:pt idx="6">
                        <c:v>37</c:v>
                      </c:pt>
                      <c:pt idx="7">
                        <c:v>-1</c:v>
                      </c:pt>
                      <c:pt idx="8">
                        <c:v>-4</c:v>
                      </c:pt>
                      <c:pt idx="9">
                        <c:v>5</c:v>
                      </c:pt>
                      <c:pt idx="10">
                        <c:v>2</c:v>
                      </c:pt>
                    </c:numCache>
                  </c:numRef>
                </c:val>
                <c:extLst xmlns:c15="http://schemas.microsoft.com/office/drawing/2012/chart">
                  <c:ext xmlns:c16="http://schemas.microsoft.com/office/drawing/2014/chart" uri="{C3380CC4-5D6E-409C-BE32-E72D297353CC}">
                    <c16:uniqueId val="{00000004-A45E-47A6-A2E4-0EC0FD15DB6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PQRSD!$B$106</c15:sqref>
                        </c15:formulaRef>
                      </c:ext>
                    </c:extLst>
                    <c:strCache>
                      <c:ptCount val="1"/>
                      <c:pt idx="0">
                        <c:v>VARIACIÓN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PQRSD!$C$106:$M$106</c15:sqref>
                        </c15:formulaRef>
                      </c:ext>
                    </c:extLst>
                    <c:numCache>
                      <c:formatCode>0%</c:formatCode>
                      <c:ptCount val="11"/>
                      <c:pt idx="0">
                        <c:v>0.41476960024015608</c:v>
                      </c:pt>
                      <c:pt idx="1">
                        <c:v>8.4437898870888567E-2</c:v>
                      </c:pt>
                      <c:pt idx="2">
                        <c:v>0.10859728506787331</c:v>
                      </c:pt>
                      <c:pt idx="3">
                        <c:v>-3.1746031746031744E-2</c:v>
                      </c:pt>
                      <c:pt idx="4">
                        <c:v>0.11057692307692307</c:v>
                      </c:pt>
                      <c:pt idx="5">
                        <c:v>0.19889502762430938</c:v>
                      </c:pt>
                      <c:pt idx="6">
                        <c:v>0</c:v>
                      </c:pt>
                      <c:pt idx="7">
                        <c:v>-3.4482758620689655E-2</c:v>
                      </c:pt>
                      <c:pt idx="8">
                        <c:v>-0.4</c:v>
                      </c:pt>
                      <c:pt idx="9">
                        <c:v>1.25</c:v>
                      </c:pt>
                      <c:pt idx="10">
                        <c:v>1</c:v>
                      </c:pt>
                    </c:numCache>
                  </c:numRef>
                </c:val>
                <c:extLst xmlns:c15="http://schemas.microsoft.com/office/drawing/2012/chart">
                  <c:ext xmlns:c16="http://schemas.microsoft.com/office/drawing/2014/chart" uri="{C3380CC4-5D6E-409C-BE32-E72D297353CC}">
                    <c16:uniqueId val="{00000005-A45E-47A6-A2E4-0EC0FD15DB6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PQRSD!$B$107</c15:sqref>
                        </c15:formulaRef>
                      </c:ext>
                    </c:extLst>
                    <c:strCache>
                      <c:ptCount val="1"/>
                      <c:pt idx="0">
                        <c:v>FEBRERO 2025</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PQRSD!$C$107:$M$107</c15:sqref>
                        </c15:formulaRef>
                      </c:ext>
                    </c:extLst>
                    <c:numCache>
                      <c:formatCode>#,##0</c:formatCode>
                      <c:ptCount val="11"/>
                      <c:pt idx="0">
                        <c:v>21508</c:v>
                      </c:pt>
                      <c:pt idx="1">
                        <c:v>2740</c:v>
                      </c:pt>
                      <c:pt idx="2">
                        <c:v>492</c:v>
                      </c:pt>
                      <c:pt idx="3">
                        <c:v>87</c:v>
                      </c:pt>
                      <c:pt idx="4">
                        <c:v>488</c:v>
                      </c:pt>
                      <c:pt idx="5">
                        <c:v>233</c:v>
                      </c:pt>
                      <c:pt idx="6">
                        <c:v>1</c:v>
                      </c:pt>
                      <c:pt idx="7">
                        <c:v>23</c:v>
                      </c:pt>
                      <c:pt idx="8">
                        <c:v>17</c:v>
                      </c:pt>
                      <c:pt idx="9">
                        <c:v>4</c:v>
                      </c:pt>
                      <c:pt idx="10">
                        <c:v>9</c:v>
                      </c:pt>
                    </c:numCache>
                  </c:numRef>
                </c:val>
                <c:extLst xmlns:c15="http://schemas.microsoft.com/office/drawing/2012/chart">
                  <c:ext xmlns:c16="http://schemas.microsoft.com/office/drawing/2014/chart" uri="{C3380CC4-5D6E-409C-BE32-E72D297353CC}">
                    <c16:uniqueId val="{00000006-A45E-47A6-A2E4-0EC0FD15DB6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PQRSD!$B$108</c15:sqref>
                        </c15:formulaRef>
                      </c:ext>
                    </c:extLst>
                    <c:strCache>
                      <c:ptCount val="1"/>
                      <c:pt idx="0">
                        <c:v>FEBRERO 2026</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PQRSD!$C$108:$M$108</c15:sqref>
                        </c15:formulaRef>
                      </c:ext>
                    </c:extLst>
                    <c:numCache>
                      <c:formatCode>#,##0</c:formatCode>
                      <c:ptCount val="11"/>
                      <c:pt idx="0">
                        <c:v>27598</c:v>
                      </c:pt>
                      <c:pt idx="1">
                        <c:v>3014</c:v>
                      </c:pt>
                      <c:pt idx="2">
                        <c:v>515</c:v>
                      </c:pt>
                      <c:pt idx="3">
                        <c:v>114</c:v>
                      </c:pt>
                      <c:pt idx="4">
                        <c:v>489</c:v>
                      </c:pt>
                      <c:pt idx="5">
                        <c:v>170</c:v>
                      </c:pt>
                      <c:pt idx="6">
                        <c:v>82</c:v>
                      </c:pt>
                      <c:pt idx="7">
                        <c:v>32</c:v>
                      </c:pt>
                      <c:pt idx="8">
                        <c:v>21</c:v>
                      </c:pt>
                      <c:pt idx="9">
                        <c:v>4</c:v>
                      </c:pt>
                      <c:pt idx="10">
                        <c:v>3</c:v>
                      </c:pt>
                    </c:numCache>
                  </c:numRef>
                </c:val>
                <c:extLst xmlns:c15="http://schemas.microsoft.com/office/drawing/2012/chart">
                  <c:ext xmlns:c16="http://schemas.microsoft.com/office/drawing/2014/chart" uri="{C3380CC4-5D6E-409C-BE32-E72D297353CC}">
                    <c16:uniqueId val="{00000007-A45E-47A6-A2E4-0EC0FD15DB6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PQRSD!$B$109</c15:sqref>
                        </c15:formulaRef>
                      </c:ext>
                    </c:extLst>
                    <c:strCache>
                      <c:ptCount val="1"/>
                      <c:pt idx="0">
                        <c:v>DIFERENCIA</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PQRSD!$C$109:$M$109</c15:sqref>
                        </c15:formulaRef>
                      </c:ext>
                    </c:extLst>
                    <c:numCache>
                      <c:formatCode>#,##0</c:formatCode>
                      <c:ptCount val="11"/>
                      <c:pt idx="0">
                        <c:v>6090</c:v>
                      </c:pt>
                      <c:pt idx="1">
                        <c:v>274</c:v>
                      </c:pt>
                      <c:pt idx="2">
                        <c:v>23</c:v>
                      </c:pt>
                      <c:pt idx="3">
                        <c:v>27</c:v>
                      </c:pt>
                      <c:pt idx="4">
                        <c:v>1</c:v>
                      </c:pt>
                      <c:pt idx="5">
                        <c:v>-63</c:v>
                      </c:pt>
                      <c:pt idx="6">
                        <c:v>81</c:v>
                      </c:pt>
                      <c:pt idx="7">
                        <c:v>9</c:v>
                      </c:pt>
                      <c:pt idx="8">
                        <c:v>4</c:v>
                      </c:pt>
                      <c:pt idx="9">
                        <c:v>0</c:v>
                      </c:pt>
                      <c:pt idx="10">
                        <c:v>-6</c:v>
                      </c:pt>
                    </c:numCache>
                  </c:numRef>
                </c:val>
                <c:extLst xmlns:c15="http://schemas.microsoft.com/office/drawing/2012/chart">
                  <c:ext xmlns:c16="http://schemas.microsoft.com/office/drawing/2014/chart" uri="{C3380CC4-5D6E-409C-BE32-E72D297353CC}">
                    <c16:uniqueId val="{00000008-A45E-47A6-A2E4-0EC0FD15DB6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PQRSD!$B$110</c15:sqref>
                        </c15:formulaRef>
                      </c:ext>
                    </c:extLst>
                    <c:strCache>
                      <c:ptCount val="1"/>
                      <c:pt idx="0">
                        <c:v>VARIACIÓN %</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PQRSD!$C$110:$M$110</c15:sqref>
                        </c15:formulaRef>
                      </c:ext>
                    </c:extLst>
                    <c:numCache>
                      <c:formatCode>0%</c:formatCode>
                      <c:ptCount val="11"/>
                      <c:pt idx="0">
                        <c:v>0.28315045564441138</c:v>
                      </c:pt>
                      <c:pt idx="1">
                        <c:v>0.1</c:v>
                      </c:pt>
                      <c:pt idx="2">
                        <c:v>4.6747967479674794E-2</c:v>
                      </c:pt>
                      <c:pt idx="3">
                        <c:v>0.31034482758620691</c:v>
                      </c:pt>
                      <c:pt idx="4">
                        <c:v>2.0491803278688526E-3</c:v>
                      </c:pt>
                      <c:pt idx="5">
                        <c:v>-0.27038626609442062</c:v>
                      </c:pt>
                      <c:pt idx="6">
                        <c:v>81</c:v>
                      </c:pt>
                      <c:pt idx="7">
                        <c:v>0.39130434782608697</c:v>
                      </c:pt>
                      <c:pt idx="8">
                        <c:v>0.23529411764705882</c:v>
                      </c:pt>
                      <c:pt idx="9">
                        <c:v>0</c:v>
                      </c:pt>
                      <c:pt idx="10">
                        <c:v>-0.66666666666666663</c:v>
                      </c:pt>
                    </c:numCache>
                  </c:numRef>
                </c:val>
                <c:extLst xmlns:c15="http://schemas.microsoft.com/office/drawing/2012/chart">
                  <c:ext xmlns:c16="http://schemas.microsoft.com/office/drawing/2014/chart" uri="{C3380CC4-5D6E-409C-BE32-E72D297353CC}">
                    <c16:uniqueId val="{00000009-A45E-47A6-A2E4-0EC0FD15DB6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PQRSD!$B$111</c15:sqref>
                        </c15:formulaRef>
                      </c:ext>
                    </c:extLst>
                    <c:strCache>
                      <c:ptCount val="1"/>
                      <c:pt idx="0">
                        <c:v>MARZO 2025</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PQRSD!$C$111:$M$111</c15:sqref>
                        </c15:formulaRef>
                      </c:ext>
                    </c:extLst>
                    <c:numCache>
                      <c:formatCode>#,##0</c:formatCode>
                      <c:ptCount val="11"/>
                      <c:pt idx="0">
                        <c:v>20025</c:v>
                      </c:pt>
                      <c:pt idx="1">
                        <c:v>2641</c:v>
                      </c:pt>
                      <c:pt idx="2">
                        <c:v>459</c:v>
                      </c:pt>
                      <c:pt idx="3">
                        <c:v>93</c:v>
                      </c:pt>
                      <c:pt idx="4">
                        <c:v>531</c:v>
                      </c:pt>
                      <c:pt idx="5">
                        <c:v>190</c:v>
                      </c:pt>
                      <c:pt idx="6">
                        <c:v>23</c:v>
                      </c:pt>
                      <c:pt idx="7">
                        <c:v>31</c:v>
                      </c:pt>
                      <c:pt idx="8">
                        <c:v>12</c:v>
                      </c:pt>
                      <c:pt idx="9">
                        <c:v>6</c:v>
                      </c:pt>
                      <c:pt idx="10">
                        <c:v>0</c:v>
                      </c:pt>
                    </c:numCache>
                  </c:numRef>
                </c:val>
                <c:extLst xmlns:c15="http://schemas.microsoft.com/office/drawing/2012/chart">
                  <c:ext xmlns:c16="http://schemas.microsoft.com/office/drawing/2014/chart" uri="{C3380CC4-5D6E-409C-BE32-E72D297353CC}">
                    <c16:uniqueId val="{0000000A-A45E-47A6-A2E4-0EC0FD15DB6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PQRSD!$B$112</c15:sqref>
                        </c15:formulaRef>
                      </c:ext>
                    </c:extLst>
                    <c:strCache>
                      <c:ptCount val="1"/>
                      <c:pt idx="0">
                        <c:v>MARZO 2026</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PQRSD!$C$112:$M$112</c15:sqref>
                        </c15:formulaRef>
                      </c:ext>
                    </c:extLst>
                    <c:numCache>
                      <c:formatCode>#,##0</c:formatCode>
                      <c:ptCount val="11"/>
                      <c:pt idx="0">
                        <c:v>32075</c:v>
                      </c:pt>
                      <c:pt idx="1">
                        <c:v>2941</c:v>
                      </c:pt>
                      <c:pt idx="2">
                        <c:v>530</c:v>
                      </c:pt>
                      <c:pt idx="3">
                        <c:v>82</c:v>
                      </c:pt>
                      <c:pt idx="4">
                        <c:v>555</c:v>
                      </c:pt>
                      <c:pt idx="5">
                        <c:v>215</c:v>
                      </c:pt>
                      <c:pt idx="6">
                        <c:v>60</c:v>
                      </c:pt>
                      <c:pt idx="7">
                        <c:v>26</c:v>
                      </c:pt>
                      <c:pt idx="8">
                        <c:v>7</c:v>
                      </c:pt>
                      <c:pt idx="9">
                        <c:v>5</c:v>
                      </c:pt>
                      <c:pt idx="10">
                        <c:v>5</c:v>
                      </c:pt>
                    </c:numCache>
                  </c:numRef>
                </c:val>
                <c:extLst xmlns:c15="http://schemas.microsoft.com/office/drawing/2012/chart">
                  <c:ext xmlns:c16="http://schemas.microsoft.com/office/drawing/2014/chart" uri="{C3380CC4-5D6E-409C-BE32-E72D297353CC}">
                    <c16:uniqueId val="{0000000B-A45E-47A6-A2E4-0EC0FD15DB6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PQRSD!$B$113</c15:sqref>
                        </c15:formulaRef>
                      </c:ext>
                    </c:extLst>
                    <c:strCache>
                      <c:ptCount val="1"/>
                      <c:pt idx="0">
                        <c:v>DIFERENCIA</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PQRSD!$C$113:$M$113</c15:sqref>
                        </c15:formulaRef>
                      </c:ext>
                    </c:extLst>
                    <c:numCache>
                      <c:formatCode>#,##0</c:formatCode>
                      <c:ptCount val="11"/>
                      <c:pt idx="0">
                        <c:v>12050</c:v>
                      </c:pt>
                      <c:pt idx="1">
                        <c:v>300</c:v>
                      </c:pt>
                      <c:pt idx="2">
                        <c:v>71</c:v>
                      </c:pt>
                      <c:pt idx="3">
                        <c:v>-11</c:v>
                      </c:pt>
                      <c:pt idx="4">
                        <c:v>24</c:v>
                      </c:pt>
                      <c:pt idx="5">
                        <c:v>25</c:v>
                      </c:pt>
                      <c:pt idx="6">
                        <c:v>37</c:v>
                      </c:pt>
                      <c:pt idx="7">
                        <c:v>-5</c:v>
                      </c:pt>
                      <c:pt idx="8">
                        <c:v>-5</c:v>
                      </c:pt>
                      <c:pt idx="9">
                        <c:v>-1</c:v>
                      </c:pt>
                      <c:pt idx="10">
                        <c:v>5</c:v>
                      </c:pt>
                    </c:numCache>
                  </c:numRef>
                </c:val>
                <c:extLst xmlns:c15="http://schemas.microsoft.com/office/drawing/2012/chart">
                  <c:ext xmlns:c16="http://schemas.microsoft.com/office/drawing/2014/chart" uri="{C3380CC4-5D6E-409C-BE32-E72D297353CC}">
                    <c16:uniqueId val="{0000000C-A45E-47A6-A2E4-0EC0FD15DB6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PQRSD!$B$114</c15:sqref>
                        </c15:formulaRef>
                      </c:ext>
                    </c:extLst>
                    <c:strCache>
                      <c:ptCount val="1"/>
                      <c:pt idx="0">
                        <c:v>VARIACIÓN %</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PQRSD!$C$114:$M$114</c15:sqref>
                        </c15:formulaRef>
                      </c:ext>
                    </c:extLst>
                    <c:numCache>
                      <c:formatCode>0.00%</c:formatCode>
                      <c:ptCount val="11"/>
                      <c:pt idx="0">
                        <c:v>0.60174781523096132</c:v>
                      </c:pt>
                      <c:pt idx="1">
                        <c:v>0.11359333585762968</c:v>
                      </c:pt>
                      <c:pt idx="2">
                        <c:v>0.15468409586056645</c:v>
                      </c:pt>
                      <c:pt idx="3">
                        <c:v>-0.11827956989247312</c:v>
                      </c:pt>
                      <c:pt idx="4">
                        <c:v>4.519774011299435E-2</c:v>
                      </c:pt>
                      <c:pt idx="5">
                        <c:v>0.13157894736842105</c:v>
                      </c:pt>
                      <c:pt idx="6">
                        <c:v>1.6086956521739131</c:v>
                      </c:pt>
                      <c:pt idx="7">
                        <c:v>-0.16129032258064516</c:v>
                      </c:pt>
                      <c:pt idx="8">
                        <c:v>-0.41666666666666669</c:v>
                      </c:pt>
                      <c:pt idx="9">
                        <c:v>-0.16666666666666666</c:v>
                      </c:pt>
                      <c:pt idx="10">
                        <c:v>0</c:v>
                      </c:pt>
                    </c:numCache>
                  </c:numRef>
                </c:val>
                <c:extLst xmlns:c15="http://schemas.microsoft.com/office/drawing/2012/chart">
                  <c:ext xmlns:c16="http://schemas.microsoft.com/office/drawing/2014/chart" uri="{C3380CC4-5D6E-409C-BE32-E72D297353CC}">
                    <c16:uniqueId val="{0000000D-A45E-47A6-A2E4-0EC0FD15DB62}"/>
                  </c:ext>
                </c:extLst>
              </c15:ser>
            </c15:filteredBarSeries>
            <c15:filteredBarSeries>
              <c15:ser>
                <c:idx val="50"/>
                <c:order val="50"/>
                <c:tx>
                  <c:strRef>
                    <c:extLst xmlns:c15="http://schemas.microsoft.com/office/drawing/2012/chart">
                      <c:ext xmlns:c15="http://schemas.microsoft.com/office/drawing/2012/chart" uri="{02D57815-91ED-43cb-92C2-25804820EDAC}">
                        <c15:formulaRef>
                          <c15:sqref>PQRSD!$B$153</c15:sqref>
                        </c15:formulaRef>
                      </c:ext>
                    </c:extLst>
                    <c:strCache>
                      <c:ptCount val="1"/>
                      <c:pt idx="0">
                        <c:v>TOTAL DIFERENCIA</c:v>
                      </c:pt>
                    </c:strCache>
                  </c:strRef>
                </c:tx>
                <c:spPr>
                  <a:gradFill rotWithShape="1">
                    <a:gsLst>
                      <a:gs pos="0">
                        <a:schemeClr val="accent3">
                          <a:lumMod val="50000"/>
                          <a:lumOff val="50000"/>
                          <a:satMod val="103000"/>
                          <a:lumMod val="102000"/>
                          <a:tint val="94000"/>
                        </a:schemeClr>
                      </a:gs>
                      <a:gs pos="50000">
                        <a:schemeClr val="accent3">
                          <a:lumMod val="50000"/>
                          <a:lumOff val="50000"/>
                          <a:satMod val="110000"/>
                          <a:lumMod val="100000"/>
                          <a:shade val="100000"/>
                        </a:schemeClr>
                      </a:gs>
                      <a:gs pos="100000">
                        <a:schemeClr val="accent3">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PQRSD!$C$153:$M$153</c15:sqref>
                        </c15:formulaRef>
                      </c:ext>
                    </c:extLst>
                    <c:numCache>
                      <c:formatCode>#,##0</c:formatCode>
                      <c:ptCount val="11"/>
                      <c:pt idx="0">
                        <c:v>26430</c:v>
                      </c:pt>
                      <c:pt idx="1">
                        <c:v>746</c:v>
                      </c:pt>
                      <c:pt idx="2">
                        <c:v>142</c:v>
                      </c:pt>
                      <c:pt idx="3">
                        <c:v>14</c:v>
                      </c:pt>
                      <c:pt idx="4">
                        <c:v>71</c:v>
                      </c:pt>
                      <c:pt idx="5">
                        <c:v>-2</c:v>
                      </c:pt>
                      <c:pt idx="6">
                        <c:v>155</c:v>
                      </c:pt>
                      <c:pt idx="7">
                        <c:v>3</c:v>
                      </c:pt>
                      <c:pt idx="8">
                        <c:v>-5</c:v>
                      </c:pt>
                      <c:pt idx="9">
                        <c:v>4</c:v>
                      </c:pt>
                      <c:pt idx="10">
                        <c:v>1</c:v>
                      </c:pt>
                    </c:numCache>
                  </c:numRef>
                </c:val>
                <c:extLst xmlns:c15="http://schemas.microsoft.com/office/drawing/2012/chart">
                  <c:ext xmlns:c16="http://schemas.microsoft.com/office/drawing/2014/chart" uri="{C3380CC4-5D6E-409C-BE32-E72D297353CC}">
                    <c16:uniqueId val="{00000032-A45E-47A6-A2E4-0EC0FD15DB62}"/>
                  </c:ext>
                </c:extLst>
              </c15:ser>
            </c15:filteredBarSeries>
            <c15:filteredBarSeries>
              <c15:ser>
                <c:idx val="51"/>
                <c:order val="51"/>
                <c:tx>
                  <c:strRef>
                    <c:extLst xmlns:c15="http://schemas.microsoft.com/office/drawing/2012/chart">
                      <c:ext xmlns:c15="http://schemas.microsoft.com/office/drawing/2012/chart" uri="{02D57815-91ED-43cb-92C2-25804820EDAC}">
                        <c15:formulaRef>
                          <c15:sqref>PQRSD!$B$154</c15:sqref>
                        </c15:formulaRef>
                      </c:ext>
                    </c:extLst>
                    <c:strCache>
                      <c:ptCount val="1"/>
                      <c:pt idx="0">
                        <c:v>VARIACIÓN %</c:v>
                      </c:pt>
                    </c:strCache>
                  </c:strRef>
                </c:tx>
                <c:spPr>
                  <a:gradFill rotWithShape="1">
                    <a:gsLst>
                      <a:gs pos="0">
                        <a:schemeClr val="accent4">
                          <a:lumMod val="50000"/>
                          <a:lumOff val="50000"/>
                          <a:satMod val="103000"/>
                          <a:lumMod val="102000"/>
                          <a:tint val="94000"/>
                        </a:schemeClr>
                      </a:gs>
                      <a:gs pos="50000">
                        <a:schemeClr val="accent4">
                          <a:lumMod val="50000"/>
                          <a:lumOff val="50000"/>
                          <a:satMod val="110000"/>
                          <a:lumMod val="100000"/>
                          <a:shade val="100000"/>
                        </a:schemeClr>
                      </a:gs>
                      <a:gs pos="100000">
                        <a:schemeClr val="accent4">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xmlns:c15="http://schemas.microsoft.com/office/drawing/2012/chart">
                      <c:ext xmlns:c15="http://schemas.microsoft.com/office/drawing/2012/chart" uri="{02D57815-91ED-43cb-92C2-25804820EDAC}">
                        <c15:formulaRef>
                          <c15:sqref>PQRSD!$C$102:$M$102</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xmlns:c15="http://schemas.microsoft.com/office/drawing/2012/chart">
                      <c:ext xmlns:c15="http://schemas.microsoft.com/office/drawing/2012/chart" uri="{02D57815-91ED-43cb-92C2-25804820EDAC}">
                        <c15:formulaRef>
                          <c15:sqref>PQRSD!$C$154:$M$154</c15:sqref>
                        </c15:formulaRef>
                      </c:ext>
                    </c:extLst>
                    <c:numCache>
                      <c:formatCode>0.00%</c:formatCode>
                      <c:ptCount val="11"/>
                      <c:pt idx="0">
                        <c:v>0.42961638491547466</c:v>
                      </c:pt>
                      <c:pt idx="1">
                        <c:v>0.10056619034780265</c:v>
                      </c:pt>
                      <c:pt idx="2">
                        <c:v>0.10193826274228285</c:v>
                      </c:pt>
                      <c:pt idx="3">
                        <c:v>5.7613168724279837E-2</c:v>
                      </c:pt>
                      <c:pt idx="4">
                        <c:v>4.9477351916376304E-2</c:v>
                      </c:pt>
                      <c:pt idx="5">
                        <c:v>-3.3112582781456954E-3</c:v>
                      </c:pt>
                      <c:pt idx="6">
                        <c:v>6.458333333333333</c:v>
                      </c:pt>
                      <c:pt idx="7">
                        <c:v>3.614457831325301E-2</c:v>
                      </c:pt>
                      <c:pt idx="8">
                        <c:v>-0.12820512820512819</c:v>
                      </c:pt>
                      <c:pt idx="9">
                        <c:v>0.2857142857142857</c:v>
                      </c:pt>
                      <c:pt idx="10">
                        <c:v>9.0909090909090912E-2</c:v>
                      </c:pt>
                    </c:numCache>
                  </c:numRef>
                </c:val>
                <c:extLst xmlns:c15="http://schemas.microsoft.com/office/drawing/2012/chart">
                  <c:ext xmlns:c16="http://schemas.microsoft.com/office/drawing/2014/chart" uri="{C3380CC4-5D6E-409C-BE32-E72D297353CC}">
                    <c16:uniqueId val="{00000033-A45E-47A6-A2E4-0EC0FD15DB62}"/>
                  </c:ext>
                </c:extLst>
              </c15:ser>
            </c15:filteredBarSeries>
          </c:ext>
        </c:extLst>
      </c:barChart>
      <c:catAx>
        <c:axId val="148087892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0878448"/>
        <c:crosses val="autoZero"/>
        <c:auto val="1"/>
        <c:lblAlgn val="ctr"/>
        <c:lblOffset val="100"/>
        <c:noMultiLvlLbl val="0"/>
      </c:catAx>
      <c:valAx>
        <c:axId val="1480878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0878928"/>
        <c:crosses val="autoZero"/>
        <c:crossBetween val="between"/>
        <c:majorUnit val="50000"/>
        <c:min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r>
              <a:rPr lang="es-CO">
                <a:solidFill>
                  <a:schemeClr val="bg1"/>
                </a:solidFill>
              </a:rPr>
              <a:t>Peticiones verbales 2025 vs. 2026</a:t>
            </a:r>
          </a:p>
        </c:rich>
      </c:tx>
      <c:layout>
        <c:manualLayout>
          <c:xMode val="edge"/>
          <c:yMode val="edge"/>
          <c:x val="0.20849229902609973"/>
          <c:y val="3.0682628016195611E-2"/>
        </c:manualLayout>
      </c:layout>
      <c:overlay val="0"/>
      <c:spPr>
        <a:solidFill>
          <a:schemeClr val="accent1">
            <a:lumMod val="50000"/>
          </a:schemeClr>
        </a:solid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9216399674178658E-2"/>
          <c:y val="0.13789187750169038"/>
          <c:w val="0.92549624400398245"/>
          <c:h val="0.63964821433199126"/>
        </c:manualLayout>
      </c:layout>
      <c:bar3DChart>
        <c:barDir val="col"/>
        <c:grouping val="clustered"/>
        <c:varyColors val="0"/>
        <c:ser>
          <c:idx val="0"/>
          <c:order val="0"/>
          <c:tx>
            <c:strRef>
              <c:f>PQRSD!$C$186</c:f>
              <c:strCache>
                <c:ptCount val="1"/>
                <c:pt idx="0">
                  <c:v>Año 2025</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PQRSD!$B$187:$B$198</c15:sqref>
                  </c15:fullRef>
                </c:ext>
              </c:extLst>
              <c:f>PQRSD!$B$187:$B$189</c:f>
              <c:strCache>
                <c:ptCount val="3"/>
                <c:pt idx="0">
                  <c:v>Enero</c:v>
                </c:pt>
                <c:pt idx="1">
                  <c:v>Febrero</c:v>
                </c:pt>
                <c:pt idx="2">
                  <c:v>Marzo</c:v>
                </c:pt>
              </c:strCache>
            </c:strRef>
          </c:cat>
          <c:val>
            <c:numRef>
              <c:extLst>
                <c:ext xmlns:c15="http://schemas.microsoft.com/office/drawing/2012/chart" uri="{02D57815-91ED-43cb-92C2-25804820EDAC}">
                  <c15:fullRef>
                    <c15:sqref>PQRSD!$C$187:$C$198</c15:sqref>
                  </c15:fullRef>
                </c:ext>
              </c:extLst>
              <c:f>PQRSD!$C$187:$C$189</c:f>
              <c:numCache>
                <c:formatCode>0</c:formatCode>
                <c:ptCount val="3"/>
                <c:pt idx="0">
                  <c:v>2</c:v>
                </c:pt>
                <c:pt idx="1">
                  <c:v>13</c:v>
                </c:pt>
                <c:pt idx="2">
                  <c:v>13</c:v>
                </c:pt>
              </c:numCache>
            </c:numRef>
          </c:val>
          <c:extLst>
            <c:ext xmlns:c16="http://schemas.microsoft.com/office/drawing/2014/chart" uri="{C3380CC4-5D6E-409C-BE32-E72D297353CC}">
              <c16:uniqueId val="{00000000-1F75-4A10-AE1E-FA68ED4EF183}"/>
            </c:ext>
          </c:extLst>
        </c:ser>
        <c:ser>
          <c:idx val="1"/>
          <c:order val="1"/>
          <c:tx>
            <c:strRef>
              <c:f>PQRSD!$D$186</c:f>
              <c:strCache>
                <c:ptCount val="1"/>
                <c:pt idx="0">
                  <c:v>Año 2026</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PQRSD!$B$187:$B$198</c15:sqref>
                  </c15:fullRef>
                </c:ext>
              </c:extLst>
              <c:f>PQRSD!$B$187:$B$189</c:f>
              <c:strCache>
                <c:ptCount val="3"/>
                <c:pt idx="0">
                  <c:v>Enero</c:v>
                </c:pt>
                <c:pt idx="1">
                  <c:v>Febrero</c:v>
                </c:pt>
                <c:pt idx="2">
                  <c:v>Marzo</c:v>
                </c:pt>
              </c:strCache>
            </c:strRef>
          </c:cat>
          <c:val>
            <c:numRef>
              <c:extLst>
                <c:ext xmlns:c15="http://schemas.microsoft.com/office/drawing/2012/chart" uri="{02D57815-91ED-43cb-92C2-25804820EDAC}">
                  <c15:fullRef>
                    <c15:sqref>PQRSD!$D$187:$D$198</c15:sqref>
                  </c15:fullRef>
                </c:ext>
              </c:extLst>
              <c:f>PQRSD!$D$187:$D$189</c:f>
              <c:numCache>
                <c:formatCode>0</c:formatCode>
                <c:ptCount val="3"/>
                <c:pt idx="0">
                  <c:v>6</c:v>
                </c:pt>
                <c:pt idx="1">
                  <c:v>18</c:v>
                </c:pt>
                <c:pt idx="2">
                  <c:v>29</c:v>
                </c:pt>
              </c:numCache>
            </c:numRef>
          </c:val>
          <c:extLst>
            <c:ext xmlns:c16="http://schemas.microsoft.com/office/drawing/2014/chart" uri="{C3380CC4-5D6E-409C-BE32-E72D297353CC}">
              <c16:uniqueId val="{00000001-1F75-4A10-AE1E-FA68ED4EF183}"/>
            </c:ext>
          </c:extLst>
        </c:ser>
        <c:dLbls>
          <c:showLegendKey val="0"/>
          <c:showVal val="1"/>
          <c:showCatName val="0"/>
          <c:showSerName val="0"/>
          <c:showPercent val="0"/>
          <c:showBubbleSize val="0"/>
        </c:dLbls>
        <c:gapWidth val="150"/>
        <c:shape val="box"/>
        <c:axId val="690181216"/>
        <c:axId val="690182528"/>
        <c:axId val="0"/>
        <c:extLst>
          <c:ext xmlns:c15="http://schemas.microsoft.com/office/drawing/2012/chart" uri="{02D57815-91ED-43cb-92C2-25804820EDAC}">
            <c15:filteredBarSeries>
              <c15:ser>
                <c:idx val="2"/>
                <c:order val="2"/>
                <c:tx>
                  <c:strRef>
                    <c:extLst>
                      <c:ext uri="{02D57815-91ED-43cb-92C2-25804820EDAC}">
                        <c15:formulaRef>
                          <c15:sqref>PQRSD!$E$186</c15:sqref>
                        </c15:formulaRef>
                      </c:ext>
                    </c:extLst>
                    <c:strCache>
                      <c:ptCount val="1"/>
                      <c:pt idx="0">
                        <c:v>Diferencia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PQRSD!$B$187:$B$198</c15:sqref>
                        </c15:fullRef>
                        <c15:formulaRef>
                          <c15:sqref>PQRSD!$B$187:$B$189</c15:sqref>
                        </c15:formulaRef>
                      </c:ext>
                    </c:extLst>
                    <c:strCache>
                      <c:ptCount val="3"/>
                      <c:pt idx="0">
                        <c:v>Enero</c:v>
                      </c:pt>
                      <c:pt idx="1">
                        <c:v>Febrero</c:v>
                      </c:pt>
                      <c:pt idx="2">
                        <c:v>Marzo</c:v>
                      </c:pt>
                    </c:strCache>
                  </c:strRef>
                </c:cat>
                <c:val>
                  <c:numRef>
                    <c:extLst>
                      <c:ext uri="{02D57815-91ED-43cb-92C2-25804820EDAC}">
                        <c15:fullRef>
                          <c15:sqref>PQRSD!$E$187:$E$198</c15:sqref>
                        </c15:fullRef>
                        <c15:formulaRef>
                          <c15:sqref>PQRSD!$E$187:$E$189</c15:sqref>
                        </c15:formulaRef>
                      </c:ext>
                    </c:extLst>
                    <c:numCache>
                      <c:formatCode>0</c:formatCode>
                      <c:ptCount val="3"/>
                      <c:pt idx="0">
                        <c:v>4</c:v>
                      </c:pt>
                      <c:pt idx="1">
                        <c:v>5</c:v>
                      </c:pt>
                      <c:pt idx="2">
                        <c:v>16</c:v>
                      </c:pt>
                    </c:numCache>
                  </c:numRef>
                </c:val>
                <c:extLst>
                  <c:ext xmlns:c16="http://schemas.microsoft.com/office/drawing/2014/chart" uri="{C3380CC4-5D6E-409C-BE32-E72D297353CC}">
                    <c16:uniqueId val="{00000002-1F75-4A10-AE1E-FA68ED4EF18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PQRSD!$F$186</c15:sqref>
                        </c15:formulaRef>
                      </c:ext>
                    </c:extLst>
                    <c:strCache>
                      <c:ptCount val="1"/>
                      <c:pt idx="0">
                        <c:v>Variación</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PQRSD!$B$187:$B$198</c15:sqref>
                        </c15:fullRef>
                        <c15:formulaRef>
                          <c15:sqref>PQRSD!$B$187:$B$189</c15:sqref>
                        </c15:formulaRef>
                      </c:ext>
                    </c:extLst>
                    <c:strCache>
                      <c:ptCount val="3"/>
                      <c:pt idx="0">
                        <c:v>Enero</c:v>
                      </c:pt>
                      <c:pt idx="1">
                        <c:v>Febrero</c:v>
                      </c:pt>
                      <c:pt idx="2">
                        <c:v>Marzo</c:v>
                      </c:pt>
                    </c:strCache>
                  </c:strRef>
                </c:cat>
                <c:val>
                  <c:numRef>
                    <c:extLst>
                      <c:ext xmlns:c15="http://schemas.microsoft.com/office/drawing/2012/chart" uri="{02D57815-91ED-43cb-92C2-25804820EDAC}">
                        <c15:fullRef>
                          <c15:sqref>PQRSD!$F$187:$F$198</c15:sqref>
                        </c15:fullRef>
                        <c15:formulaRef>
                          <c15:sqref>PQRSD!$F$187:$F$189</c15:sqref>
                        </c15:formulaRef>
                      </c:ext>
                    </c:extLst>
                    <c:numCache>
                      <c:formatCode>0%</c:formatCode>
                      <c:ptCount val="3"/>
                      <c:pt idx="0">
                        <c:v>2</c:v>
                      </c:pt>
                      <c:pt idx="1">
                        <c:v>0.38461538461538464</c:v>
                      </c:pt>
                      <c:pt idx="2">
                        <c:v>1.2307692307692308</c:v>
                      </c:pt>
                    </c:numCache>
                  </c:numRef>
                </c:val>
                <c:extLst xmlns:c15="http://schemas.microsoft.com/office/drawing/2012/chart">
                  <c:ext xmlns:c16="http://schemas.microsoft.com/office/drawing/2014/chart" uri="{C3380CC4-5D6E-409C-BE32-E72D297353CC}">
                    <c16:uniqueId val="{00000003-1F75-4A10-AE1E-FA68ED4EF183}"/>
                  </c:ext>
                </c:extLst>
              </c15:ser>
            </c15:filteredBarSeries>
          </c:ext>
        </c:extLst>
      </c:bar3DChart>
      <c:catAx>
        <c:axId val="6901812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90182528"/>
        <c:crosses val="autoZero"/>
        <c:auto val="1"/>
        <c:lblAlgn val="ctr"/>
        <c:lblOffset val="100"/>
        <c:noMultiLvlLbl val="0"/>
      </c:catAx>
      <c:valAx>
        <c:axId val="690182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90181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baseline="0">
                <a:solidFill>
                  <a:schemeClr val="bg1"/>
                </a:solidFill>
                <a:latin typeface="Aptos Narrow" panose="020B0004020202020204" pitchFamily="34" charset="0"/>
                <a:ea typeface="+mn-ea"/>
                <a:cs typeface="+mn-cs"/>
              </a:defRPr>
            </a:pPr>
            <a:r>
              <a:rPr lang="es-CO" sz="1100" b="0">
                <a:solidFill>
                  <a:schemeClr val="bg1"/>
                </a:solidFill>
                <a:latin typeface="Aptos Narrow" panose="020B0004020202020204" pitchFamily="34" charset="0"/>
              </a:rPr>
              <a:t>Peticiones gestionadas 2025 vs. 2026</a:t>
            </a: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0.15357437496584356"/>
          <c:y val="0.15105131317509729"/>
          <c:w val="0.7820876838504075"/>
          <c:h val="0.6388472789288705"/>
        </c:manualLayout>
      </c:layout>
      <c:barChart>
        <c:barDir val="col"/>
        <c:grouping val="clustered"/>
        <c:varyColors val="0"/>
        <c:ser>
          <c:idx val="0"/>
          <c:order val="0"/>
          <c:tx>
            <c:strRef>
              <c:f>PQRSD!$C$208</c:f>
              <c:strCache>
                <c:ptCount val="1"/>
                <c:pt idx="0">
                  <c:v>AÑO 2025</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PQRSD!$B$209:$B$220</c15:sqref>
                  </c15:fullRef>
                </c:ext>
              </c:extLst>
              <c:f>PQRSD!$B$209:$B$211</c:f>
              <c:strCache>
                <c:ptCount val="3"/>
                <c:pt idx="0">
                  <c:v>Enero</c:v>
                </c:pt>
                <c:pt idx="1">
                  <c:v>Febrero</c:v>
                </c:pt>
                <c:pt idx="2">
                  <c:v>Marzo</c:v>
                </c:pt>
              </c:strCache>
            </c:strRef>
          </c:cat>
          <c:val>
            <c:numRef>
              <c:extLst>
                <c:ext xmlns:c15="http://schemas.microsoft.com/office/drawing/2012/chart" uri="{02D57815-91ED-43cb-92C2-25804820EDAC}">
                  <c15:fullRef>
                    <c15:sqref>PQRSD!$C$209:$C$220</c15:sqref>
                  </c15:fullRef>
                </c:ext>
              </c:extLst>
              <c:f>PQRSD!$C$209:$C$211</c:f>
              <c:numCache>
                <c:formatCode>#,##0</c:formatCode>
                <c:ptCount val="3"/>
                <c:pt idx="0">
                  <c:v>20759</c:v>
                </c:pt>
                <c:pt idx="1">
                  <c:v>25011</c:v>
                </c:pt>
                <c:pt idx="2">
                  <c:v>23373</c:v>
                </c:pt>
              </c:numCache>
            </c:numRef>
          </c:val>
          <c:extLst>
            <c:ext xmlns:c16="http://schemas.microsoft.com/office/drawing/2014/chart" uri="{C3380CC4-5D6E-409C-BE32-E72D297353CC}">
              <c16:uniqueId val="{00000001-6B4A-4755-9609-CD0DC52C7950}"/>
            </c:ext>
          </c:extLst>
        </c:ser>
        <c:ser>
          <c:idx val="1"/>
          <c:order val="1"/>
          <c:tx>
            <c:strRef>
              <c:f>PQRSD!$D$208</c:f>
              <c:strCache>
                <c:ptCount val="1"/>
                <c:pt idx="0">
                  <c:v>AÑO 2026</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PQRSD!$B$209:$B$220</c15:sqref>
                  </c15:fullRef>
                </c:ext>
              </c:extLst>
              <c:f>PQRSD!$B$209:$B$211</c:f>
              <c:strCache>
                <c:ptCount val="3"/>
                <c:pt idx="0">
                  <c:v>Enero</c:v>
                </c:pt>
                <c:pt idx="1">
                  <c:v>Febrero</c:v>
                </c:pt>
                <c:pt idx="2">
                  <c:v>Marzo</c:v>
                </c:pt>
              </c:strCache>
            </c:strRef>
          </c:cat>
          <c:val>
            <c:numRef>
              <c:extLst>
                <c:ext xmlns:c15="http://schemas.microsoft.com/office/drawing/2012/chart" uri="{02D57815-91ED-43cb-92C2-25804820EDAC}">
                  <c15:fullRef>
                    <c15:sqref>PQRSD!$D$209:$D$220</c15:sqref>
                  </c15:fullRef>
                </c:ext>
              </c:extLst>
              <c:f>PQRSD!$D$209:$D$211</c:f>
              <c:numCache>
                <c:formatCode>#,##0</c:formatCode>
                <c:ptCount val="3"/>
                <c:pt idx="0">
                  <c:v>30476</c:v>
                </c:pt>
                <c:pt idx="1">
                  <c:v>33705</c:v>
                </c:pt>
                <c:pt idx="2">
                  <c:v>34626</c:v>
                </c:pt>
              </c:numCache>
            </c:numRef>
          </c:val>
          <c:extLst>
            <c:ext xmlns:c16="http://schemas.microsoft.com/office/drawing/2014/chart" uri="{C3380CC4-5D6E-409C-BE32-E72D297353CC}">
              <c16:uniqueId val="{00000003-6B4A-4755-9609-CD0DC52C7950}"/>
            </c:ext>
          </c:extLst>
        </c:ser>
        <c:dLbls>
          <c:dLblPos val="outEnd"/>
          <c:showLegendKey val="0"/>
          <c:showVal val="1"/>
          <c:showCatName val="0"/>
          <c:showSerName val="0"/>
          <c:showPercent val="0"/>
          <c:showBubbleSize val="0"/>
        </c:dLbls>
        <c:gapWidth val="150"/>
        <c:axId val="92822368"/>
        <c:axId val="92824768"/>
        <c:extLst>
          <c:ext xmlns:c15="http://schemas.microsoft.com/office/drawing/2012/chart" uri="{02D57815-91ED-43cb-92C2-25804820EDAC}">
            <c15:filteredBarSeries>
              <c15:ser>
                <c:idx val="3"/>
                <c:order val="2"/>
                <c:tx>
                  <c:strRef>
                    <c:extLst>
                      <c:ext uri="{02D57815-91ED-43cb-92C2-25804820EDAC}">
                        <c15:formulaRef>
                          <c15:sqref>PQRSD!$F$208</c15:sqref>
                        </c15:formulaRef>
                      </c:ext>
                    </c:extLst>
                    <c:strCache>
                      <c:ptCount val="1"/>
                      <c:pt idx="0">
                        <c:v>Variación</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PQRSD!$B$209:$B$220</c15:sqref>
                        </c15:fullRef>
                        <c15:formulaRef>
                          <c15:sqref>PQRSD!$B$209:$B$211</c15:sqref>
                        </c15:formulaRef>
                      </c:ext>
                    </c:extLst>
                    <c:strCache>
                      <c:ptCount val="3"/>
                      <c:pt idx="0">
                        <c:v>Enero</c:v>
                      </c:pt>
                      <c:pt idx="1">
                        <c:v>Febrero</c:v>
                      </c:pt>
                      <c:pt idx="2">
                        <c:v>Marzo</c:v>
                      </c:pt>
                    </c:strCache>
                  </c:strRef>
                </c:cat>
                <c:val>
                  <c:numRef>
                    <c:extLst>
                      <c:ext uri="{02D57815-91ED-43cb-92C2-25804820EDAC}">
                        <c15:fullRef>
                          <c15:sqref>PQRSD!$F$209:$F$220</c15:sqref>
                        </c15:fullRef>
                        <c15:formulaRef>
                          <c15:sqref>PQRSD!$F$209:$F$211</c15:sqref>
                        </c15:formulaRef>
                      </c:ext>
                    </c:extLst>
                    <c:numCache>
                      <c:formatCode>0.00%</c:formatCode>
                      <c:ptCount val="3"/>
                      <c:pt idx="0">
                        <c:v>0.46808613131653742</c:v>
                      </c:pt>
                      <c:pt idx="1">
                        <c:v>0.34760705289672544</c:v>
                      </c:pt>
                      <c:pt idx="2">
                        <c:v>0.48145295854190734</c:v>
                      </c:pt>
                    </c:numCache>
                  </c:numRef>
                </c:val>
                <c:extLst>
                  <c:ext xmlns:c16="http://schemas.microsoft.com/office/drawing/2014/chart" uri="{C3380CC4-5D6E-409C-BE32-E72D297353CC}">
                    <c16:uniqueId val="{00000007-6B4A-4755-9609-CD0DC52C7950}"/>
                  </c:ext>
                </c:extLst>
              </c15:ser>
            </c15:filteredBarSeries>
          </c:ext>
        </c:extLst>
      </c:barChart>
      <c:catAx>
        <c:axId val="9282236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824768"/>
        <c:crosses val="autoZero"/>
        <c:auto val="1"/>
        <c:lblAlgn val="ctr"/>
        <c:lblOffset val="100"/>
        <c:noMultiLvlLbl val="0"/>
      </c:catAx>
      <c:valAx>
        <c:axId val="92824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O"/>
                  <a:t>CANTIDAD DE SOLICITUDES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8223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ptos Narrow" panose="020B0004020202020204" pitchFamily="34" charset="0"/>
                <a:ea typeface="+mn-ea"/>
                <a:cs typeface="+mn-cs"/>
              </a:defRPr>
            </a:pPr>
            <a:r>
              <a:rPr lang="en-US" sz="1100" b="0">
                <a:solidFill>
                  <a:schemeClr val="bg1"/>
                </a:solidFill>
                <a:latin typeface="Aptos Narrow" panose="020B0004020202020204" pitchFamily="34" charset="0"/>
              </a:rPr>
              <a:t>Total de peticiones recibidas durante los últimos tres años</a:t>
            </a: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ptos Narrow" panose="020B0004020202020204" pitchFamily="34" charset="0"/>
              <a:ea typeface="+mn-ea"/>
              <a:cs typeface="+mn-cs"/>
            </a:defRPr>
          </a:pPr>
          <a:endParaRPr lang="es-CO"/>
        </a:p>
      </c:txPr>
    </c:title>
    <c:autoTitleDeleted val="0"/>
    <c:plotArea>
      <c:layout/>
      <c:barChart>
        <c:barDir val="col"/>
        <c:grouping val="clustered"/>
        <c:varyColors val="0"/>
        <c:ser>
          <c:idx val="1"/>
          <c:order val="1"/>
          <c:tx>
            <c:strRef>
              <c:f>PQRSD!$E$32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PQRSD!$F$32:$H$32</c:f>
              <c:numCache>
                <c:formatCode>#,##0</c:formatCode>
                <c:ptCount val="3"/>
                <c:pt idx="0">
                  <c:v>324841</c:v>
                </c:pt>
                <c:pt idx="1">
                  <c:v>398525</c:v>
                </c:pt>
                <c:pt idx="2">
                  <c:v>100343</c:v>
                </c:pt>
              </c:numCache>
            </c:numRef>
          </c:val>
          <c:extLst>
            <c:ext xmlns:c16="http://schemas.microsoft.com/office/drawing/2014/chart" uri="{C3380CC4-5D6E-409C-BE32-E72D297353CC}">
              <c16:uniqueId val="{00000000-F2B7-4670-83B6-0D308D4BCF7D}"/>
            </c:ext>
          </c:extLst>
        </c:ser>
        <c:dLbls>
          <c:showLegendKey val="0"/>
          <c:showVal val="0"/>
          <c:showCatName val="0"/>
          <c:showSerName val="0"/>
          <c:showPercent val="0"/>
          <c:showBubbleSize val="0"/>
        </c:dLbls>
        <c:gapWidth val="150"/>
        <c:axId val="2047184656"/>
        <c:axId val="2047184176"/>
        <c:extLst>
          <c:ext xmlns:c15="http://schemas.microsoft.com/office/drawing/2012/chart" uri="{02D57815-91ED-43cb-92C2-25804820EDAC}">
            <c15:filteredBarSeries>
              <c15:ser>
                <c:idx val="0"/>
                <c:order val="0"/>
                <c:tx>
                  <c:strRef>
                    <c:extLst>
                      <c:ext uri="{02D57815-91ED-43cb-92C2-25804820EDAC}">
                        <c15:formulaRef>
                          <c15:sqref>PQRSD!$E$31</c15:sqref>
                        </c15:formulaRef>
                      </c:ext>
                    </c:extLst>
                    <c:strCache>
                      <c:ptCount val="1"/>
                      <c:pt idx="0">
                        <c:v>AÑO</c:v>
                      </c:pt>
                    </c:strCache>
                  </c:strRef>
                </c:tx>
                <c:spPr>
                  <a:solidFill>
                    <a:schemeClr val="accent1"/>
                  </a:solidFill>
                  <a:ln>
                    <a:noFill/>
                  </a:ln>
                  <a:effectLst/>
                </c:spPr>
                <c:invertIfNegative val="0"/>
                <c:val>
                  <c:numRef>
                    <c:extLst>
                      <c:ext uri="{02D57815-91ED-43cb-92C2-25804820EDAC}">
                        <c15:formulaRef>
                          <c15:sqref>PQRSD!$F$31:$H$31</c15:sqref>
                        </c15:formulaRef>
                      </c:ext>
                    </c:extLst>
                    <c:numCache>
                      <c:formatCode>General</c:formatCode>
                      <c:ptCount val="3"/>
                      <c:pt idx="0">
                        <c:v>2024</c:v>
                      </c:pt>
                      <c:pt idx="1">
                        <c:v>2025</c:v>
                      </c:pt>
                      <c:pt idx="2">
                        <c:v>2026</c:v>
                      </c:pt>
                    </c:numCache>
                  </c:numRef>
                </c:val>
                <c:extLst>
                  <c:ext xmlns:c16="http://schemas.microsoft.com/office/drawing/2014/chart" uri="{C3380CC4-5D6E-409C-BE32-E72D297353CC}">
                    <c16:uniqueId val="{00000001-F2B7-4670-83B6-0D308D4BCF7D}"/>
                  </c:ext>
                </c:extLst>
              </c15:ser>
            </c15:filteredBarSeries>
          </c:ext>
        </c:extLst>
      </c:barChart>
      <c:catAx>
        <c:axId val="20471846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7184176"/>
        <c:crosses val="autoZero"/>
        <c:auto val="1"/>
        <c:lblAlgn val="ctr"/>
        <c:lblOffset val="100"/>
        <c:noMultiLvlLbl val="0"/>
      </c:catAx>
      <c:valAx>
        <c:axId val="2047184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7184656"/>
        <c:crosses val="autoZero"/>
        <c:crossBetween val="between"/>
        <c:majorUnit val="1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n-US" sz="1100" baseline="0">
                <a:solidFill>
                  <a:schemeClr val="bg1"/>
                </a:solidFill>
                <a:latin typeface="Aptos Narrow" panose="020B0004020202020204" pitchFamily="34" charset="0"/>
              </a:rPr>
              <a:t>Porcentaje de oportunidad                 2025 vs. 2026</a:t>
            </a:r>
          </a:p>
        </c:rich>
      </c:tx>
      <c:layout>
        <c:manualLayout>
          <c:xMode val="edge"/>
          <c:yMode val="edge"/>
          <c:x val="0.20728485909154906"/>
          <c:y val="3.2481439471550654E-2"/>
        </c:manualLayout>
      </c:layout>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0.16050061643889765"/>
          <c:y val="0.19112296156622424"/>
          <c:w val="0.85862729658792647"/>
          <c:h val="0.58050624160128095"/>
        </c:manualLayout>
      </c:layout>
      <c:barChart>
        <c:barDir val="col"/>
        <c:grouping val="clustered"/>
        <c:varyColors val="0"/>
        <c:ser>
          <c:idx val="24"/>
          <c:order val="24"/>
          <c:tx>
            <c:strRef>
              <c:f>PQRSD!$B$273</c:f>
              <c:strCache>
                <c:ptCount val="1"/>
                <c:pt idx="0">
                  <c:v>Total general Solicitudesgestionadas dentro de la oportunidad de la Ley.</c:v>
                </c:pt>
              </c:strCache>
            </c:strRef>
          </c:tx>
          <c:spPr>
            <a:solidFill>
              <a:schemeClr val="accent1">
                <a:lumMod val="60000"/>
                <a:lumOff val="40000"/>
              </a:schemeClr>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4BA4-4151-AEA3-6BCD3308313A}"/>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4BA4-4151-AEA3-6BCD3308313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PQRSD!$C$247:$K$248</c15:sqref>
                  </c15:fullRef>
                </c:ext>
              </c:extLst>
              <c:f>(PQRSD!$I$247:$I$248,PQRSD!$K$247:$K$248)</c:f>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PQRSD!$C$273:$K$273</c15:sqref>
                  </c15:fullRef>
                </c:ext>
              </c:extLst>
              <c:f>(PQRSD!$I$273,PQRSD!$K$273)</c:f>
              <c:numCache>
                <c:formatCode>#.##0</c:formatCode>
                <c:ptCount val="2"/>
                <c:pt idx="0" formatCode="0.00%">
                  <c:v>0.99911777041782968</c:v>
                </c:pt>
                <c:pt idx="1" formatCode="0.00%">
                  <c:v>0.99884623559059582</c:v>
                </c:pt>
              </c:numCache>
            </c:numRef>
          </c:val>
          <c:extLst>
            <c:ext xmlns:c16="http://schemas.microsoft.com/office/drawing/2014/chart" uri="{C3380CC4-5D6E-409C-BE32-E72D297353CC}">
              <c16:uniqueId val="{00000004-4BA4-4151-AEA3-6BCD3308313A}"/>
            </c:ext>
          </c:extLst>
        </c:ser>
        <c:dLbls>
          <c:showLegendKey val="0"/>
          <c:showVal val="0"/>
          <c:showCatName val="0"/>
          <c:showSerName val="0"/>
          <c:showPercent val="0"/>
          <c:showBubbleSize val="0"/>
        </c:dLbls>
        <c:gapWidth val="219"/>
        <c:overlap val="-27"/>
        <c:axId val="280486592"/>
        <c:axId val="280489472"/>
        <c:extLst>
          <c:ext xmlns:c15="http://schemas.microsoft.com/office/drawing/2012/chart" uri="{02D57815-91ED-43cb-92C2-25804820EDAC}">
            <c15:filteredBarSeries>
              <c15:ser>
                <c:idx val="0"/>
                <c:order val="0"/>
                <c:tx>
                  <c:strRef>
                    <c:extLst>
                      <c:ext uri="{02D57815-91ED-43cb-92C2-25804820EDAC}">
                        <c15:formulaRef>
                          <c15:sqref>PQRSD!$B$249</c15:sqref>
                        </c15:formulaRef>
                      </c:ext>
                    </c:extLst>
                    <c:strCache>
                      <c:ptCount val="1"/>
                      <c:pt idx="0">
                        <c:v>Enero</c:v>
                      </c:pt>
                    </c:strCache>
                  </c:strRef>
                </c:tx>
                <c:spPr>
                  <a:solidFill>
                    <a:schemeClr val="accent1"/>
                  </a:solidFill>
                  <a:ln>
                    <a:noFill/>
                  </a:ln>
                  <a:effectLst/>
                </c:spPr>
                <c:invertIfNegative val="0"/>
                <c:cat>
                  <c:multiLvlStrRef>
                    <c:extLst>
                      <c:ex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uri="{02D57815-91ED-43cb-92C2-25804820EDAC}">
                        <c15:fullRef>
                          <c15:sqref>PQRSD!$C$249:$K$249</c15:sqref>
                        </c15:fullRef>
                        <c15:formulaRef>
                          <c15:sqref>(PQRSD!$I$249,PQRSD!$K$249)</c15:sqref>
                        </c15:formulaRef>
                      </c:ext>
                    </c:extLst>
                    <c:numCache>
                      <c:formatCode>#.##0</c:formatCode>
                      <c:ptCount val="2"/>
                      <c:pt idx="0" formatCode="0.00%">
                        <c:v>0.99927742184112911</c:v>
                      </c:pt>
                      <c:pt idx="1" formatCode="0.00%">
                        <c:v>0.99842499015618846</c:v>
                      </c:pt>
                    </c:numCache>
                  </c:numRef>
                </c:val>
                <c:extLst>
                  <c:ext xmlns:c16="http://schemas.microsoft.com/office/drawing/2014/chart" uri="{C3380CC4-5D6E-409C-BE32-E72D297353CC}">
                    <c16:uniqueId val="{00000005-4BA4-4151-AEA3-6BCD3308313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PQRSD!$B$250</c15:sqref>
                        </c15:formulaRef>
                      </c:ext>
                    </c:extLst>
                    <c:strCache>
                      <c:ptCount val="1"/>
                    </c:strCache>
                  </c:strRef>
                </c:tx>
                <c:spPr>
                  <a:solidFill>
                    <a:schemeClr val="accent2"/>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PQRSD!$C$250:$K$250</c15:sqref>
                        </c15:fullRef>
                        <c15:formulaRef>
                          <c15:sqref>(PQRSD!$I$250,PQRSD!$K$250)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6-4BA4-4151-AEA3-6BCD3308313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PQRSD!$B$251</c15:sqref>
                        </c15:formulaRef>
                      </c:ext>
                    </c:extLst>
                    <c:strCache>
                      <c:ptCount val="1"/>
                      <c:pt idx="0">
                        <c:v>Febrero</c:v>
                      </c:pt>
                    </c:strCache>
                  </c:strRef>
                </c:tx>
                <c:spPr>
                  <a:solidFill>
                    <a:schemeClr val="accent3"/>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PQRSD!$C$251:$K$251</c15:sqref>
                        </c15:fullRef>
                        <c15:formulaRef>
                          <c15:sqref>(PQRSD!$I$251,PQRSD!$K$251)</c15:sqref>
                        </c15:formulaRef>
                      </c:ext>
                    </c:extLst>
                    <c:numCache>
                      <c:formatCode>#.##0</c:formatCode>
                      <c:ptCount val="2"/>
                      <c:pt idx="0" formatCode="0.00%">
                        <c:v>0.99904042221422573</c:v>
                      </c:pt>
                      <c:pt idx="1" formatCode="0.00%">
                        <c:v>0.99916926272066464</c:v>
                      </c:pt>
                    </c:numCache>
                  </c:numRef>
                </c:val>
                <c:extLst xmlns:c15="http://schemas.microsoft.com/office/drawing/2012/chart">
                  <c:ext xmlns:c16="http://schemas.microsoft.com/office/drawing/2014/chart" uri="{C3380CC4-5D6E-409C-BE32-E72D297353CC}">
                    <c16:uniqueId val="{00000007-4BA4-4151-AEA3-6BCD3308313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PQRSD!$B$252</c15:sqref>
                        </c15:formulaRef>
                      </c:ext>
                    </c:extLst>
                    <c:strCache>
                      <c:ptCount val="1"/>
                    </c:strCache>
                  </c:strRef>
                </c:tx>
                <c:spPr>
                  <a:solidFill>
                    <a:schemeClr val="accent4"/>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PQRSD!$C$252:$K$252</c15:sqref>
                        </c15:fullRef>
                        <c15:formulaRef>
                          <c15:sqref>(PQRSD!$I$252,PQRSD!$K$252)</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8-4BA4-4151-AEA3-6BCD3308313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PQRSD!$B$253</c15:sqref>
                        </c15:formulaRef>
                      </c:ext>
                    </c:extLst>
                    <c:strCache>
                      <c:ptCount val="1"/>
                      <c:pt idx="0">
                        <c:v>Marzo</c:v>
                      </c:pt>
                    </c:strCache>
                  </c:strRef>
                </c:tx>
                <c:spPr>
                  <a:solidFill>
                    <a:schemeClr val="accent5"/>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PQRSD!$C$253:$K$253</c15:sqref>
                        </c15:fullRef>
                        <c15:formulaRef>
                          <c15:sqref>(PQRSD!$I$253,PQRSD!$K$253)</c15:sqref>
                        </c15:formulaRef>
                      </c:ext>
                    </c:extLst>
                    <c:numCache>
                      <c:formatCode>#.##0</c:formatCode>
                      <c:ptCount val="2"/>
                      <c:pt idx="0" formatCode="0.00%">
                        <c:v>0.99905874299405295</c:v>
                      </c:pt>
                      <c:pt idx="1" formatCode="0.00%">
                        <c:v>0.99890255877086587</c:v>
                      </c:pt>
                    </c:numCache>
                  </c:numRef>
                </c:val>
                <c:extLst xmlns:c15="http://schemas.microsoft.com/office/drawing/2012/chart">
                  <c:ext xmlns:c16="http://schemas.microsoft.com/office/drawing/2014/chart" uri="{C3380CC4-5D6E-409C-BE32-E72D297353CC}">
                    <c16:uniqueId val="{00000009-4BA4-4151-AEA3-6BCD3308313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PQRSD!$B$254</c15:sqref>
                        </c15:formulaRef>
                      </c:ext>
                    </c:extLst>
                    <c:strCache>
                      <c:ptCount val="1"/>
                    </c:strCache>
                  </c:strRef>
                </c:tx>
                <c:spPr>
                  <a:solidFill>
                    <a:schemeClr val="accent6"/>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PQRSD!$C$254:$K$254</c15:sqref>
                        </c15:fullRef>
                        <c15:formulaRef>
                          <c15:sqref>(PQRSD!$I$254,PQRSD!$K$254)</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A-4BA4-4151-AEA3-6BCD3308313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PQRSD!$B$255</c15:sqref>
                        </c15:formulaRef>
                      </c:ext>
                    </c:extLst>
                    <c:strCache>
                      <c:ptCount val="1"/>
                      <c:pt idx="0">
                        <c:v>Abril</c:v>
                      </c:pt>
                    </c:strCache>
                  </c:strRef>
                </c:tx>
                <c:spPr>
                  <a:solidFill>
                    <a:schemeClr val="accent1">
                      <a:lumMod val="6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PQRSD!$C$255:$K$255</c15:sqref>
                        </c15:fullRef>
                        <c15:formulaRef>
                          <c15:sqref>(PQRSD!$I$255,PQRSD!$K$255)</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B-4BA4-4151-AEA3-6BCD3308313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PQRSD!$B$256</c15:sqref>
                        </c15:formulaRef>
                      </c:ext>
                    </c:extLst>
                    <c:strCache>
                      <c:ptCount val="1"/>
                    </c:strCache>
                  </c:strRef>
                </c:tx>
                <c:spPr>
                  <a:solidFill>
                    <a:schemeClr val="accent2">
                      <a:lumMod val="6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PQRSD!$C$256:$K$256</c15:sqref>
                        </c15:fullRef>
                        <c15:formulaRef>
                          <c15:sqref>(PQRSD!$I$256,PQRSD!$K$256)</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C-4BA4-4151-AEA3-6BCD3308313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PQRSD!$B$257</c15:sqref>
                        </c15:formulaRef>
                      </c:ext>
                    </c:extLst>
                    <c:strCache>
                      <c:ptCount val="1"/>
                      <c:pt idx="0">
                        <c:v>Mayo</c:v>
                      </c:pt>
                    </c:strCache>
                  </c:strRef>
                </c:tx>
                <c:spPr>
                  <a:solidFill>
                    <a:schemeClr val="accent3">
                      <a:lumMod val="6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PQRSD!$C$257:$K$257</c15:sqref>
                        </c15:fullRef>
                        <c15:formulaRef>
                          <c15:sqref>(PQRSD!$I$257,PQRSD!$K$257)</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D-4BA4-4151-AEA3-6BCD3308313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PQRSD!$B$258</c15:sqref>
                        </c15:formulaRef>
                      </c:ext>
                    </c:extLst>
                    <c:strCache>
                      <c:ptCount val="1"/>
                    </c:strCache>
                  </c:strRef>
                </c:tx>
                <c:spPr>
                  <a:solidFill>
                    <a:schemeClr val="accent4">
                      <a:lumMod val="6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PQRSD!$C$258:$K$258</c15:sqref>
                        </c15:fullRef>
                        <c15:formulaRef>
                          <c15:sqref>(PQRSD!$I$258,PQRSD!$K$258)</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E-4BA4-4151-AEA3-6BCD3308313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PQRSD!$B$259</c15:sqref>
                        </c15:formulaRef>
                      </c:ext>
                    </c:extLst>
                    <c:strCache>
                      <c:ptCount val="1"/>
                      <c:pt idx="0">
                        <c:v>Junio</c:v>
                      </c:pt>
                    </c:strCache>
                  </c:strRef>
                </c:tx>
                <c:spPr>
                  <a:solidFill>
                    <a:schemeClr val="accent5">
                      <a:lumMod val="6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PQRSD!$C$259:$K$259</c15:sqref>
                        </c15:fullRef>
                        <c15:formulaRef>
                          <c15:sqref>(PQRSD!$I$259,PQRSD!$K$259)</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F-4BA4-4151-AEA3-6BCD3308313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PQRSD!$B$260</c15:sqref>
                        </c15:formulaRef>
                      </c:ext>
                    </c:extLst>
                    <c:strCache>
                      <c:ptCount val="1"/>
                    </c:strCache>
                  </c:strRef>
                </c:tx>
                <c:spPr>
                  <a:solidFill>
                    <a:schemeClr val="accent6">
                      <a:lumMod val="6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PQRSD!$C$260:$K$260</c15:sqref>
                        </c15:fullRef>
                        <c15:formulaRef>
                          <c15:sqref>(PQRSD!$I$260,PQRSD!$K$260)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0-4BA4-4151-AEA3-6BCD3308313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PQRSD!$B$261</c15:sqref>
                        </c15:formulaRef>
                      </c:ext>
                    </c:extLst>
                    <c:strCache>
                      <c:ptCount val="1"/>
                      <c:pt idx="0">
                        <c:v>Julio</c:v>
                      </c:pt>
                    </c:strCache>
                  </c:strRef>
                </c:tx>
                <c:spPr>
                  <a:solidFill>
                    <a:schemeClr val="accent1">
                      <a:lumMod val="80000"/>
                      <a:lumOff val="2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PQRSD!$C$261:$K$261</c15:sqref>
                        </c15:fullRef>
                        <c15:formulaRef>
                          <c15:sqref>(PQRSD!$I$261,PQRSD!$K$261)</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1-4BA4-4151-AEA3-6BCD3308313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PQRSD!$B$262</c15:sqref>
                        </c15:formulaRef>
                      </c:ext>
                    </c:extLst>
                    <c:strCache>
                      <c:ptCount val="1"/>
                    </c:strCache>
                  </c:strRef>
                </c:tx>
                <c:spPr>
                  <a:solidFill>
                    <a:schemeClr val="accent2">
                      <a:lumMod val="80000"/>
                      <a:lumOff val="2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PQRSD!$C$262:$K$262</c15:sqref>
                        </c15:fullRef>
                        <c15:formulaRef>
                          <c15:sqref>(PQRSD!$I$262,PQRSD!$K$262)</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2-4BA4-4151-AEA3-6BCD3308313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PQRSD!$B$263</c15:sqref>
                        </c15:formulaRef>
                      </c:ext>
                    </c:extLst>
                    <c:strCache>
                      <c:ptCount val="1"/>
                      <c:pt idx="0">
                        <c:v>Agosto</c:v>
                      </c:pt>
                    </c:strCache>
                  </c:strRef>
                </c:tx>
                <c:spPr>
                  <a:solidFill>
                    <a:schemeClr val="accent3">
                      <a:lumMod val="80000"/>
                      <a:lumOff val="2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PQRSD!$C$263:$K$263</c15:sqref>
                        </c15:fullRef>
                        <c15:formulaRef>
                          <c15:sqref>(PQRSD!$I$263,PQRSD!$K$263)</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3-4BA4-4151-AEA3-6BCD3308313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PQRSD!$B$264</c15:sqref>
                        </c15:formulaRef>
                      </c:ext>
                    </c:extLst>
                    <c:strCache>
                      <c:ptCount val="1"/>
                    </c:strCache>
                  </c:strRef>
                </c:tx>
                <c:spPr>
                  <a:solidFill>
                    <a:schemeClr val="accent4">
                      <a:lumMod val="80000"/>
                      <a:lumOff val="2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PQRSD!$C$264:$K$264</c15:sqref>
                        </c15:fullRef>
                        <c15:formulaRef>
                          <c15:sqref>(PQRSD!$I$264,PQRSD!$K$264)</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4-4BA4-4151-AEA3-6BCD3308313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PQRSD!$B$265</c15:sqref>
                        </c15:formulaRef>
                      </c:ext>
                    </c:extLst>
                    <c:strCache>
                      <c:ptCount val="1"/>
                      <c:pt idx="0">
                        <c:v>Septiembre</c:v>
                      </c:pt>
                    </c:strCache>
                  </c:strRef>
                </c:tx>
                <c:spPr>
                  <a:solidFill>
                    <a:schemeClr val="accent5">
                      <a:lumMod val="80000"/>
                      <a:lumOff val="2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PQRSD!$C$265:$K$265</c15:sqref>
                        </c15:fullRef>
                        <c15:formulaRef>
                          <c15:sqref>(PQRSD!$I$265,PQRSD!$K$265)</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5-4BA4-4151-AEA3-6BCD3308313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PQRSD!$B$266</c15:sqref>
                        </c15:formulaRef>
                      </c:ext>
                    </c:extLst>
                    <c:strCache>
                      <c:ptCount val="1"/>
                    </c:strCache>
                  </c:strRef>
                </c:tx>
                <c:spPr>
                  <a:solidFill>
                    <a:schemeClr val="accent6">
                      <a:lumMod val="80000"/>
                      <a:lumOff val="2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PQRSD!$C$266:$K$266</c15:sqref>
                        </c15:fullRef>
                        <c15:formulaRef>
                          <c15:sqref>(PQRSD!$I$266,PQRSD!$K$266)</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6-4BA4-4151-AEA3-6BCD3308313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PQRSD!$B$267</c15:sqref>
                        </c15:formulaRef>
                      </c:ext>
                    </c:extLst>
                    <c:strCache>
                      <c:ptCount val="1"/>
                      <c:pt idx="0">
                        <c:v>Octubre</c:v>
                      </c:pt>
                    </c:strCache>
                  </c:strRef>
                </c:tx>
                <c:spPr>
                  <a:solidFill>
                    <a:schemeClr val="accent1">
                      <a:lumMod val="8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PQRSD!$C$267:$K$267</c15:sqref>
                        </c15:fullRef>
                        <c15:formulaRef>
                          <c15:sqref>(PQRSD!$I$267,PQRSD!$K$267)</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7-4BA4-4151-AEA3-6BCD3308313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PQRSD!$B$268</c15:sqref>
                        </c15:formulaRef>
                      </c:ext>
                    </c:extLst>
                    <c:strCache>
                      <c:ptCount val="1"/>
                    </c:strCache>
                  </c:strRef>
                </c:tx>
                <c:spPr>
                  <a:solidFill>
                    <a:schemeClr val="accent2">
                      <a:lumMod val="8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PQRSD!$C$268:$K$268</c15:sqref>
                        </c15:fullRef>
                        <c15:formulaRef>
                          <c15:sqref>(PQRSD!$I$268,PQRSD!$K$268)</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8-4BA4-4151-AEA3-6BCD3308313A}"/>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PQRSD!$B$269</c15:sqref>
                        </c15:formulaRef>
                      </c:ext>
                    </c:extLst>
                    <c:strCache>
                      <c:ptCount val="1"/>
                      <c:pt idx="0">
                        <c:v>Noviembre</c:v>
                      </c:pt>
                    </c:strCache>
                  </c:strRef>
                </c:tx>
                <c:spPr>
                  <a:solidFill>
                    <a:schemeClr val="accent3">
                      <a:lumMod val="8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PQRSD!$C$269:$K$269</c15:sqref>
                        </c15:fullRef>
                        <c15:formulaRef>
                          <c15:sqref>(PQRSD!$I$269,PQRSD!$K$269)</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9-4BA4-4151-AEA3-6BCD3308313A}"/>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PQRSD!$B$270</c15:sqref>
                        </c15:formulaRef>
                      </c:ext>
                    </c:extLst>
                    <c:strCache>
                      <c:ptCount val="1"/>
                    </c:strCache>
                  </c:strRef>
                </c:tx>
                <c:spPr>
                  <a:solidFill>
                    <a:schemeClr val="accent4">
                      <a:lumMod val="8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PQRSD!$C$270:$K$270</c15:sqref>
                        </c15:fullRef>
                        <c15:formulaRef>
                          <c15:sqref>(PQRSD!$I$270,PQRSD!$K$270)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A-4BA4-4151-AEA3-6BCD3308313A}"/>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PQRSD!$B$271</c15:sqref>
                        </c15:formulaRef>
                      </c:ext>
                    </c:extLst>
                    <c:strCache>
                      <c:ptCount val="1"/>
                      <c:pt idx="0">
                        <c:v>Diciembre</c:v>
                      </c:pt>
                    </c:strCache>
                  </c:strRef>
                </c:tx>
                <c:spPr>
                  <a:solidFill>
                    <a:schemeClr val="accent5">
                      <a:lumMod val="8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PQRSD!$C$271:$K$271</c15:sqref>
                        </c15:fullRef>
                        <c15:formulaRef>
                          <c15:sqref>(PQRSD!$I$271,PQRSD!$K$271)</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B-4BA4-4151-AEA3-6BCD3308313A}"/>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PQRSD!$B$272</c15:sqref>
                        </c15:formulaRef>
                      </c:ext>
                    </c:extLst>
                    <c:strCache>
                      <c:ptCount val="1"/>
                    </c:strCache>
                  </c:strRef>
                </c:tx>
                <c:spPr>
                  <a:solidFill>
                    <a:schemeClr val="accent6">
                      <a:lumMod val="8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PQRSD!$C$272:$K$272</c15:sqref>
                        </c15:fullRef>
                        <c15:formulaRef>
                          <c15:sqref>(PQRSD!$I$272,PQRSD!$K$272)</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C-4BA4-4151-AEA3-6BCD3308313A}"/>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PQRSD!$B$274</c15:sqref>
                        </c15:formulaRef>
                      </c:ext>
                    </c:extLst>
                    <c:strCache>
                      <c:ptCount val="1"/>
                      <c:pt idx="0">
                        <c:v>Total general  peticiones  dgestionadas.</c:v>
                      </c:pt>
                    </c:strCache>
                  </c:strRef>
                </c:tx>
                <c:spPr>
                  <a:solidFill>
                    <a:schemeClr val="accent2">
                      <a:lumMod val="60000"/>
                      <a:lumOff val="4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PQRSD!$C$274:$K$274</c15:sqref>
                        </c15:fullRef>
                        <c15:formulaRef>
                          <c15:sqref>(PQRSD!$I$274,PQRSD!$K$274)</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D-4BA4-4151-AEA3-6BCD3308313A}"/>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PQRSD!$B$275</c15:sqref>
                        </c15:formulaRef>
                      </c:ext>
                    </c:extLst>
                    <c:strCache>
                      <c:ptCount val="1"/>
                      <c:pt idx="0">
                        <c:v>Total general  peticiones  gestionadas por fuera de la oportunidad de la ley.</c:v>
                      </c:pt>
                    </c:strCache>
                  </c:strRef>
                </c:tx>
                <c:spPr>
                  <a:solidFill>
                    <a:schemeClr val="accent3">
                      <a:lumMod val="60000"/>
                      <a:lumOff val="40000"/>
                    </a:schemeClr>
                  </a:solidFill>
                  <a:ln>
                    <a:noFill/>
                  </a:ln>
                  <a:effectLst/>
                </c:spPr>
                <c:invertIfNegative val="0"/>
                <c:cat>
                  <c:multiLvlStrRef>
                    <c:extLst>
                      <c:ext xmlns:c15="http://schemas.microsoft.com/office/drawing/2012/chart" uri="{02D57815-91ED-43cb-92C2-25804820EDAC}">
                        <c15:fullRef>
                          <c15:sqref>PQRSD!$C$247:$K$248</c15:sqref>
                        </c15:fullRef>
                        <c15:formulaRef>
                          <c15:sqref>(PQRSD!$I$247:$I$248,PQRSD!$K$247:$K$248)</c15:sqref>
                        </c15:formulaRef>
                      </c:ext>
                    </c:extLst>
                    <c:multiLvlStrCache>
                      <c:ptCount val="2"/>
                      <c:lvl>
                        <c:pt idx="0">
                          <c:v>Porcentaje de Opotunidad</c:v>
                        </c:pt>
                        <c:pt idx="1">
                          <c:v>Porcentaje de Opotunidad</c:v>
                        </c:pt>
                      </c:lvl>
                      <c:lvl/>
                    </c:multiLvlStrCache>
                  </c:multiLvlStrRef>
                </c:cat>
                <c:val>
                  <c:numRef>
                    <c:extLst>
                      <c:ext xmlns:c15="http://schemas.microsoft.com/office/drawing/2012/chart" uri="{02D57815-91ED-43cb-92C2-25804820EDAC}">
                        <c15:fullRef>
                          <c15:sqref>PQRSD!$C$275:$K$275</c15:sqref>
                        </c15:fullRef>
                        <c15:formulaRef>
                          <c15:sqref>(PQRSD!$I$275,PQRSD!$K$275)</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1E-4BA4-4151-AEA3-6BCD3308313A}"/>
                  </c:ext>
                </c:extLst>
              </c15:ser>
            </c15:filteredBarSeries>
          </c:ext>
        </c:extLst>
      </c:barChart>
      <c:catAx>
        <c:axId val="28048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489472"/>
        <c:crossesAt val="0.99854999999999994"/>
        <c:auto val="1"/>
        <c:lblAlgn val="ctr"/>
        <c:lblOffset val="100"/>
        <c:noMultiLvlLbl val="0"/>
      </c:catAx>
      <c:valAx>
        <c:axId val="2804894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486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100" b="0" i="0" u="none" strike="noStrike" kern="1200" spc="0" baseline="0">
                <a:solidFill>
                  <a:schemeClr val="bg1"/>
                </a:solidFill>
                <a:latin typeface="Aptos Narrow" panose="020B0004020202020204" pitchFamily="34" charset="0"/>
                <a:ea typeface="+mn-ea"/>
                <a:cs typeface="+mn-cs"/>
              </a:defRPr>
            </a:pPr>
            <a:r>
              <a:rPr lang="es-CO" sz="1100" b="0" i="0" u="none" strike="noStrike" kern="1200" spc="0" baseline="0">
                <a:solidFill>
                  <a:schemeClr val="bg1"/>
                </a:solidFill>
                <a:latin typeface="Aptos Narrow" panose="020B0004020202020204" pitchFamily="34" charset="0"/>
                <a:ea typeface="+mn-ea"/>
                <a:cs typeface="+mn-cs"/>
              </a:rPr>
              <a:t>Peticiones con reserva de información 2025 vs. 2026</a:t>
            </a:r>
          </a:p>
        </c:rich>
      </c:tx>
      <c:layout>
        <c:manualLayout>
          <c:xMode val="edge"/>
          <c:yMode val="edge"/>
          <c:x val="0.17402441440103006"/>
          <c:y val="2.4199475065616798E-2"/>
        </c:manualLayout>
      </c:layout>
      <c:overlay val="0"/>
      <c:spPr>
        <a:solidFill>
          <a:schemeClr val="accent1">
            <a:lumMod val="50000"/>
          </a:schemeClr>
        </a:solidFill>
        <a:ln>
          <a:noFill/>
        </a:ln>
        <a:effectLst/>
      </c:spPr>
      <c:txPr>
        <a:bodyPr rot="0" spcFirstLastPara="1" vertOverflow="ellipsis" vert="horz" wrap="square" anchor="ctr" anchorCtr="1"/>
        <a:lstStyle/>
        <a:p>
          <a:pPr algn="ctr" rtl="0">
            <a:defRPr lang="es-CO"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barChart>
        <c:barDir val="col"/>
        <c:grouping val="clustered"/>
        <c:varyColors val="0"/>
        <c:ser>
          <c:idx val="1"/>
          <c:order val="1"/>
          <c:tx>
            <c:v>2025</c:v>
          </c:tx>
          <c:spPr>
            <a:solidFill>
              <a:schemeClr val="accent1"/>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PQRSD!$B$304:$B$317</c15:sqref>
                  </c15:fullRef>
                </c:ext>
              </c:extLst>
              <c:f>PQRSD!$B$305:$B$307</c:f>
              <c:strCache>
                <c:ptCount val="3"/>
                <c:pt idx="0">
                  <c:v>Enero</c:v>
                </c:pt>
                <c:pt idx="1">
                  <c:v>Febrero</c:v>
                </c:pt>
                <c:pt idx="2">
                  <c:v>Marzo</c:v>
                </c:pt>
              </c:strCache>
            </c:strRef>
          </c:cat>
          <c:val>
            <c:numRef>
              <c:extLst>
                <c:ext xmlns:c15="http://schemas.microsoft.com/office/drawing/2012/chart" uri="{02D57815-91ED-43cb-92C2-25804820EDAC}">
                  <c15:fullRef>
                    <c15:sqref>PQRSD!$D$304:$D$317</c15:sqref>
                  </c15:fullRef>
                </c:ext>
              </c:extLst>
              <c:f>PQRSD!$D$305:$D$307</c:f>
              <c:numCache>
                <c:formatCode>#,##0</c:formatCode>
                <c:ptCount val="3"/>
                <c:pt idx="0">
                  <c:v>569</c:v>
                </c:pt>
                <c:pt idx="1">
                  <c:v>807</c:v>
                </c:pt>
                <c:pt idx="2">
                  <c:v>625</c:v>
                </c:pt>
              </c:numCache>
            </c:numRef>
          </c:val>
          <c:extLst>
            <c:ext xmlns:c16="http://schemas.microsoft.com/office/drawing/2014/chart" uri="{C3380CC4-5D6E-409C-BE32-E72D297353CC}">
              <c16:uniqueId val="{00000000-F597-48CE-8C9A-2F8D7284E4C6}"/>
            </c:ext>
          </c:extLst>
        </c:ser>
        <c:ser>
          <c:idx val="2"/>
          <c:order val="2"/>
          <c:tx>
            <c:v>2026</c:v>
          </c:tx>
          <c:spPr>
            <a:solidFill>
              <a:schemeClr val="accent2"/>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PQRSD!$B$304:$B$317</c15:sqref>
                  </c15:fullRef>
                </c:ext>
              </c:extLst>
              <c:f>PQRSD!$B$305:$B$307</c:f>
              <c:strCache>
                <c:ptCount val="3"/>
                <c:pt idx="0">
                  <c:v>Enero</c:v>
                </c:pt>
                <c:pt idx="1">
                  <c:v>Febrero</c:v>
                </c:pt>
                <c:pt idx="2">
                  <c:v>Marzo</c:v>
                </c:pt>
              </c:strCache>
            </c:strRef>
          </c:cat>
          <c:val>
            <c:numRef>
              <c:extLst>
                <c:ext xmlns:c15="http://schemas.microsoft.com/office/drawing/2012/chart" uri="{02D57815-91ED-43cb-92C2-25804820EDAC}">
                  <c15:fullRef>
                    <c15:sqref>PQRSD!$E$304:$E$317</c15:sqref>
                  </c15:fullRef>
                </c:ext>
              </c:extLst>
              <c:f>PQRSD!$E$305:$E$307</c:f>
              <c:numCache>
                <c:formatCode>#,##0</c:formatCode>
                <c:ptCount val="3"/>
                <c:pt idx="0">
                  <c:v>872</c:v>
                </c:pt>
                <c:pt idx="1">
                  <c:v>916</c:v>
                </c:pt>
                <c:pt idx="2">
                  <c:v>900</c:v>
                </c:pt>
              </c:numCache>
            </c:numRef>
          </c:val>
          <c:extLst>
            <c:ext xmlns:c16="http://schemas.microsoft.com/office/drawing/2014/chart" uri="{C3380CC4-5D6E-409C-BE32-E72D297353CC}">
              <c16:uniqueId val="{00000001-F597-48CE-8C9A-2F8D7284E4C6}"/>
            </c:ext>
          </c:extLst>
        </c:ser>
        <c:dLbls>
          <c:showLegendKey val="0"/>
          <c:showVal val="0"/>
          <c:showCatName val="0"/>
          <c:showSerName val="0"/>
          <c:showPercent val="0"/>
          <c:showBubbleSize val="0"/>
        </c:dLbls>
        <c:gapWidth val="150"/>
        <c:axId val="6197895"/>
        <c:axId val="6206751"/>
        <c:extLst>
          <c:ext xmlns:c15="http://schemas.microsoft.com/office/drawing/2012/chart" uri="{02D57815-91ED-43cb-92C2-25804820EDAC}">
            <c15:filteredBarSeries>
              <c15: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uri="{02D57815-91ED-43cb-92C2-25804820EDAC}">
                        <c15:fullRef>
                          <c15:sqref>PQRSD!$B$304:$B$317</c15:sqref>
                        </c15:fullRef>
                        <c15:formulaRef>
                          <c15:sqref>PQRSD!$B$305:$B$307</c15:sqref>
                        </c15:formulaRef>
                      </c:ext>
                    </c:extLst>
                    <c:strCache>
                      <c:ptCount val="3"/>
                      <c:pt idx="0">
                        <c:v>Enero</c:v>
                      </c:pt>
                      <c:pt idx="1">
                        <c:v>Febrero</c:v>
                      </c:pt>
                      <c:pt idx="2">
                        <c:v>Marzo</c:v>
                      </c:pt>
                    </c:strCache>
                  </c:strRef>
                </c:cat>
                <c:val>
                  <c:numRef>
                    <c:extLst>
                      <c:ext uri="{02D57815-91ED-43cb-92C2-25804820EDAC}">
                        <c15:fullRef>
                          <c15:sqref>PQRSD!$C$304:$C$317</c15:sqref>
                        </c15:fullRef>
                        <c15:formulaRef>
                          <c15:sqref>PQRSD!$C$305:$C$307</c15:sqref>
                        </c15:formulaRef>
                      </c:ext>
                    </c:extLst>
                    <c:numCache>
                      <c:formatCode>#.##0</c:formatCode>
                      <c:ptCount val="3"/>
                    </c:numCache>
                  </c:numRef>
                </c:val>
                <c:extLst>
                  <c:ext xmlns:c16="http://schemas.microsoft.com/office/drawing/2014/chart" uri="{C3380CC4-5D6E-409C-BE32-E72D297353CC}">
                    <c16:uniqueId val="{00000002-F597-48CE-8C9A-2F8D7284E4C6}"/>
                  </c:ext>
                </c:extLst>
              </c15:ser>
            </c15:filteredBarSeries>
          </c:ext>
        </c:extLst>
      </c:barChart>
      <c:catAx>
        <c:axId val="619789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6206751"/>
        <c:crosses val="autoZero"/>
        <c:auto val="1"/>
        <c:lblAlgn val="ctr"/>
        <c:lblOffset val="100"/>
        <c:noMultiLvlLbl val="0"/>
      </c:catAx>
      <c:valAx>
        <c:axId val="62067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6197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Nunito" pitchFamily="2" charset="0"/>
                <a:ea typeface="+mn-ea"/>
                <a:cs typeface="+mn-cs"/>
              </a:defRPr>
            </a:pPr>
            <a:r>
              <a:rPr lang="es-CO" sz="2000" b="1">
                <a:solidFill>
                  <a:sysClr val="windowText" lastClr="000000"/>
                </a:solidFill>
                <a:latin typeface="Nunito" pitchFamily="2" charset="0"/>
              </a:rPr>
              <a:t>LLAMADAS</a:t>
            </a:r>
            <a:r>
              <a:rPr lang="es-CO" sz="2000" b="1" baseline="0">
                <a:solidFill>
                  <a:sysClr val="windowText" lastClr="000000"/>
                </a:solidFill>
                <a:latin typeface="Nunito" pitchFamily="2" charset="0"/>
              </a:rPr>
              <a:t> DE SALIDAD </a:t>
            </a:r>
            <a:r>
              <a:rPr lang="es-CO" sz="2000" b="1" i="0" u="none" strike="noStrike" baseline="0">
                <a:effectLst/>
              </a:rPr>
              <a:t>2024 - 2026 </a:t>
            </a:r>
            <a:endParaRPr lang="es-CO" sz="2000" b="1">
              <a:solidFill>
                <a:sysClr val="windowText" lastClr="000000"/>
              </a:solidFill>
              <a:latin typeface="Nunito" pitchFamily="2" charset="0"/>
            </a:endParaRP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Nunito" pitchFamily="2" charset="0"/>
              <a:ea typeface="+mn-ea"/>
              <a:cs typeface="+mn-cs"/>
            </a:defRPr>
          </a:pPr>
          <a:endParaRPr lang="es-CO"/>
        </a:p>
      </c:txPr>
    </c:title>
    <c:autoTitleDeleted val="0"/>
    <c:plotArea>
      <c:layout/>
      <c:barChart>
        <c:barDir val="col"/>
        <c:grouping val="clustered"/>
        <c:varyColors val="0"/>
        <c:ser>
          <c:idx val="2"/>
          <c:order val="0"/>
          <c:tx>
            <c:strRef>
              <c:f>CANALES!$D$51</c:f>
              <c:strCache>
                <c:ptCount val="1"/>
                <c:pt idx="0">
                  <c:v>2024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CANALES!$C$52:$C$63</c15:sqref>
                  </c15:fullRef>
                </c:ext>
              </c:extLst>
              <c:f>CANALES!$C$52:$C$54</c:f>
              <c:strCache>
                <c:ptCount val="3"/>
                <c:pt idx="0">
                  <c:v>Enero</c:v>
                </c:pt>
                <c:pt idx="1">
                  <c:v>Febrero</c:v>
                </c:pt>
                <c:pt idx="2">
                  <c:v>Marzo</c:v>
                </c:pt>
              </c:strCache>
            </c:strRef>
          </c:cat>
          <c:val>
            <c:numRef>
              <c:extLst>
                <c:ext xmlns:c15="http://schemas.microsoft.com/office/drawing/2012/chart" uri="{02D57815-91ED-43cb-92C2-25804820EDAC}">
                  <c15:fullRef>
                    <c15:sqref>CANALES!$D$52:$D$63</c15:sqref>
                  </c15:fullRef>
                </c:ext>
              </c:extLst>
              <c:f>CANALES!$D$52:$D$54</c:f>
              <c:numCache>
                <c:formatCode>#,##0</c:formatCode>
                <c:ptCount val="3"/>
                <c:pt idx="0">
                  <c:v>89767</c:v>
                </c:pt>
                <c:pt idx="1">
                  <c:v>109009</c:v>
                </c:pt>
                <c:pt idx="2">
                  <c:v>127080</c:v>
                </c:pt>
              </c:numCache>
            </c:numRef>
          </c:val>
          <c:extLst>
            <c:ext xmlns:c16="http://schemas.microsoft.com/office/drawing/2014/chart" uri="{C3380CC4-5D6E-409C-BE32-E72D297353CC}">
              <c16:uniqueId val="{00000000-33C1-41C3-97A5-929CEE86C95F}"/>
            </c:ext>
          </c:extLst>
        </c:ser>
        <c:ser>
          <c:idx val="3"/>
          <c:order val="1"/>
          <c:tx>
            <c:strRef>
              <c:f>CANALES!$E$51</c:f>
              <c:strCache>
                <c:ptCount val="1"/>
                <c:pt idx="0">
                  <c:v>2025</c:v>
                </c:pt>
              </c:strCache>
            </c:strRef>
          </c:tx>
          <c:spPr>
            <a:solidFill>
              <a:srgbClr val="00B0F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CANALES!$C$52:$C$63</c15:sqref>
                  </c15:fullRef>
                </c:ext>
              </c:extLst>
              <c:f>CANALES!$C$52:$C$54</c:f>
              <c:strCache>
                <c:ptCount val="3"/>
                <c:pt idx="0">
                  <c:v>Enero</c:v>
                </c:pt>
                <c:pt idx="1">
                  <c:v>Febrero</c:v>
                </c:pt>
                <c:pt idx="2">
                  <c:v>Marzo</c:v>
                </c:pt>
              </c:strCache>
            </c:strRef>
          </c:cat>
          <c:val>
            <c:numRef>
              <c:extLst>
                <c:ext xmlns:c15="http://schemas.microsoft.com/office/drawing/2012/chart" uri="{02D57815-91ED-43cb-92C2-25804820EDAC}">
                  <c15:fullRef>
                    <c15:sqref>CANALES!$E$52:$E$63</c15:sqref>
                  </c15:fullRef>
                </c:ext>
              </c:extLst>
              <c:f>CANALES!$E$52:$E$54</c:f>
              <c:numCache>
                <c:formatCode>#,##0</c:formatCode>
                <c:ptCount val="3"/>
                <c:pt idx="0">
                  <c:v>44479</c:v>
                </c:pt>
                <c:pt idx="1">
                  <c:v>48902</c:v>
                </c:pt>
                <c:pt idx="2">
                  <c:v>54658</c:v>
                </c:pt>
              </c:numCache>
            </c:numRef>
          </c:val>
          <c:extLst>
            <c:ext xmlns:c16="http://schemas.microsoft.com/office/drawing/2014/chart" uri="{C3380CC4-5D6E-409C-BE32-E72D297353CC}">
              <c16:uniqueId val="{00000001-33C1-41C3-97A5-929CEE86C95F}"/>
            </c:ext>
          </c:extLst>
        </c:ser>
        <c:ser>
          <c:idx val="4"/>
          <c:order val="2"/>
          <c:tx>
            <c:strRef>
              <c:f>CANALES!$F$51</c:f>
              <c:strCache>
                <c:ptCount val="1"/>
                <c:pt idx="0">
                  <c:v>2026</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solidFill>
                <a:prstDash val="sysDot"/>
              </a:ln>
              <a:effectLst/>
            </c:spPr>
            <c:trendlineType val="linear"/>
            <c:dispRSqr val="0"/>
            <c:dispEq val="0"/>
          </c:trendline>
          <c:cat>
            <c:strRef>
              <c:extLst>
                <c:ext xmlns:c15="http://schemas.microsoft.com/office/drawing/2012/chart" uri="{02D57815-91ED-43cb-92C2-25804820EDAC}">
                  <c15:fullRef>
                    <c15:sqref>CANALES!$C$52:$C$63</c15:sqref>
                  </c15:fullRef>
                </c:ext>
              </c:extLst>
              <c:f>CANALES!$C$52:$C$54</c:f>
              <c:strCache>
                <c:ptCount val="3"/>
                <c:pt idx="0">
                  <c:v>Enero</c:v>
                </c:pt>
                <c:pt idx="1">
                  <c:v>Febrero</c:v>
                </c:pt>
                <c:pt idx="2">
                  <c:v>Marzo</c:v>
                </c:pt>
              </c:strCache>
            </c:strRef>
          </c:cat>
          <c:val>
            <c:numRef>
              <c:extLst>
                <c:ext xmlns:c15="http://schemas.microsoft.com/office/drawing/2012/chart" uri="{02D57815-91ED-43cb-92C2-25804820EDAC}">
                  <c15:fullRef>
                    <c15:sqref>CANALES!$F$52:$F$63</c15:sqref>
                  </c15:fullRef>
                </c:ext>
              </c:extLst>
              <c:f>CANALES!$F$52:$F$54</c:f>
              <c:numCache>
                <c:formatCode>#,##0</c:formatCode>
                <c:ptCount val="3"/>
                <c:pt idx="0">
                  <c:v>682245</c:v>
                </c:pt>
                <c:pt idx="1">
                  <c:v>189650</c:v>
                </c:pt>
                <c:pt idx="2">
                  <c:v>161222</c:v>
                </c:pt>
              </c:numCache>
            </c:numRef>
          </c:val>
          <c:extLst>
            <c:ext xmlns:c16="http://schemas.microsoft.com/office/drawing/2014/chart" uri="{C3380CC4-5D6E-409C-BE32-E72D297353CC}">
              <c16:uniqueId val="{00000003-33C1-41C3-97A5-929CEE86C95F}"/>
            </c:ext>
          </c:extLst>
        </c:ser>
        <c:dLbls>
          <c:dLblPos val="outEnd"/>
          <c:showLegendKey val="0"/>
          <c:showVal val="1"/>
          <c:showCatName val="0"/>
          <c:showSerName val="0"/>
          <c:showPercent val="0"/>
          <c:showBubbleSize val="0"/>
        </c:dLbls>
        <c:gapWidth val="219"/>
        <c:overlap val="-27"/>
        <c:axId val="1310895152"/>
        <c:axId val="910519808"/>
        <c:extLst/>
      </c:barChart>
      <c:catAx>
        <c:axId val="13108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es-CO"/>
          </a:p>
        </c:txPr>
        <c:crossAx val="910519808"/>
        <c:crosses val="autoZero"/>
        <c:auto val="1"/>
        <c:lblAlgn val="ctr"/>
        <c:lblOffset val="100"/>
        <c:noMultiLvlLbl val="0"/>
      </c:catAx>
      <c:valAx>
        <c:axId val="910519808"/>
        <c:scaling>
          <c:orientation val="minMax"/>
        </c:scaling>
        <c:delete val="1"/>
        <c:axPos val="l"/>
        <c:numFmt formatCode="#,##0" sourceLinked="1"/>
        <c:majorTickMark val="none"/>
        <c:minorTickMark val="none"/>
        <c:tickLblPos val="nextTo"/>
        <c:crossAx val="131089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Nunito" pitchFamily="2" charset="0"/>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00B0F0"/>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s-CO" sz="1100">
                <a:solidFill>
                  <a:schemeClr val="bg1"/>
                </a:solidFill>
                <a:latin typeface="Aptos Narrow" panose="020B0004020202020204" pitchFamily="34" charset="0"/>
              </a:rPr>
              <a:t>Porcentaje</a:t>
            </a:r>
            <a:r>
              <a:rPr lang="es-CO" sz="1100" baseline="0">
                <a:solidFill>
                  <a:schemeClr val="bg1"/>
                </a:solidFill>
                <a:latin typeface="Aptos Narrow" panose="020B0004020202020204" pitchFamily="34" charset="0"/>
              </a:rPr>
              <a:t> mensual de peticiones recibidas 2026</a:t>
            </a:r>
            <a:endParaRPr lang="es-CO" sz="1100">
              <a:solidFill>
                <a:schemeClr val="bg1"/>
              </a:solidFill>
              <a:latin typeface="Aptos Narrow" panose="020B0004020202020204" pitchFamily="34" charset="0"/>
            </a:endParaRP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0.10354547997931379"/>
          <c:y val="0.22887880336857028"/>
          <c:w val="0.85944295609268095"/>
          <c:h val="0.66370481477457433"/>
        </c:manualLayout>
      </c:layout>
      <c:barChart>
        <c:barDir val="col"/>
        <c:grouping val="clustered"/>
        <c:varyColors val="0"/>
        <c:ser>
          <c:idx val="1"/>
          <c:order val="1"/>
          <c:spPr>
            <a:solidFill>
              <a:schemeClr val="accent2"/>
            </a:solidFill>
            <a:ln>
              <a:noFill/>
            </a:ln>
            <a:effectLst/>
          </c:spPr>
          <c:invertIfNegative val="0"/>
          <c:dPt>
            <c:idx val="0"/>
            <c:invertIfNegative val="0"/>
            <c:bubble3D val="0"/>
            <c:spPr>
              <a:solidFill>
                <a:schemeClr val="accent1">
                  <a:lumMod val="60000"/>
                  <a:lumOff val="40000"/>
                </a:schemeClr>
              </a:solidFill>
              <a:ln>
                <a:solidFill>
                  <a:schemeClr val="accent1">
                    <a:lumMod val="60000"/>
                    <a:lumOff val="40000"/>
                  </a:schemeClr>
                </a:solidFill>
              </a:ln>
              <a:effectLst/>
            </c:spPr>
            <c:extLst>
              <c:ext xmlns:c16="http://schemas.microsoft.com/office/drawing/2014/chart" uri="{C3380CC4-5D6E-409C-BE32-E72D297353CC}">
                <c16:uniqueId val="{00000000-1C58-4EEC-90FF-C5C89C4DD5CD}"/>
              </c:ext>
            </c:extLst>
          </c:dPt>
          <c:dPt>
            <c:idx val="2"/>
            <c:invertIfNegative val="0"/>
            <c:bubble3D val="0"/>
            <c:spPr>
              <a:solidFill>
                <a:schemeClr val="accent3">
                  <a:lumMod val="60000"/>
                  <a:lumOff val="40000"/>
                </a:schemeClr>
              </a:solidFill>
              <a:ln>
                <a:solidFill>
                  <a:schemeClr val="accent3">
                    <a:lumMod val="60000"/>
                    <a:lumOff val="40000"/>
                  </a:schemeClr>
                </a:solidFill>
              </a:ln>
              <a:effectLst/>
            </c:spPr>
            <c:extLst>
              <c:ext xmlns:c16="http://schemas.microsoft.com/office/drawing/2014/chart" uri="{C3380CC4-5D6E-409C-BE32-E72D297353CC}">
                <c16:uniqueId val="{00000001-1C58-4EEC-90FF-C5C89C4DD5CD}"/>
              </c:ext>
            </c:extLst>
          </c:dPt>
          <c:dLbls>
            <c:spPr>
              <a:noFill/>
              <a:ln>
                <a:noFill/>
              </a:ln>
              <a:effectLst/>
            </c:spPr>
            <c:txPr>
              <a:bodyPr rot="-39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PQRSD!$C$328:$C$341</c15:sqref>
                  </c15:fullRef>
                </c:ext>
              </c:extLst>
              <c:f>PQRSD!$C$329:$C$331</c:f>
              <c:strCache>
                <c:ptCount val="3"/>
                <c:pt idx="0">
                  <c:v>Enero 2026</c:v>
                </c:pt>
                <c:pt idx="1">
                  <c:v>Febrero 2026</c:v>
                </c:pt>
                <c:pt idx="2">
                  <c:v>Marzo 2026</c:v>
                </c:pt>
              </c:strCache>
            </c:strRef>
          </c:cat>
          <c:val>
            <c:numRef>
              <c:extLst>
                <c:ext xmlns:c15="http://schemas.microsoft.com/office/drawing/2012/chart" uri="{02D57815-91ED-43cb-92C2-25804820EDAC}">
                  <c15:fullRef>
                    <c15:sqref>PQRSD!$E$328:$E$341</c15:sqref>
                  </c15:fullRef>
                </c:ext>
              </c:extLst>
              <c:f>PQRSD!$E$329:$E$331</c:f>
              <c:numCache>
                <c:formatCode>0.00%</c:formatCode>
                <c:ptCount val="3"/>
                <c:pt idx="0">
                  <c:v>0.31691298844961779</c:v>
                </c:pt>
                <c:pt idx="1">
                  <c:v>0.3193247162233539</c:v>
                </c:pt>
                <c:pt idx="2">
                  <c:v>0.36376229532702831</c:v>
                </c:pt>
              </c:numCache>
            </c:numRef>
          </c:val>
          <c:extLst>
            <c:ext xmlns:c16="http://schemas.microsoft.com/office/drawing/2014/chart" uri="{C3380CC4-5D6E-409C-BE32-E72D297353CC}">
              <c16:uniqueId val="{00000000-51C7-48BC-B641-8B98E45E729B}"/>
            </c:ext>
          </c:extLst>
        </c:ser>
        <c:dLbls>
          <c:showLegendKey val="0"/>
          <c:showVal val="0"/>
          <c:showCatName val="0"/>
          <c:showSerName val="0"/>
          <c:showPercent val="0"/>
          <c:showBubbleSize val="0"/>
        </c:dLbls>
        <c:gapWidth val="219"/>
        <c:overlap val="-27"/>
        <c:axId val="881935920"/>
        <c:axId val="88195032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ullRef>
                          <c15:sqref>PQRSD!$C$328:$C$341</c15:sqref>
                        </c15:fullRef>
                        <c15:formulaRef>
                          <c15:sqref>PQRSD!$C$329:$C$331</c15:sqref>
                        </c15:formulaRef>
                      </c:ext>
                    </c:extLst>
                    <c:strCache>
                      <c:ptCount val="3"/>
                      <c:pt idx="0">
                        <c:v>Enero 2026</c:v>
                      </c:pt>
                      <c:pt idx="1">
                        <c:v>Febrero 2026</c:v>
                      </c:pt>
                      <c:pt idx="2">
                        <c:v>Marzo 2026</c:v>
                      </c:pt>
                    </c:strCache>
                  </c:strRef>
                </c:cat>
                <c:val>
                  <c:numRef>
                    <c:extLst>
                      <c:ext uri="{02D57815-91ED-43cb-92C2-25804820EDAC}">
                        <c15:fullRef>
                          <c15:sqref>PQRSD!$D$328:$D$341</c15:sqref>
                        </c15:fullRef>
                        <c15:formulaRef>
                          <c15:sqref>PQRSD!$D$329:$D$331</c15:sqref>
                        </c15:formulaRef>
                      </c:ext>
                    </c:extLst>
                    <c:numCache>
                      <c:formatCode>#,##0</c:formatCode>
                      <c:ptCount val="3"/>
                      <c:pt idx="0">
                        <c:v>31800</c:v>
                      </c:pt>
                      <c:pt idx="1">
                        <c:v>32042</c:v>
                      </c:pt>
                      <c:pt idx="2">
                        <c:v>36501</c:v>
                      </c:pt>
                    </c:numCache>
                  </c:numRef>
                </c:val>
                <c:extLst>
                  <c:ext xmlns:c16="http://schemas.microsoft.com/office/drawing/2014/chart" uri="{C3380CC4-5D6E-409C-BE32-E72D297353CC}">
                    <c16:uniqueId val="{00000001-51C7-48BC-B641-8B98E45E729B}"/>
                  </c:ext>
                </c:extLst>
              </c15:ser>
            </c15:filteredBarSeries>
            <c15:filteredBarSeries>
              <c15:ser>
                <c:idx val="2"/>
                <c:order val="2"/>
                <c:spPr>
                  <a:solidFill>
                    <a:schemeClr val="accent3"/>
                  </a:solidFill>
                  <a:ln>
                    <a:noFill/>
                  </a:ln>
                  <a:effectLst/>
                </c:spPr>
                <c:invertIfNegative val="0"/>
                <c:cat>
                  <c:strRef>
                    <c:extLst>
                      <c:ext xmlns:c15="http://schemas.microsoft.com/office/drawing/2012/chart" uri="{02D57815-91ED-43cb-92C2-25804820EDAC}">
                        <c15:fullRef>
                          <c15:sqref>PQRSD!$C$328:$C$341</c15:sqref>
                        </c15:fullRef>
                        <c15:formulaRef>
                          <c15:sqref>PQRSD!$C$329:$C$331</c15:sqref>
                        </c15:formulaRef>
                      </c:ext>
                    </c:extLst>
                    <c:strCache>
                      <c:ptCount val="3"/>
                      <c:pt idx="0">
                        <c:v>Enero 2026</c:v>
                      </c:pt>
                      <c:pt idx="1">
                        <c:v>Febrero 2026</c:v>
                      </c:pt>
                      <c:pt idx="2">
                        <c:v>Marzo 2026</c:v>
                      </c:pt>
                    </c:strCache>
                  </c:strRef>
                </c:cat>
                <c:val>
                  <c:numRef>
                    <c:extLst>
                      <c:ext xmlns:c15="http://schemas.microsoft.com/office/drawing/2012/chart" uri="{02D57815-91ED-43cb-92C2-25804820EDAC}">
                        <c15:fullRef>
                          <c15:sqref>PQRSD!$F$328:$F$341</c15:sqref>
                        </c15:fullRef>
                        <c15:formulaRef>
                          <c15:sqref>PQRSD!$F$329:$F$331</c15:sqref>
                        </c15:formulaRef>
                      </c:ext>
                    </c:extLst>
                    <c:numCache>
                      <c:formatCode>0.00%</c:formatCode>
                      <c:ptCount val="3"/>
                    </c:numCache>
                  </c:numRef>
                </c:val>
                <c:extLst xmlns:c15="http://schemas.microsoft.com/office/drawing/2012/chart">
                  <c:ext xmlns:c16="http://schemas.microsoft.com/office/drawing/2014/chart" uri="{C3380CC4-5D6E-409C-BE32-E72D297353CC}">
                    <c16:uniqueId val="{00000002-51C7-48BC-B641-8B98E45E729B}"/>
                  </c:ext>
                </c:extLst>
              </c15:ser>
            </c15:filteredBarSeries>
          </c:ext>
        </c:extLst>
      </c:barChart>
      <c:catAx>
        <c:axId val="88193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1950320"/>
        <c:crosses val="autoZero"/>
        <c:auto val="1"/>
        <c:lblAlgn val="ctr"/>
        <c:lblOffset val="100"/>
        <c:noMultiLvlLbl val="0"/>
      </c:catAx>
      <c:valAx>
        <c:axId val="881950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19359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s-CO" sz="1100">
                <a:solidFill>
                  <a:schemeClr val="bg1"/>
                </a:solidFill>
                <a:latin typeface="Aptos Narrow" panose="020B0004020202020204" pitchFamily="34" charset="0"/>
              </a:rPr>
              <a:t>Peticiones</a:t>
            </a:r>
            <a:r>
              <a:rPr lang="es-CO" sz="1100" baseline="0">
                <a:solidFill>
                  <a:schemeClr val="bg1"/>
                </a:solidFill>
                <a:latin typeface="Aptos Narrow" panose="020B0004020202020204" pitchFamily="34" charset="0"/>
              </a:rPr>
              <a:t> recibidas 2026 por tipo de solicitud.</a:t>
            </a:r>
            <a:endParaRPr lang="es-CO" sz="1100">
              <a:solidFill>
                <a:schemeClr val="bg1"/>
              </a:solidFill>
              <a:latin typeface="Aptos Narrow" panose="020B0004020202020204" pitchFamily="34" charset="0"/>
            </a:endParaRP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0.13208114610673666"/>
          <c:y val="0.17171296296296298"/>
          <c:w val="0.83458552055992996"/>
          <c:h val="0.61164133582803915"/>
        </c:manualLayout>
      </c:layout>
      <c:barChart>
        <c:barDir val="col"/>
        <c:grouping val="clustered"/>
        <c:varyColors val="0"/>
        <c:ser>
          <c:idx val="12"/>
          <c:order val="12"/>
          <c:tx>
            <c:strRef>
              <c:f>PQRSD!$O$347</c:f>
              <c:strCache>
                <c:ptCount val="1"/>
                <c:pt idx="0">
                  <c:v>TOTAL POR TIPO DE SOLICITUD</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ext>
              </c:extLst>
              <c:f>(PQRSD!$B$348,PQRSD!$B$350,PQRSD!$B$352,PQRSD!$B$354,PQRSD!$B$356,PQRSD!$B$358,PQRSD!$B$360,PQRSD!$B$362,PQRSD!$B$364,PQRSD!$B$366,PQRSD!$B$368)</c:f>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PQRSD!$O$348:$O$370</c15:sqref>
                  </c15:fullRef>
                </c:ext>
              </c:extLst>
              <c:f>(PQRSD!$O$348,PQRSD!$O$350,PQRSD!$O$352,PQRSD!$O$354,PQRSD!$O$356,PQRSD!$O$358,PQRSD!$O$360,PQRSD!$O$362,PQRSD!$O$364,PQRSD!$O$366,PQRSD!$O$368)</c:f>
              <c:numCache>
                <c:formatCode>0.00%</c:formatCode>
                <c:ptCount val="11"/>
                <c:pt idx="0" formatCode="#,##0">
                  <c:v>87950</c:v>
                </c:pt>
                <c:pt idx="1" formatCode="#,##0">
                  <c:v>8164</c:v>
                </c:pt>
                <c:pt idx="2" formatCode="#,##0">
                  <c:v>1535</c:v>
                </c:pt>
                <c:pt idx="3" formatCode="#,##0">
                  <c:v>257</c:v>
                </c:pt>
                <c:pt idx="4" formatCode="#,##0">
                  <c:v>1506</c:v>
                </c:pt>
                <c:pt idx="5" formatCode="#,##0">
                  <c:v>602</c:v>
                </c:pt>
                <c:pt idx="6" formatCode="#,##0">
                  <c:v>179</c:v>
                </c:pt>
                <c:pt idx="7" formatCode="#,##0">
                  <c:v>86</c:v>
                </c:pt>
                <c:pt idx="8" formatCode="#,##0">
                  <c:v>34</c:v>
                </c:pt>
                <c:pt idx="9" formatCode="#,##0">
                  <c:v>18</c:v>
                </c:pt>
                <c:pt idx="10" formatCode="#,##0">
                  <c:v>12</c:v>
                </c:pt>
              </c:numCache>
            </c:numRef>
          </c:val>
          <c:extLst>
            <c:ext xmlns:c16="http://schemas.microsoft.com/office/drawing/2014/chart" uri="{C3380CC4-5D6E-409C-BE32-E72D297353CC}">
              <c16:uniqueId val="{00000000-8904-484C-975F-26F2C89AF0A2}"/>
            </c:ext>
          </c:extLst>
        </c:ser>
        <c:dLbls>
          <c:dLblPos val="outEnd"/>
          <c:showLegendKey val="0"/>
          <c:showVal val="1"/>
          <c:showCatName val="0"/>
          <c:showSerName val="0"/>
          <c:showPercent val="0"/>
          <c:showBubbleSize val="0"/>
        </c:dLbls>
        <c:gapWidth val="219"/>
        <c:overlap val="-27"/>
        <c:axId val="1453342159"/>
        <c:axId val="1453335919"/>
        <c:extLst>
          <c:ext xmlns:c15="http://schemas.microsoft.com/office/drawing/2012/chart" uri="{02D57815-91ED-43cb-92C2-25804820EDAC}">
            <c15:filteredBarSeries>
              <c15:ser>
                <c:idx val="0"/>
                <c:order val="0"/>
                <c:tx>
                  <c:strRef>
                    <c:extLst>
                      <c:ext uri="{02D57815-91ED-43cb-92C2-25804820EDAC}">
                        <c15:formulaRef>
                          <c15:sqref>PQRSD!$C$347</c15:sqref>
                        </c15:formulaRef>
                      </c:ext>
                    </c:extLst>
                    <c:strCache>
                      <c:ptCount val="1"/>
                      <c:pt idx="0">
                        <c:v>ENERO 2026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uri="{02D57815-91ED-43cb-92C2-25804820EDAC}">
                        <c15:fullRef>
                          <c15:sqref>PQRSD!$C$348:$C$370</c15:sqref>
                        </c15:fullRef>
                        <c15:formulaRef>
                          <c15:sqref>(PQRSD!$C$348,PQRSD!$C$350,PQRSD!$C$352,PQRSD!$C$354,PQRSD!$C$356,PQRSD!$C$358,PQRSD!$C$360,PQRSD!$C$362,PQRSD!$C$364,PQRSD!$C$366,PQRSD!$C$368)</c15:sqref>
                        </c15:formulaRef>
                      </c:ext>
                    </c:extLst>
                    <c:numCache>
                      <c:formatCode>0.00%</c:formatCode>
                      <c:ptCount val="11"/>
                      <c:pt idx="0" formatCode="#,##0">
                        <c:v>28277</c:v>
                      </c:pt>
                      <c:pt idx="1" formatCode="#,##0">
                        <c:v>2209</c:v>
                      </c:pt>
                      <c:pt idx="2" formatCode="#,##0">
                        <c:v>490</c:v>
                      </c:pt>
                      <c:pt idx="3" formatCode="#,##0">
                        <c:v>61</c:v>
                      </c:pt>
                      <c:pt idx="4" formatCode="#,##0">
                        <c:v>462</c:v>
                      </c:pt>
                      <c:pt idx="5" formatCode="#,##0">
                        <c:v>217</c:v>
                      </c:pt>
                      <c:pt idx="6" formatCode="#,##0">
                        <c:v>37</c:v>
                      </c:pt>
                      <c:pt idx="7" formatCode="#,##0">
                        <c:v>28</c:v>
                      </c:pt>
                      <c:pt idx="8" formatCode="#,##0">
                        <c:v>6</c:v>
                      </c:pt>
                      <c:pt idx="9" formatCode="#,##0">
                        <c:v>9</c:v>
                      </c:pt>
                      <c:pt idx="10" formatCode="#,##0">
                        <c:v>4</c:v>
                      </c:pt>
                    </c:numCache>
                  </c:numRef>
                </c:val>
                <c:extLst>
                  <c:ext xmlns:c16="http://schemas.microsoft.com/office/drawing/2014/chart" uri="{C3380CC4-5D6E-409C-BE32-E72D297353CC}">
                    <c16:uniqueId val="{00000001-8904-484C-975F-26F2C89AF0A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PQRSD!$D$347</c15:sqref>
                        </c15:formulaRef>
                      </c:ext>
                    </c:extLst>
                    <c:strCache>
                      <c:ptCount val="1"/>
                      <c:pt idx="0">
                        <c:v>FEBRERO 2026</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PQRSD!$D$348:$D$370</c15:sqref>
                        </c15:fullRef>
                        <c15:formulaRef>
                          <c15:sqref>(PQRSD!$D$348,PQRSD!$D$350,PQRSD!$D$352,PQRSD!$D$354,PQRSD!$D$356,PQRSD!$D$358,PQRSD!$D$360,PQRSD!$D$362,PQRSD!$D$364,PQRSD!$D$366,PQRSD!$D$368)</c15:sqref>
                        </c15:formulaRef>
                      </c:ext>
                    </c:extLst>
                    <c:numCache>
                      <c:formatCode>0.00%</c:formatCode>
                      <c:ptCount val="11"/>
                      <c:pt idx="0" formatCode="#,##0">
                        <c:v>27598</c:v>
                      </c:pt>
                      <c:pt idx="1" formatCode="#,##0">
                        <c:v>3014</c:v>
                      </c:pt>
                      <c:pt idx="2" formatCode="#,##0">
                        <c:v>515</c:v>
                      </c:pt>
                      <c:pt idx="3" formatCode="#,##0">
                        <c:v>114</c:v>
                      </c:pt>
                      <c:pt idx="4" formatCode="#,##0">
                        <c:v>489</c:v>
                      </c:pt>
                      <c:pt idx="5" formatCode="#,##0">
                        <c:v>170</c:v>
                      </c:pt>
                      <c:pt idx="6" formatCode="#,##0">
                        <c:v>82</c:v>
                      </c:pt>
                      <c:pt idx="7" formatCode="#,##0">
                        <c:v>32</c:v>
                      </c:pt>
                      <c:pt idx="8" formatCode="#,##0">
                        <c:v>21</c:v>
                      </c:pt>
                      <c:pt idx="9" formatCode="#,##0">
                        <c:v>4</c:v>
                      </c:pt>
                      <c:pt idx="10" formatCode="#,##0">
                        <c:v>3</c:v>
                      </c:pt>
                    </c:numCache>
                  </c:numRef>
                </c:val>
                <c:extLst xmlns:c15="http://schemas.microsoft.com/office/drawing/2012/chart">
                  <c:ext xmlns:c16="http://schemas.microsoft.com/office/drawing/2014/chart" uri="{C3380CC4-5D6E-409C-BE32-E72D297353CC}">
                    <c16:uniqueId val="{00000002-8904-484C-975F-26F2C89AF0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PQRSD!$E$347</c15:sqref>
                        </c15:formulaRef>
                      </c:ext>
                    </c:extLst>
                    <c:strCache>
                      <c:ptCount val="1"/>
                      <c:pt idx="0">
                        <c:v>MARZO 2026</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PQRSD!$E$348:$E$370</c15:sqref>
                        </c15:fullRef>
                        <c15:formulaRef>
                          <c15:sqref>(PQRSD!$E$348,PQRSD!$E$350,PQRSD!$E$352,PQRSD!$E$354,PQRSD!$E$356,PQRSD!$E$358,PQRSD!$E$360,PQRSD!$E$362,PQRSD!$E$364,PQRSD!$E$366,PQRSD!$E$368)</c15:sqref>
                        </c15:formulaRef>
                      </c:ext>
                    </c:extLst>
                    <c:numCache>
                      <c:formatCode>0.00%</c:formatCode>
                      <c:ptCount val="11"/>
                      <c:pt idx="0" formatCode="#,##0">
                        <c:v>32075</c:v>
                      </c:pt>
                      <c:pt idx="1" formatCode="#,##0">
                        <c:v>2941</c:v>
                      </c:pt>
                      <c:pt idx="2" formatCode="#,##0">
                        <c:v>530</c:v>
                      </c:pt>
                      <c:pt idx="3" formatCode="#,##0">
                        <c:v>82</c:v>
                      </c:pt>
                      <c:pt idx="4" formatCode="#,##0">
                        <c:v>555</c:v>
                      </c:pt>
                      <c:pt idx="5" formatCode="#,##0">
                        <c:v>215</c:v>
                      </c:pt>
                      <c:pt idx="6" formatCode="#,##0">
                        <c:v>60</c:v>
                      </c:pt>
                      <c:pt idx="7" formatCode="#,##0">
                        <c:v>26</c:v>
                      </c:pt>
                      <c:pt idx="8" formatCode="#,##0">
                        <c:v>7</c:v>
                      </c:pt>
                      <c:pt idx="9" formatCode="#,##0">
                        <c:v>5</c:v>
                      </c:pt>
                      <c:pt idx="10" formatCode="#,##0">
                        <c:v>5</c:v>
                      </c:pt>
                    </c:numCache>
                  </c:numRef>
                </c:val>
                <c:extLst xmlns:c15="http://schemas.microsoft.com/office/drawing/2012/chart">
                  <c:ext xmlns:c16="http://schemas.microsoft.com/office/drawing/2014/chart" uri="{C3380CC4-5D6E-409C-BE32-E72D297353CC}">
                    <c16:uniqueId val="{00000003-8904-484C-975F-26F2C89AF0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PQRSD!$F$347</c15:sqref>
                        </c15:formulaRef>
                      </c:ext>
                    </c:extLst>
                    <c:strCache>
                      <c:ptCount val="1"/>
                      <c:pt idx="0">
                        <c:v>ABRIL 2026</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PQRSD!$F$348:$F$370</c15:sqref>
                        </c15:fullRef>
                        <c15:formulaRef>
                          <c15:sqref>(PQRSD!$F$348,PQRSD!$F$350,PQRSD!$F$352,PQRSD!$F$354,PQRSD!$F$356,PQRSD!$F$358,PQRSD!$F$360,PQRSD!$F$362,PQRSD!$F$364,PQRSD!$F$366,PQRSD!$F$368)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4-8904-484C-975F-26F2C89AF0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PQRSD!$G$347</c15:sqref>
                        </c15:formulaRef>
                      </c:ext>
                    </c:extLst>
                    <c:strCache>
                      <c:ptCount val="1"/>
                      <c:pt idx="0">
                        <c:v>MAYO 2026</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PQRSD!$G$348:$G$370</c15:sqref>
                        </c15:fullRef>
                        <c15:formulaRef>
                          <c15:sqref>(PQRSD!$G$348,PQRSD!$G$350,PQRSD!$G$352,PQRSD!$G$354,PQRSD!$G$356,PQRSD!$G$358,PQRSD!$G$360,PQRSD!$G$362,PQRSD!$G$364,PQRSD!$G$366,PQRSD!$G$368)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5-8904-484C-975F-26F2C89AF0A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PQRSD!$H$347</c15:sqref>
                        </c15:formulaRef>
                      </c:ext>
                    </c:extLst>
                    <c:strCache>
                      <c:ptCount val="1"/>
                      <c:pt idx="0">
                        <c:v>JUNIO 2026</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PQRSD!$H$348:$H$370</c15:sqref>
                        </c15:fullRef>
                        <c15:formulaRef>
                          <c15:sqref>(PQRSD!$H$348,PQRSD!$H$350,PQRSD!$H$352,PQRSD!$H$354,PQRSD!$H$356,PQRSD!$H$358,PQRSD!$H$360,PQRSD!$H$362,PQRSD!$H$364,PQRSD!$H$366,PQRSD!$H$368)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6-8904-484C-975F-26F2C89AF0A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PQRSD!$I$347</c15:sqref>
                        </c15:formulaRef>
                      </c:ext>
                    </c:extLst>
                    <c:strCache>
                      <c:ptCount val="1"/>
                      <c:pt idx="0">
                        <c:v>JULIO 2026</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PQRSD!$I$348:$I$370</c15:sqref>
                        </c15:fullRef>
                        <c15:formulaRef>
                          <c15:sqref>(PQRSD!$I$348,PQRSD!$I$350,PQRSD!$I$352,PQRSD!$I$354,PQRSD!$I$356,PQRSD!$I$358,PQRSD!$I$360,PQRSD!$I$362,PQRSD!$I$364,PQRSD!$I$366,PQRSD!$I$368)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7-8904-484C-975F-26F2C89AF0A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PQRSD!$J$347</c15:sqref>
                        </c15:formulaRef>
                      </c:ext>
                    </c:extLst>
                    <c:strCache>
                      <c:ptCount val="1"/>
                      <c:pt idx="0">
                        <c:v>AGOSTO 2026</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PQRSD!$J$348:$J$370</c15:sqref>
                        </c15:fullRef>
                        <c15:formulaRef>
                          <c15:sqref>(PQRSD!$J$348,PQRSD!$J$350,PQRSD!$J$352,PQRSD!$J$354,PQRSD!$J$356,PQRSD!$J$358,PQRSD!$J$360,PQRSD!$J$362,PQRSD!$J$364,PQRSD!$J$366,PQRSD!$J$368)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8-8904-484C-975F-26F2C89AF0A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PQRSD!$K$347</c15:sqref>
                        </c15:formulaRef>
                      </c:ext>
                    </c:extLst>
                    <c:strCache>
                      <c:ptCount val="1"/>
                      <c:pt idx="0">
                        <c:v>SEPTIEMBRE 2026</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PQRSD!$K$348:$K$370</c15:sqref>
                        </c15:fullRef>
                        <c15:formulaRef>
                          <c15:sqref>(PQRSD!$K$348,PQRSD!$K$350,PQRSD!$K$352,PQRSD!$K$354,PQRSD!$K$356,PQRSD!$K$358,PQRSD!$K$360,PQRSD!$K$362,PQRSD!$K$364,PQRSD!$K$366,PQRSD!$K$368)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9-8904-484C-975F-26F2C89AF0A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PQRSD!$L$347</c15:sqref>
                        </c15:formulaRef>
                      </c:ext>
                    </c:extLst>
                    <c:strCache>
                      <c:ptCount val="1"/>
                      <c:pt idx="0">
                        <c:v>OCTUBRE 2026</c:v>
                      </c:pt>
                    </c:strCache>
                  </c:strRef>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PQRSD!$L$348:$L$370</c15:sqref>
                        </c15:fullRef>
                        <c15:formulaRef>
                          <c15:sqref>(PQRSD!$L$348,PQRSD!$L$350,PQRSD!$L$352,PQRSD!$L$354,PQRSD!$L$356,PQRSD!$L$358,PQRSD!$L$360,PQRSD!$L$362,PQRSD!$L$364,PQRSD!$L$366,PQRSD!$L$368)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A-8904-484C-975F-26F2C89AF0A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PQRSD!$M$347</c15:sqref>
                        </c15:formulaRef>
                      </c:ext>
                    </c:extLst>
                    <c:strCache>
                      <c:ptCount val="1"/>
                      <c:pt idx="0">
                        <c:v>NOVIEMBRE 2026</c:v>
                      </c:pt>
                    </c:strCache>
                  </c:strRef>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PQRSD!$M$348:$M$370</c15:sqref>
                        </c15:fullRef>
                        <c15:formulaRef>
                          <c15:sqref>(PQRSD!$M$348,PQRSD!$M$350,PQRSD!$M$352,PQRSD!$M$354,PQRSD!$M$356,PQRSD!$M$358,PQRSD!$M$360,PQRSD!$M$362,PQRSD!$M$364,PQRSD!$M$366,PQRSD!$M$368)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B-8904-484C-975F-26F2C89AF0A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PQRSD!$N$347</c15:sqref>
                        </c15:formulaRef>
                      </c:ext>
                    </c:extLst>
                    <c:strCache>
                      <c:ptCount val="1"/>
                      <c:pt idx="0">
                        <c:v>DICIEMBRE 2026</c:v>
                      </c:pt>
                    </c:strCache>
                  </c:strRef>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PQRSD!$B$348:$B$370</c15:sqref>
                        </c15:fullRef>
                        <c15:formulaRef>
                          <c15:sqref>(PQRSD!$B$348,PQRSD!$B$350,PQRSD!$B$352,PQRSD!$B$354,PQRSD!$B$356,PQRSD!$B$358,PQRSD!$B$360,PQRSD!$B$362,PQRSD!$B$364,PQRSD!$B$366,PQRSD!$B$368)</c15:sqref>
                        </c15:formulaRef>
                      </c:ext>
                    </c:extLst>
                    <c:strCache>
                      <c:ptCount val="11"/>
                      <c:pt idx="0">
                        <c:v>DERECHO DE PETICIÓN</c:v>
                      </c:pt>
                      <c:pt idx="1">
                        <c:v>PETICIÓN DE INFORMACIÓN</c:v>
                      </c:pt>
                      <c:pt idx="2">
                        <c:v>DENUNCIA</c:v>
                      </c:pt>
                      <c:pt idx="3">
                        <c:v>RECLAMO</c:v>
                      </c:pt>
                      <c:pt idx="4">
                        <c:v>CONSULTA</c:v>
                      </c:pt>
                      <c:pt idx="5">
                        <c:v>NO APLICA</c:v>
                      </c:pt>
                      <c:pt idx="6">
                        <c:v>ENTIDAD EXTERNA</c:v>
                      </c:pt>
                      <c:pt idx="7">
                        <c:v>QUEJA POR ATENCIÓN</c:v>
                      </c:pt>
                      <c:pt idx="8">
                        <c:v>FELICITACIÓN</c:v>
                      </c:pt>
                      <c:pt idx="9">
                        <c:v>QUEJA DISCIPLINARIA</c:v>
                      </c:pt>
                      <c:pt idx="10">
                        <c:v>SUGERENCIA</c:v>
                      </c:pt>
                    </c:strCache>
                  </c:strRef>
                </c:cat>
                <c:val>
                  <c:numRef>
                    <c:extLst>
                      <c:ext xmlns:c15="http://schemas.microsoft.com/office/drawing/2012/chart" uri="{02D57815-91ED-43cb-92C2-25804820EDAC}">
                        <c15:fullRef>
                          <c15:sqref>PQRSD!$N$348:$N$370</c15:sqref>
                        </c15:fullRef>
                        <c15:formulaRef>
                          <c15:sqref>(PQRSD!$N$348,PQRSD!$N$350,PQRSD!$N$352,PQRSD!$N$354,PQRSD!$N$356,PQRSD!$N$358,PQRSD!$N$360,PQRSD!$N$362,PQRSD!$N$364,PQRSD!$N$366,PQRSD!$N$368)</c15:sqref>
                        </c15:formulaRef>
                      </c:ext>
                    </c:extLst>
                    <c:numCache>
                      <c:formatCode>0.00%</c:formatCode>
                      <c:ptCount val="11"/>
                    </c:numCache>
                  </c:numRef>
                </c:val>
                <c:extLst xmlns:c15="http://schemas.microsoft.com/office/drawing/2012/chart">
                  <c:ext xmlns:c16="http://schemas.microsoft.com/office/drawing/2014/chart" uri="{C3380CC4-5D6E-409C-BE32-E72D297353CC}">
                    <c16:uniqueId val="{0000000C-8904-484C-975F-26F2C89AF0A2}"/>
                  </c:ext>
                </c:extLst>
              </c15:ser>
            </c15:filteredBarSeries>
          </c:ext>
        </c:extLst>
      </c:barChart>
      <c:catAx>
        <c:axId val="14533421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TIPO</a:t>
                </a:r>
                <a:r>
                  <a:rPr lang="es-CO" baseline="0"/>
                  <a:t> DE SOLICITUD</a:t>
                </a:r>
                <a:endParaRPr lang="es-CO"/>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3335919"/>
        <c:crosses val="autoZero"/>
        <c:auto val="1"/>
        <c:lblAlgn val="ctr"/>
        <c:lblOffset val="100"/>
        <c:noMultiLvlLbl val="0"/>
      </c:catAx>
      <c:valAx>
        <c:axId val="1453335919"/>
        <c:scaling>
          <c:orientation val="minMax"/>
        </c:scaling>
        <c:delete val="0"/>
        <c:axPos val="l"/>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33421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s-CO" sz="1100">
                <a:solidFill>
                  <a:schemeClr val="bg1"/>
                </a:solidFill>
                <a:latin typeface="Aptos Narrow" panose="020B0004020202020204" pitchFamily="34" charset="0"/>
              </a:rPr>
              <a:t>Porcentaje</a:t>
            </a:r>
            <a:r>
              <a:rPr lang="es-CO" sz="1100" baseline="0">
                <a:solidFill>
                  <a:schemeClr val="bg1"/>
                </a:solidFill>
                <a:latin typeface="Aptos Narrow" panose="020B0004020202020204" pitchFamily="34" charset="0"/>
              </a:rPr>
              <a:t> mensual de peticiones gestionadas 2026</a:t>
            </a:r>
            <a:endParaRPr lang="es-CO" sz="1100">
              <a:solidFill>
                <a:schemeClr val="bg1"/>
              </a:solidFill>
              <a:latin typeface="Aptos Narrow" panose="020B0004020202020204" pitchFamily="34" charset="0"/>
            </a:endParaRP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8.9430289914920996E-2"/>
          <c:y val="0.22922684664416942"/>
          <c:w val="0.88601159839914501"/>
          <c:h val="0.65283842270353876"/>
        </c:manualLayout>
      </c:layout>
      <c:barChart>
        <c:barDir val="col"/>
        <c:grouping val="clustered"/>
        <c:varyColors val="0"/>
        <c:ser>
          <c:idx val="1"/>
          <c:order val="1"/>
          <c:spPr>
            <a:solidFill>
              <a:schemeClr val="accent2"/>
            </a:solidFill>
            <a:ln>
              <a:noFill/>
            </a:ln>
            <a:effectLst/>
          </c:spPr>
          <c:invertIfNegative val="0"/>
          <c:dLbls>
            <c:spPr>
              <a:noFill/>
              <a:ln>
                <a:noFill/>
              </a:ln>
              <a:effectLst/>
            </c:spPr>
            <c:txPr>
              <a:bodyPr rot="-39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PQRSD!$C$403:$C$415</c15:sqref>
                  </c15:fullRef>
                </c:ext>
              </c:extLst>
              <c:f>PQRSD!$C$404:$C$406</c:f>
              <c:strCache>
                <c:ptCount val="3"/>
                <c:pt idx="0">
                  <c:v>Enero 2026</c:v>
                </c:pt>
                <c:pt idx="1">
                  <c:v>Febrero 2026</c:v>
                </c:pt>
                <c:pt idx="2">
                  <c:v>Marzo 2026</c:v>
                </c:pt>
              </c:strCache>
            </c:strRef>
          </c:cat>
          <c:val>
            <c:numRef>
              <c:extLst>
                <c:ext xmlns:c15="http://schemas.microsoft.com/office/drawing/2012/chart" uri="{02D57815-91ED-43cb-92C2-25804820EDAC}">
                  <c15:fullRef>
                    <c15:sqref>PQRSD!$E$403:$E$415</c15:sqref>
                  </c15:fullRef>
                </c:ext>
              </c:extLst>
              <c:f>PQRSD!$E$404:$E$406</c:f>
              <c:numCache>
                <c:formatCode>0.00%</c:formatCode>
                <c:ptCount val="3"/>
                <c:pt idx="0">
                  <c:v>0.30843968544738731</c:v>
                </c:pt>
                <c:pt idx="1">
                  <c:v>0.3411195563067394</c:v>
                </c:pt>
                <c:pt idx="2">
                  <c:v>0.35044075824587329</c:v>
                </c:pt>
              </c:numCache>
            </c:numRef>
          </c:val>
          <c:extLst>
            <c:ext xmlns:c16="http://schemas.microsoft.com/office/drawing/2014/chart" uri="{C3380CC4-5D6E-409C-BE32-E72D297353CC}">
              <c16:uniqueId val="{00000000-6BB0-4513-BDC9-48ADECB778B3}"/>
            </c:ext>
          </c:extLst>
        </c:ser>
        <c:dLbls>
          <c:showLegendKey val="0"/>
          <c:showVal val="0"/>
          <c:showCatName val="0"/>
          <c:showSerName val="0"/>
          <c:showPercent val="0"/>
          <c:showBubbleSize val="0"/>
        </c:dLbls>
        <c:gapWidth val="219"/>
        <c:overlap val="-27"/>
        <c:axId val="881935920"/>
        <c:axId val="881950320"/>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PQRSD!$C$403:$C$415</c15:sqref>
                        </c15:fullRef>
                        <c15:formulaRef>
                          <c15:sqref>PQRSD!$C$404:$C$406</c15:sqref>
                        </c15:formulaRef>
                      </c:ext>
                    </c:extLst>
                    <c:strCache>
                      <c:ptCount val="3"/>
                      <c:pt idx="0">
                        <c:v>Enero 2026</c:v>
                      </c:pt>
                      <c:pt idx="1">
                        <c:v>Febrero 2026</c:v>
                      </c:pt>
                      <c:pt idx="2">
                        <c:v>Marzo 2026</c:v>
                      </c:pt>
                    </c:strCache>
                  </c:strRef>
                </c:cat>
                <c:val>
                  <c:numRef>
                    <c:extLst>
                      <c:ext uri="{02D57815-91ED-43cb-92C2-25804820EDAC}">
                        <c15:fullRef>
                          <c15:sqref>PQRSD!$D$403:$D$415</c15:sqref>
                        </c15:fullRef>
                        <c15:formulaRef>
                          <c15:sqref>PQRSD!$D$404:$D$406</c15:sqref>
                        </c15:formulaRef>
                      </c:ext>
                    </c:extLst>
                    <c:numCache>
                      <c:formatCode>#,##0</c:formatCode>
                      <c:ptCount val="3"/>
                      <c:pt idx="0">
                        <c:v>30476</c:v>
                      </c:pt>
                      <c:pt idx="1">
                        <c:v>33705</c:v>
                      </c:pt>
                      <c:pt idx="2">
                        <c:v>34626</c:v>
                      </c:pt>
                    </c:numCache>
                  </c:numRef>
                </c:val>
                <c:extLst>
                  <c:ext xmlns:c16="http://schemas.microsoft.com/office/drawing/2014/chart" uri="{C3380CC4-5D6E-409C-BE32-E72D297353CC}">
                    <c16:uniqueId val="{00000001-6BB0-4513-BDC9-48ADECB778B3}"/>
                  </c:ext>
                </c:extLst>
              </c15:ser>
            </c15:filteredBarSeries>
            <c15:filteredBarSeries>
              <c15:ser>
                <c:idx val="2"/>
                <c:order val="2"/>
                <c:spPr>
                  <a:solidFill>
                    <a:schemeClr val="accent3"/>
                  </a:solidFill>
                  <a:ln>
                    <a:noFill/>
                  </a:ln>
                  <a:effectLst/>
                </c:spPr>
                <c:invertIfNegative val="0"/>
                <c:cat>
                  <c:strRef>
                    <c:extLst>
                      <c:ext xmlns:c15="http://schemas.microsoft.com/office/drawing/2012/chart" uri="{02D57815-91ED-43cb-92C2-25804820EDAC}">
                        <c15:fullRef>
                          <c15:sqref>PQRSD!$C$403:$C$415</c15:sqref>
                        </c15:fullRef>
                        <c15:formulaRef>
                          <c15:sqref>PQRSD!$C$404:$C$406</c15:sqref>
                        </c15:formulaRef>
                      </c:ext>
                    </c:extLst>
                    <c:strCache>
                      <c:ptCount val="3"/>
                      <c:pt idx="0">
                        <c:v>Enero 2026</c:v>
                      </c:pt>
                      <c:pt idx="1">
                        <c:v>Febrero 2026</c:v>
                      </c:pt>
                      <c:pt idx="2">
                        <c:v>Marzo 2026</c:v>
                      </c:pt>
                    </c:strCache>
                  </c:strRef>
                </c:cat>
                <c:val>
                  <c:numRef>
                    <c:extLst>
                      <c:ext xmlns:c15="http://schemas.microsoft.com/office/drawing/2012/chart" uri="{02D57815-91ED-43cb-92C2-25804820EDAC}">
                        <c15:fullRef>
                          <c15:sqref>PQRSD!$F$403:$F$415</c15:sqref>
                        </c15:fullRef>
                        <c15:formulaRef>
                          <c15:sqref>PQRSD!$F$404:$F$406</c15:sqref>
                        </c15:formulaRef>
                      </c:ext>
                    </c:extLst>
                    <c:numCache>
                      <c:formatCode>0.00%</c:formatCode>
                      <c:ptCount val="3"/>
                    </c:numCache>
                  </c:numRef>
                </c:val>
                <c:extLst xmlns:c15="http://schemas.microsoft.com/office/drawing/2012/chart">
                  <c:ext xmlns:c16="http://schemas.microsoft.com/office/drawing/2014/chart" uri="{C3380CC4-5D6E-409C-BE32-E72D297353CC}">
                    <c16:uniqueId val="{00000002-6BB0-4513-BDC9-48ADECB778B3}"/>
                  </c:ext>
                </c:extLst>
              </c15:ser>
            </c15:filteredBarSeries>
          </c:ext>
        </c:extLst>
      </c:barChart>
      <c:catAx>
        <c:axId val="88193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1950320"/>
        <c:crosses val="autoZero"/>
        <c:auto val="1"/>
        <c:lblAlgn val="ctr"/>
        <c:lblOffset val="100"/>
        <c:noMultiLvlLbl val="0"/>
      </c:catAx>
      <c:valAx>
        <c:axId val="881950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19359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n-US" sz="1100">
                <a:solidFill>
                  <a:schemeClr val="bg1"/>
                </a:solidFill>
                <a:latin typeface="Aptos Narrow" panose="020B0004020202020204" pitchFamily="34" charset="0"/>
              </a:rPr>
              <a:t>Porcentaje de Oportunidad en la respuesta 2026</a:t>
            </a: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view3D>
      <c:rotX val="30"/>
      <c:rotY val="228"/>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569975716568767E-2"/>
          <c:y val="0.20415937591134442"/>
          <c:w val="0.81395854884924068"/>
          <c:h val="0.58962051618547684"/>
        </c:manualLayout>
      </c:layout>
      <c:pie3DChart>
        <c:varyColors val="1"/>
        <c:ser>
          <c:idx val="12"/>
          <c:order val="12"/>
          <c:tx>
            <c:strRef>
              <c:f>PQRSD!$B$435</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EE1-496A-A0E8-1EC7FFBC7B60}"/>
              </c:ext>
            </c:extLst>
          </c:dPt>
          <c:dPt>
            <c:idx val="1"/>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EE1-496A-A0E8-1EC7FFBC7B60}"/>
              </c:ext>
            </c:extLst>
          </c:dPt>
          <c:dLbls>
            <c:dLbl>
              <c:idx val="0"/>
              <c:layout>
                <c:manualLayout>
                  <c:x val="6.8265529308836398E-3"/>
                  <c:y val="8.1025809273840774E-3"/>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3731955380577429"/>
                      <c:h val="0.22215296004666082"/>
                    </c:manualLayout>
                  </c15:layout>
                </c:ext>
                <c:ext xmlns:c16="http://schemas.microsoft.com/office/drawing/2014/chart" uri="{C3380CC4-5D6E-409C-BE32-E72D297353CC}">
                  <c16:uniqueId val="{00000001-6EE1-496A-A0E8-1EC7FFBC7B60}"/>
                </c:ext>
              </c:extLst>
            </c:dLbl>
            <c:dLbl>
              <c:idx val="1"/>
              <c:layout>
                <c:manualLayout>
                  <c:x val="-2.5000000000000005E-2"/>
                  <c:y val="1.1061169437153694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125"/>
                      <c:h val="0.17245370370370372"/>
                    </c:manualLayout>
                  </c15:layout>
                </c:ext>
                <c:ext xmlns:c16="http://schemas.microsoft.com/office/drawing/2014/chart" uri="{C3380CC4-5D6E-409C-BE32-E72D297353CC}">
                  <c16:uniqueId val="{00000003-6EE1-496A-A0E8-1EC7FFBC7B6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PQRSD!$C$421:$F$422</c15:sqref>
                  </c15:fullRef>
                </c:ext>
              </c:extLst>
              <c:f>PQRSD!$C$421:$F$422</c:f>
              <c:strCache>
                <c:ptCount val="2"/>
                <c:pt idx="0">
                  <c:v>Oportunas</c:v>
                </c:pt>
                <c:pt idx="1">
                  <c:v>Inoportunas</c:v>
                </c:pt>
              </c:strCache>
            </c:strRef>
          </c:cat>
          <c:val>
            <c:numRef>
              <c:extLst>
                <c:ext xmlns:c15="http://schemas.microsoft.com/office/drawing/2012/chart" uri="{02D57815-91ED-43cb-92C2-25804820EDAC}">
                  <c15:fullRef>
                    <c15:sqref>PQRSD!$C$435:$F$435</c15:sqref>
                  </c15:fullRef>
                </c:ext>
              </c:extLst>
              <c:f>PQRSD!$C$435:$D$435</c:f>
              <c:numCache>
                <c:formatCode>#,##0</c:formatCode>
                <c:ptCount val="2"/>
                <c:pt idx="0">
                  <c:v>98693</c:v>
                </c:pt>
                <c:pt idx="1">
                  <c:v>114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4-6EE1-496A-A0E8-1EC7FFBC7B60}"/>
            </c:ext>
          </c:extLst>
        </c:ser>
        <c:ser>
          <c:idx val="13"/>
          <c:order val="13"/>
          <c:tx>
            <c:strRef>
              <c:f>PQRSD!$B$436</c:f>
              <c:strCache>
                <c:ptCount val="1"/>
                <c:pt idx="0">
                  <c:v>Porcentaje</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6-6EE1-496A-A0E8-1EC7FFBC7B6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8-6EE1-496A-A0E8-1EC7FFBC7B60}"/>
              </c:ext>
            </c:extLst>
          </c:dPt>
          <c:cat>
            <c:strRef>
              <c:extLst>
                <c:ext xmlns:c15="http://schemas.microsoft.com/office/drawing/2012/chart" uri="{02D57815-91ED-43cb-92C2-25804820EDAC}">
                  <c15:fullRef>
                    <c15:sqref>PQRSD!$C$421:$F$422</c15:sqref>
                  </c15:fullRef>
                </c:ext>
              </c:extLst>
              <c:f>PQRSD!$C$421:$F$422</c:f>
              <c:strCache>
                <c:ptCount val="2"/>
                <c:pt idx="0">
                  <c:v>Oportunas</c:v>
                </c:pt>
                <c:pt idx="1">
                  <c:v>Inoportunas</c:v>
                </c:pt>
              </c:strCache>
            </c:strRef>
          </c:cat>
          <c:val>
            <c:numRef>
              <c:extLst>
                <c:ext xmlns:c15="http://schemas.microsoft.com/office/drawing/2012/chart" uri="{02D57815-91ED-43cb-92C2-25804820EDAC}">
                  <c15:fullRef>
                    <c15:sqref>PQRSD!$C$436:$F$436</c15:sqref>
                  </c15:fullRef>
                </c:ext>
              </c:extLst>
              <c:f>PQRSD!$C$436:$D$436</c:f>
              <c:numCache>
                <c:formatCode>0.00%</c:formatCode>
                <c:ptCount val="2"/>
                <c:pt idx="0">
                  <c:v>0.99884623559059582</c:v>
                </c:pt>
                <c:pt idx="1">
                  <c:v>1.153764409404192E-3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6EE1-496A-A0E8-1EC7FFBC7B6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PQRSD!$B$423</c15:sqref>
                        </c15:formulaRef>
                      </c:ext>
                    </c:extLst>
                    <c:strCache>
                      <c:ptCount val="1"/>
                      <c:pt idx="0">
                        <c:v>Enero 2026</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B-6EE1-496A-A0E8-1EC7FFBC7B6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D-6EE1-496A-A0E8-1EC7FFBC7B60}"/>
                    </c:ext>
                  </c:extLst>
                </c:dPt>
                <c:cat>
                  <c:strRef>
                    <c:extLst>
                      <c:ex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uri="{02D57815-91ED-43cb-92C2-25804820EDAC}">
                        <c15:fullRef>
                          <c15:sqref>PQRSD!$C$423:$F$423</c15:sqref>
                        </c15:fullRef>
                        <c15:formulaRef>
                          <c15:sqref>PQRSD!$C$423:$D$423</c15:sqref>
                        </c15:formulaRef>
                      </c:ext>
                    </c:extLst>
                    <c:numCache>
                      <c:formatCode>#,##0</c:formatCode>
                      <c:ptCount val="2"/>
                      <c:pt idx="0">
                        <c:v>30428</c:v>
                      </c:pt>
                      <c:pt idx="1">
                        <c:v>48</c:v>
                      </c:pt>
                    </c:numCache>
                  </c:numRef>
                </c:val>
                <c:extLst>
                  <c:ext uri="{02D57815-91ED-43cb-92C2-25804820EDAC}">
                    <c15:categoryFilterExceptions/>
                  </c:ext>
                  <c:ext xmlns:c16="http://schemas.microsoft.com/office/drawing/2014/chart" uri="{C3380CC4-5D6E-409C-BE32-E72D297353CC}">
                    <c16:uniqueId val="{0000000E-6EE1-496A-A0E8-1EC7FFBC7B6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PQRSD!$B$424</c15:sqref>
                        </c15:formulaRef>
                      </c:ext>
                    </c:extLst>
                    <c:strCache>
                      <c:ptCount val="1"/>
                      <c:pt idx="0">
                        <c:v>Febrero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10-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12-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PQRSD!$C$424:$F$424</c15:sqref>
                        </c15:fullRef>
                        <c15:formulaRef>
                          <c15:sqref>PQRSD!$C$424:$D$424</c15:sqref>
                        </c15:formulaRef>
                      </c:ext>
                    </c:extLst>
                    <c:numCache>
                      <c:formatCode>#,##0</c:formatCode>
                      <c:ptCount val="2"/>
                      <c:pt idx="0">
                        <c:v>33677</c:v>
                      </c:pt>
                      <c:pt idx="1">
                        <c:v>28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3-6EE1-496A-A0E8-1EC7FFBC7B6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PQRSD!$B$425</c15:sqref>
                        </c15:formulaRef>
                      </c:ext>
                    </c:extLst>
                    <c:strCache>
                      <c:ptCount val="1"/>
                      <c:pt idx="0">
                        <c:v>Marzo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15-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17-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PQRSD!$C$425:$F$425</c15:sqref>
                        </c15:fullRef>
                        <c15:formulaRef>
                          <c15:sqref>PQRSD!$C$425:$D$425</c15:sqref>
                        </c15:formulaRef>
                      </c:ext>
                    </c:extLst>
                    <c:numCache>
                      <c:formatCode>#,##0</c:formatCode>
                      <c:ptCount val="2"/>
                      <c:pt idx="0">
                        <c:v>34588</c:v>
                      </c:pt>
                      <c:pt idx="1">
                        <c:v>38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8-6EE1-496A-A0E8-1EC7FFBC7B60}"/>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PQRSD!$B$426</c15:sqref>
                        </c15:formulaRef>
                      </c:ext>
                    </c:extLst>
                    <c:strCache>
                      <c:ptCount val="1"/>
                      <c:pt idx="0">
                        <c:v>Abril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1A-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1C-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PQRSD!$C$426:$F$426</c15:sqref>
                        </c15:fullRef>
                        <c15:formulaRef>
                          <c15:sqref>PQRSD!$C$426:$D$426</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D-6EE1-496A-A0E8-1EC7FFBC7B60}"/>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PQRSD!$B$427</c15:sqref>
                        </c15:formulaRef>
                      </c:ext>
                    </c:extLst>
                    <c:strCache>
                      <c:ptCount val="1"/>
                      <c:pt idx="0">
                        <c:v>Mayo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1F-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21-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PQRSD!$C$427:$F$427</c15:sqref>
                        </c15:fullRef>
                        <c15:formulaRef>
                          <c15:sqref>PQRSD!$C$427:$D$427</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2-6EE1-496A-A0E8-1EC7FFBC7B60}"/>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PQRSD!$B$428</c15:sqref>
                        </c15:formulaRef>
                      </c:ext>
                    </c:extLst>
                    <c:strCache>
                      <c:ptCount val="1"/>
                      <c:pt idx="0">
                        <c:v>Junio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24-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26-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PQRSD!$C$428:$F$428</c15:sqref>
                        </c15:fullRef>
                        <c15:formulaRef>
                          <c15:sqref>PQRSD!$C$428:$D$428</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7-6EE1-496A-A0E8-1EC7FFBC7B60}"/>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PQRSD!$B$429</c15:sqref>
                        </c15:formulaRef>
                      </c:ext>
                    </c:extLst>
                    <c:strCache>
                      <c:ptCount val="1"/>
                      <c:pt idx="0">
                        <c:v>Julio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29-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2B-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PQRSD!$C$429:$F$429</c15:sqref>
                        </c15:fullRef>
                        <c15:formulaRef>
                          <c15:sqref>PQRSD!$C$429:$D$429</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6EE1-496A-A0E8-1EC7FFBC7B60}"/>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PQRSD!$B$430</c15:sqref>
                        </c15:formulaRef>
                      </c:ext>
                    </c:extLst>
                    <c:strCache>
                      <c:ptCount val="1"/>
                      <c:pt idx="0">
                        <c:v>Agosto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2E-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0-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PQRSD!$C$430:$F$430</c15:sqref>
                        </c15:fullRef>
                        <c15:formulaRef>
                          <c15:sqref>PQRSD!$C$430:$D$430</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1-6EE1-496A-A0E8-1EC7FFBC7B60}"/>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PQRSD!$B$431</c15:sqref>
                        </c15:formulaRef>
                      </c:ext>
                    </c:extLst>
                    <c:strCache>
                      <c:ptCount val="1"/>
                      <c:pt idx="0">
                        <c:v>Septiembre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3-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5-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PQRSD!$C$431:$F$431</c15:sqref>
                        </c15:fullRef>
                        <c15:formulaRef>
                          <c15:sqref>PQRSD!$C$431:$D$431</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6-6EE1-496A-A0E8-1EC7FFBC7B60}"/>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PQRSD!$B$432</c15:sqref>
                        </c15:formulaRef>
                      </c:ext>
                    </c:extLst>
                    <c:strCache>
                      <c:ptCount val="1"/>
                      <c:pt idx="0">
                        <c:v>Octubre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8-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A-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PQRSD!$C$432:$F$432</c15:sqref>
                        </c15:fullRef>
                        <c15:formulaRef>
                          <c15:sqref>PQRSD!$C$432:$D$432</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B-6EE1-496A-A0E8-1EC7FFBC7B60}"/>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PQRSD!$B$433</c15:sqref>
                        </c15:formulaRef>
                      </c:ext>
                    </c:extLst>
                    <c:strCache>
                      <c:ptCount val="1"/>
                      <c:pt idx="0">
                        <c:v>Noviembre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D-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F-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PQRSD!$C$433:$F$433</c15:sqref>
                        </c15:fullRef>
                        <c15:formulaRef>
                          <c15:sqref>PQRSD!$C$433:$D$433</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0-6EE1-496A-A0E8-1EC7FFBC7B60}"/>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PQRSD!$B$434</c15:sqref>
                        </c15:formulaRef>
                      </c:ext>
                    </c:extLst>
                    <c:strCache>
                      <c:ptCount val="1"/>
                      <c:pt idx="0">
                        <c:v>Diciembre 2026</c:v>
                      </c:pt>
                    </c:strCache>
                  </c:strRef>
                </c:tx>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2-6EE1-496A-A0E8-1EC7FFBC7B60}"/>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4-6EE1-496A-A0E8-1EC7FFBC7B60}"/>
                    </c:ext>
                  </c:extLst>
                </c:dPt>
                <c:cat>
                  <c:strRef>
                    <c:extLst>
                      <c:ext xmlns:c15="http://schemas.microsoft.com/office/drawing/2012/chart" uri="{02D57815-91ED-43cb-92C2-25804820EDAC}">
                        <c15:fullRef>
                          <c15:sqref>PQRSD!$C$421:$F$422</c15:sqref>
                        </c15:fullRef>
                        <c15:formulaRef>
                          <c15:sqref>PQRSD!$C$421:$F$422</c15:sqref>
                        </c15:formulaRef>
                      </c:ext>
                    </c:extLst>
                    <c:strCache>
                      <c:ptCount val="2"/>
                      <c:pt idx="0">
                        <c:v>Oportunas</c:v>
                      </c:pt>
                      <c:pt idx="1">
                        <c:v>Inoportunas</c:v>
                      </c:pt>
                    </c:strCache>
                  </c:strRef>
                </c:cat>
                <c:val>
                  <c:numRef>
                    <c:extLst>
                      <c:ext xmlns:c15="http://schemas.microsoft.com/office/drawing/2012/chart" uri="{02D57815-91ED-43cb-92C2-25804820EDAC}">
                        <c15:fullRef>
                          <c15:sqref>PQRSD!$C$434:$F$434</c15:sqref>
                        </c15:fullRef>
                        <c15:formulaRef>
                          <c15:sqref>PQRSD!$C$434:$D$434</c15:sqref>
                        </c15:formulaRef>
                      </c:ext>
                    </c:extLst>
                    <c:numCache>
                      <c:formatCode>#.##0</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5-6EE1-496A-A0E8-1EC7FFBC7B60}"/>
                  </c:ext>
                </c:extLst>
              </c15:ser>
            </c15:filteredPieSeries>
          </c:ext>
        </c:extLst>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r>
              <a:rPr lang="es-CO" sz="1100" b="0" i="0" u="none" strike="noStrike" kern="1200" spc="0" baseline="0">
                <a:solidFill>
                  <a:schemeClr val="bg1"/>
                </a:solidFill>
                <a:latin typeface="Aptos Narrow" panose="020B0004020202020204" pitchFamily="34" charset="0"/>
              </a:rPr>
              <a:t>Peticiones trasladadas a otra Entidad 2025 vs. 2026</a:t>
            </a: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Aptos Narrow" panose="020B0004020202020204" pitchFamily="34" charset="0"/>
              <a:ea typeface="+mn-ea"/>
              <a:cs typeface="+mn-cs"/>
            </a:defRPr>
          </a:pPr>
          <a:endParaRPr lang="es-CO"/>
        </a:p>
      </c:txPr>
    </c:title>
    <c:autoTitleDeleted val="0"/>
    <c:plotArea>
      <c:layout>
        <c:manualLayout>
          <c:layoutTarget val="inner"/>
          <c:xMode val="edge"/>
          <c:yMode val="edge"/>
          <c:x val="0.11315660542432196"/>
          <c:y val="0.15782407407407409"/>
          <c:w val="0.88254396325459317"/>
          <c:h val="0.6714577865266842"/>
        </c:manualLayout>
      </c:layout>
      <c:barChart>
        <c:barDir val="col"/>
        <c:grouping val="clustered"/>
        <c:varyColors val="0"/>
        <c:ser>
          <c:idx val="1"/>
          <c:order val="1"/>
          <c:tx>
            <c:strRef>
              <c:f>PQRSD!$D$283</c:f>
              <c:strCache>
                <c:ptCount val="1"/>
                <c:pt idx="0">
                  <c:v>AÑO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PQRSD!$B$284:$B$296</c15:sqref>
                  </c15:fullRef>
                </c:ext>
              </c:extLst>
              <c:f>PQRSD!$B$284:$B$286</c:f>
              <c:strCache>
                <c:ptCount val="3"/>
                <c:pt idx="0">
                  <c:v>Enero</c:v>
                </c:pt>
                <c:pt idx="1">
                  <c:v>Febrero</c:v>
                </c:pt>
                <c:pt idx="2">
                  <c:v>Marzo</c:v>
                </c:pt>
              </c:strCache>
            </c:strRef>
          </c:cat>
          <c:val>
            <c:numRef>
              <c:extLst>
                <c:ext xmlns:c15="http://schemas.microsoft.com/office/drawing/2012/chart" uri="{02D57815-91ED-43cb-92C2-25804820EDAC}">
                  <c15:fullRef>
                    <c15:sqref>PQRSD!$D$284:$D$296</c15:sqref>
                  </c15:fullRef>
                </c:ext>
              </c:extLst>
              <c:f>PQRSD!$D$284:$D$286</c:f>
              <c:numCache>
                <c:formatCode>#,##0</c:formatCode>
                <c:ptCount val="3"/>
                <c:pt idx="0">
                  <c:v>30</c:v>
                </c:pt>
                <c:pt idx="1">
                  <c:v>42</c:v>
                </c:pt>
                <c:pt idx="2">
                  <c:v>46</c:v>
                </c:pt>
              </c:numCache>
            </c:numRef>
          </c:val>
          <c:extLst>
            <c:ext xmlns:c16="http://schemas.microsoft.com/office/drawing/2014/chart" uri="{C3380CC4-5D6E-409C-BE32-E72D297353CC}">
              <c16:uniqueId val="{00000000-8570-4F9B-ABEC-45879BD8559D}"/>
            </c:ext>
          </c:extLst>
        </c:ser>
        <c:ser>
          <c:idx val="2"/>
          <c:order val="2"/>
          <c:tx>
            <c:strRef>
              <c:f>PQRSD!$E$283</c:f>
              <c:strCache>
                <c:ptCount val="1"/>
                <c:pt idx="0">
                  <c:v>AÑO 2026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PQRSD!$B$284:$B$296</c15:sqref>
                  </c15:fullRef>
                </c:ext>
              </c:extLst>
              <c:f>PQRSD!$B$284:$B$286</c:f>
              <c:strCache>
                <c:ptCount val="3"/>
                <c:pt idx="0">
                  <c:v>Enero</c:v>
                </c:pt>
                <c:pt idx="1">
                  <c:v>Febrero</c:v>
                </c:pt>
                <c:pt idx="2">
                  <c:v>Marzo</c:v>
                </c:pt>
              </c:strCache>
            </c:strRef>
          </c:cat>
          <c:val>
            <c:numRef>
              <c:extLst>
                <c:ext xmlns:c15="http://schemas.microsoft.com/office/drawing/2012/chart" uri="{02D57815-91ED-43cb-92C2-25804820EDAC}">
                  <c15:fullRef>
                    <c15:sqref>PQRSD!$E$284:$E$296</c15:sqref>
                  </c15:fullRef>
                </c:ext>
              </c:extLst>
              <c:f>PQRSD!$E$284:$E$286</c:f>
              <c:numCache>
                <c:formatCode>#,##0</c:formatCode>
                <c:ptCount val="3"/>
                <c:pt idx="0">
                  <c:v>35</c:v>
                </c:pt>
                <c:pt idx="1">
                  <c:v>86</c:v>
                </c:pt>
                <c:pt idx="2">
                  <c:v>65</c:v>
                </c:pt>
              </c:numCache>
            </c:numRef>
          </c:val>
          <c:extLst>
            <c:ext xmlns:c16="http://schemas.microsoft.com/office/drawing/2014/chart" uri="{C3380CC4-5D6E-409C-BE32-E72D297353CC}">
              <c16:uniqueId val="{00000001-8570-4F9B-ABEC-45879BD8559D}"/>
            </c:ext>
          </c:extLst>
        </c:ser>
        <c:dLbls>
          <c:showLegendKey val="0"/>
          <c:showVal val="0"/>
          <c:showCatName val="0"/>
          <c:showSerName val="0"/>
          <c:showPercent val="0"/>
          <c:showBubbleSize val="0"/>
        </c:dLbls>
        <c:gapWidth val="150"/>
        <c:axId val="1485675664"/>
        <c:axId val="1485665104"/>
        <c:extLst>
          <c:ext xmlns:c15="http://schemas.microsoft.com/office/drawing/2012/chart" uri="{02D57815-91ED-43cb-92C2-25804820EDAC}">
            <c15:filteredBarSeries>
              <c15:ser>
                <c:idx val="0"/>
                <c:order val="0"/>
                <c:tx>
                  <c:strRef>
                    <c:extLst>
                      <c:ext uri="{02D57815-91ED-43cb-92C2-25804820EDAC}">
                        <c15:formulaRef>
                          <c15:sqref>PQRSD!$C$283</c15:sqref>
                        </c15:formulaRef>
                      </c:ext>
                    </c:extLst>
                    <c:strCache>
                      <c:ptCount val="1"/>
                    </c:strCache>
                  </c:strRef>
                </c:tx>
                <c:spPr>
                  <a:solidFill>
                    <a:schemeClr val="accent1"/>
                  </a:solidFill>
                  <a:ln>
                    <a:noFill/>
                  </a:ln>
                  <a:effectLst/>
                </c:spPr>
                <c:invertIfNegative val="0"/>
                <c:cat>
                  <c:strRef>
                    <c:extLst>
                      <c:ext uri="{02D57815-91ED-43cb-92C2-25804820EDAC}">
                        <c15:fullRef>
                          <c15:sqref>PQRSD!$B$284:$B$296</c15:sqref>
                        </c15:fullRef>
                        <c15:formulaRef>
                          <c15:sqref>PQRSD!$B$284:$B$286</c15:sqref>
                        </c15:formulaRef>
                      </c:ext>
                    </c:extLst>
                    <c:strCache>
                      <c:ptCount val="3"/>
                      <c:pt idx="0">
                        <c:v>Enero</c:v>
                      </c:pt>
                      <c:pt idx="1">
                        <c:v>Febrero</c:v>
                      </c:pt>
                      <c:pt idx="2">
                        <c:v>Marzo</c:v>
                      </c:pt>
                    </c:strCache>
                  </c:strRef>
                </c:cat>
                <c:val>
                  <c:numRef>
                    <c:extLst>
                      <c:ext uri="{02D57815-91ED-43cb-92C2-25804820EDAC}">
                        <c15:fullRef>
                          <c15:sqref>PQRSD!$C$284:$C$296</c15:sqref>
                        </c15:fullRef>
                        <c15:formulaRef>
                          <c15:sqref>PQRSD!$C$284:$C$286</c15:sqref>
                        </c15:formulaRef>
                      </c:ext>
                    </c:extLst>
                    <c:numCache>
                      <c:formatCode>#.##0</c:formatCode>
                      <c:ptCount val="3"/>
                    </c:numCache>
                  </c:numRef>
                </c:val>
                <c:extLst>
                  <c:ext xmlns:c16="http://schemas.microsoft.com/office/drawing/2014/chart" uri="{C3380CC4-5D6E-409C-BE32-E72D297353CC}">
                    <c16:uniqueId val="{00000002-8570-4F9B-ABEC-45879BD8559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PQRSD!$F$283</c15:sqref>
                        </c15:formulaRef>
                      </c:ext>
                    </c:extLst>
                    <c:strCache>
                      <c:ptCount val="1"/>
                      <c:pt idx="0">
                        <c:v>Diferencia</c:v>
                      </c:pt>
                    </c:strCache>
                  </c:strRef>
                </c:tx>
                <c:spPr>
                  <a:solidFill>
                    <a:schemeClr val="accent4"/>
                  </a:solidFill>
                  <a:ln>
                    <a:noFill/>
                  </a:ln>
                  <a:effectLst/>
                </c:spPr>
                <c:invertIfNegative val="0"/>
                <c:cat>
                  <c:strRef>
                    <c:extLst>
                      <c:ext xmlns:c15="http://schemas.microsoft.com/office/drawing/2012/chart" uri="{02D57815-91ED-43cb-92C2-25804820EDAC}">
                        <c15:fullRef>
                          <c15:sqref>PQRSD!$B$284:$B$296</c15:sqref>
                        </c15:fullRef>
                        <c15:formulaRef>
                          <c15:sqref>PQRSD!$B$284:$B$286</c15:sqref>
                        </c15:formulaRef>
                      </c:ext>
                    </c:extLst>
                    <c:strCache>
                      <c:ptCount val="3"/>
                      <c:pt idx="0">
                        <c:v>Enero</c:v>
                      </c:pt>
                      <c:pt idx="1">
                        <c:v>Febrero</c:v>
                      </c:pt>
                      <c:pt idx="2">
                        <c:v>Marzo</c:v>
                      </c:pt>
                    </c:strCache>
                  </c:strRef>
                </c:cat>
                <c:val>
                  <c:numRef>
                    <c:extLst>
                      <c:ext xmlns:c15="http://schemas.microsoft.com/office/drawing/2012/chart" uri="{02D57815-91ED-43cb-92C2-25804820EDAC}">
                        <c15:fullRef>
                          <c15:sqref>PQRSD!$F$284:$F$296</c15:sqref>
                        </c15:fullRef>
                        <c15:formulaRef>
                          <c15:sqref>PQRSD!$F$284:$F$286</c15:sqref>
                        </c15:formulaRef>
                      </c:ext>
                    </c:extLst>
                    <c:numCache>
                      <c:formatCode>#,##0</c:formatCode>
                      <c:ptCount val="3"/>
                      <c:pt idx="0">
                        <c:v>5</c:v>
                      </c:pt>
                      <c:pt idx="1">
                        <c:v>44</c:v>
                      </c:pt>
                      <c:pt idx="2">
                        <c:v>19</c:v>
                      </c:pt>
                    </c:numCache>
                  </c:numRef>
                </c:val>
                <c:extLst xmlns:c15="http://schemas.microsoft.com/office/drawing/2012/chart">
                  <c:ext xmlns:c16="http://schemas.microsoft.com/office/drawing/2014/chart" uri="{C3380CC4-5D6E-409C-BE32-E72D297353CC}">
                    <c16:uniqueId val="{00000003-8570-4F9B-ABEC-45879BD8559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PQRSD!$G$283</c15:sqref>
                        </c15:formulaRef>
                      </c:ext>
                    </c:extLst>
                    <c:strCache>
                      <c:ptCount val="1"/>
                      <c:pt idx="0">
                        <c:v>Variación</c:v>
                      </c:pt>
                    </c:strCache>
                  </c:strRef>
                </c:tx>
                <c:spPr>
                  <a:solidFill>
                    <a:schemeClr val="accent5"/>
                  </a:solidFill>
                  <a:ln>
                    <a:noFill/>
                  </a:ln>
                  <a:effectLst/>
                </c:spPr>
                <c:invertIfNegative val="0"/>
                <c:cat>
                  <c:strRef>
                    <c:extLst>
                      <c:ext xmlns:c15="http://schemas.microsoft.com/office/drawing/2012/chart" uri="{02D57815-91ED-43cb-92C2-25804820EDAC}">
                        <c15:fullRef>
                          <c15:sqref>PQRSD!$B$284:$B$296</c15:sqref>
                        </c15:fullRef>
                        <c15:formulaRef>
                          <c15:sqref>PQRSD!$B$284:$B$286</c15:sqref>
                        </c15:formulaRef>
                      </c:ext>
                    </c:extLst>
                    <c:strCache>
                      <c:ptCount val="3"/>
                      <c:pt idx="0">
                        <c:v>Enero</c:v>
                      </c:pt>
                      <c:pt idx="1">
                        <c:v>Febrero</c:v>
                      </c:pt>
                      <c:pt idx="2">
                        <c:v>Marzo</c:v>
                      </c:pt>
                    </c:strCache>
                  </c:strRef>
                </c:cat>
                <c:val>
                  <c:numRef>
                    <c:extLst>
                      <c:ext xmlns:c15="http://schemas.microsoft.com/office/drawing/2012/chart" uri="{02D57815-91ED-43cb-92C2-25804820EDAC}">
                        <c15:fullRef>
                          <c15:sqref>PQRSD!$G$284:$G$296</c15:sqref>
                        </c15:fullRef>
                        <c15:formulaRef>
                          <c15:sqref>PQRSD!$G$284:$G$286</c15:sqref>
                        </c15:formulaRef>
                      </c:ext>
                    </c:extLst>
                    <c:numCache>
                      <c:formatCode>0.00%</c:formatCode>
                      <c:ptCount val="3"/>
                      <c:pt idx="0">
                        <c:v>0.16666666666666666</c:v>
                      </c:pt>
                      <c:pt idx="1">
                        <c:v>1.0476190476190477</c:v>
                      </c:pt>
                      <c:pt idx="2">
                        <c:v>0.41304347826086957</c:v>
                      </c:pt>
                    </c:numCache>
                  </c:numRef>
                </c:val>
                <c:extLst xmlns:c15="http://schemas.microsoft.com/office/drawing/2012/chart">
                  <c:ext xmlns:c16="http://schemas.microsoft.com/office/drawing/2014/chart" uri="{C3380CC4-5D6E-409C-BE32-E72D297353CC}">
                    <c16:uniqueId val="{00000004-8570-4F9B-ABEC-45879BD8559D}"/>
                  </c:ext>
                </c:extLst>
              </c15:ser>
            </c15:filteredBarSeries>
          </c:ext>
        </c:extLst>
      </c:barChart>
      <c:catAx>
        <c:axId val="1485675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5665104"/>
        <c:crosses val="autoZero"/>
        <c:auto val="1"/>
        <c:lblAlgn val="ctr"/>
        <c:lblOffset val="100"/>
        <c:noMultiLvlLbl val="0"/>
      </c:catAx>
      <c:valAx>
        <c:axId val="1485665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5675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CO"/>
              <a:t>Atenciones Estudiantes NAF</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3"/>
          <c:order val="0"/>
          <c:tx>
            <c:strRef>
              <c:f>CULTURA!$C$8</c:f>
              <c:strCache>
                <c:ptCount val="1"/>
                <c:pt idx="0">
                  <c:v>2024</c:v>
                </c:pt>
              </c:strCache>
            </c:strRef>
          </c:tx>
          <c:spPr>
            <a:solidFill>
              <a:schemeClr val="accent1">
                <a:lumMod val="60000"/>
              </a:schemeClr>
            </a:solidFill>
            <a:ln>
              <a:noFill/>
            </a:ln>
            <a:effectLst/>
          </c:spPr>
          <c:invertIfNegative val="0"/>
          <c:cat>
            <c:strRef>
              <c:f>CULTURA!$B$9:$B$20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CULTURA!$C$9:$C$20</c:f>
              <c:numCache>
                <c:formatCode>0</c:formatCode>
                <c:ptCount val="12"/>
                <c:pt idx="0">
                  <c:v>1239</c:v>
                </c:pt>
                <c:pt idx="1">
                  <c:v>4534</c:v>
                </c:pt>
                <c:pt idx="2">
                  <c:v>7895</c:v>
                </c:pt>
                <c:pt idx="3">
                  <c:v>12468</c:v>
                </c:pt>
                <c:pt idx="4">
                  <c:v>11758</c:v>
                </c:pt>
                <c:pt idx="5">
                  <c:v>5101</c:v>
                </c:pt>
                <c:pt idx="6">
                  <c:v>2865</c:v>
                </c:pt>
                <c:pt idx="7">
                  <c:v>7855</c:v>
                </c:pt>
                <c:pt idx="8">
                  <c:v>12257</c:v>
                </c:pt>
                <c:pt idx="9">
                  <c:v>14379</c:v>
                </c:pt>
                <c:pt idx="10">
                  <c:v>9705</c:v>
                </c:pt>
                <c:pt idx="11">
                  <c:v>1854</c:v>
                </c:pt>
              </c:numCache>
            </c:numRef>
          </c:val>
          <c:extLst>
            <c:ext xmlns:c16="http://schemas.microsoft.com/office/drawing/2014/chart" uri="{C3380CC4-5D6E-409C-BE32-E72D297353CC}">
              <c16:uniqueId val="{00000000-DB3A-48B5-8A06-C20F9F4A52A3}"/>
            </c:ext>
          </c:extLst>
        </c:ser>
        <c:ser>
          <c:idx val="4"/>
          <c:order val="1"/>
          <c:tx>
            <c:strRef>
              <c:f>CULTURA!$D$8</c:f>
              <c:strCache>
                <c:ptCount val="1"/>
                <c:pt idx="0">
                  <c:v>2025</c:v>
                </c:pt>
              </c:strCache>
            </c:strRef>
          </c:tx>
          <c:spPr>
            <a:solidFill>
              <a:schemeClr val="accent3">
                <a:lumMod val="60000"/>
              </a:schemeClr>
            </a:solidFill>
            <a:ln>
              <a:noFill/>
            </a:ln>
            <a:effectLst/>
          </c:spPr>
          <c:invertIfNegative val="0"/>
          <c:cat>
            <c:strRef>
              <c:f>CULTURA!$B$9:$B$20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CULTURA!$D$9:$D$20</c:f>
              <c:numCache>
                <c:formatCode>0</c:formatCode>
                <c:ptCount val="12"/>
                <c:pt idx="0">
                  <c:v>1231</c:v>
                </c:pt>
                <c:pt idx="1">
                  <c:v>2903</c:v>
                </c:pt>
                <c:pt idx="2">
                  <c:v>8362</c:v>
                </c:pt>
                <c:pt idx="3">
                  <c:v>7846</c:v>
                </c:pt>
                <c:pt idx="4">
                  <c:v>10409</c:v>
                </c:pt>
                <c:pt idx="5">
                  <c:v>4749</c:v>
                </c:pt>
                <c:pt idx="6">
                  <c:v>3134</c:v>
                </c:pt>
                <c:pt idx="7">
                  <c:v>6070</c:v>
                </c:pt>
                <c:pt idx="8">
                  <c:v>12111</c:v>
                </c:pt>
                <c:pt idx="9">
                  <c:v>11684</c:v>
                </c:pt>
                <c:pt idx="10">
                  <c:v>7953</c:v>
                </c:pt>
                <c:pt idx="11">
                  <c:v>1453</c:v>
                </c:pt>
              </c:numCache>
            </c:numRef>
          </c:val>
          <c:extLst>
            <c:ext xmlns:c16="http://schemas.microsoft.com/office/drawing/2014/chart" uri="{C3380CC4-5D6E-409C-BE32-E72D297353CC}">
              <c16:uniqueId val="{00000001-DB3A-48B5-8A06-C20F9F4A52A3}"/>
            </c:ext>
          </c:extLst>
        </c:ser>
        <c:ser>
          <c:idx val="5"/>
          <c:order val="2"/>
          <c:tx>
            <c:strRef>
              <c:f>CULTURA!$E$8</c:f>
              <c:strCache>
                <c:ptCount val="1"/>
                <c:pt idx="0">
                  <c:v>2026</c:v>
                </c:pt>
              </c:strCache>
            </c:strRef>
          </c:tx>
          <c:spPr>
            <a:solidFill>
              <a:schemeClr val="accent5">
                <a:lumMod val="60000"/>
              </a:schemeClr>
            </a:solidFill>
            <a:ln>
              <a:noFill/>
            </a:ln>
            <a:effectLst/>
          </c:spPr>
          <c:invertIfNegative val="0"/>
          <c:cat>
            <c:strRef>
              <c:f>CULTURA!$B$9:$B$20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CULTURA!$E$9:$E$20</c:f>
              <c:numCache>
                <c:formatCode>0</c:formatCode>
                <c:ptCount val="12"/>
                <c:pt idx="0">
                  <c:v>901</c:v>
                </c:pt>
                <c:pt idx="1">
                  <c:v>3455</c:v>
                </c:pt>
                <c:pt idx="2">
                  <c:v>6237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B3A-48B5-8A06-C20F9F4A52A3}"/>
            </c:ext>
          </c:extLst>
        </c:ser>
        <c:dLbls>
          <c:showLegendKey val="0"/>
          <c:showVal val="0"/>
          <c:showCatName val="0"/>
          <c:showSerName val="0"/>
          <c:showPercent val="0"/>
          <c:showBubbleSize val="0"/>
        </c:dLbls>
        <c:gapWidth val="219"/>
        <c:overlap val="-27"/>
        <c:axId val="2128516816"/>
        <c:axId val="2128501936"/>
      </c:barChart>
      <c:catAx>
        <c:axId val="212851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128501936"/>
        <c:crosses val="autoZero"/>
        <c:auto val="1"/>
        <c:lblAlgn val="ctr"/>
        <c:lblOffset val="100"/>
        <c:noMultiLvlLbl val="0"/>
      </c:catAx>
      <c:valAx>
        <c:axId val="21285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12851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CO"/>
              <a:t>Asistentes a capacitaciones NAF/DIAN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2"/>
          <c:order val="0"/>
          <c:tx>
            <c:strRef>
              <c:f>CULTURA!$C$27</c:f>
              <c:strCache>
                <c:ptCount val="1"/>
                <c:pt idx="0">
                  <c:v>2024</c:v>
                </c:pt>
              </c:strCache>
            </c:strRef>
          </c:tx>
          <c:spPr>
            <a:solidFill>
              <a:schemeClr val="accent5"/>
            </a:solidFill>
            <a:ln>
              <a:noFill/>
            </a:ln>
            <a:effectLst/>
          </c:spPr>
          <c:invertIfNegative val="0"/>
          <c:cat>
            <c:strRef>
              <c:f>CULTURA!$B$28:$B$39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CULTURA!$C$28:$C$39</c:f>
              <c:numCache>
                <c:formatCode>0</c:formatCode>
                <c:ptCount val="12"/>
                <c:pt idx="0">
                  <c:v>205</c:v>
                </c:pt>
                <c:pt idx="1">
                  <c:v>2438</c:v>
                </c:pt>
                <c:pt idx="2">
                  <c:v>6195</c:v>
                </c:pt>
                <c:pt idx="3">
                  <c:v>2930</c:v>
                </c:pt>
                <c:pt idx="4">
                  <c:v>3014</c:v>
                </c:pt>
                <c:pt idx="5">
                  <c:v>268</c:v>
                </c:pt>
                <c:pt idx="6">
                  <c:v>3207</c:v>
                </c:pt>
                <c:pt idx="7">
                  <c:v>1539</c:v>
                </c:pt>
                <c:pt idx="8">
                  <c:v>972</c:v>
                </c:pt>
                <c:pt idx="9">
                  <c:v>390</c:v>
                </c:pt>
                <c:pt idx="10">
                  <c:v>755</c:v>
                </c:pt>
                <c:pt idx="11">
                  <c:v>58</c:v>
                </c:pt>
              </c:numCache>
            </c:numRef>
          </c:val>
          <c:extLst>
            <c:ext xmlns:c16="http://schemas.microsoft.com/office/drawing/2014/chart" uri="{C3380CC4-5D6E-409C-BE32-E72D297353CC}">
              <c16:uniqueId val="{00000000-721B-4FF5-8483-E566210DD522}"/>
            </c:ext>
          </c:extLst>
        </c:ser>
        <c:ser>
          <c:idx val="3"/>
          <c:order val="1"/>
          <c:tx>
            <c:strRef>
              <c:f>CULTURA!$D$27</c:f>
              <c:strCache>
                <c:ptCount val="1"/>
                <c:pt idx="0">
                  <c:v>2025</c:v>
                </c:pt>
              </c:strCache>
            </c:strRef>
          </c:tx>
          <c:spPr>
            <a:solidFill>
              <a:schemeClr val="accent1">
                <a:lumMod val="60000"/>
              </a:schemeClr>
            </a:solidFill>
            <a:ln>
              <a:noFill/>
            </a:ln>
            <a:effectLst/>
          </c:spPr>
          <c:invertIfNegative val="0"/>
          <c:cat>
            <c:strRef>
              <c:f>CULTURA!$B$28:$B$39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CULTURA!$D$28:$D$39</c:f>
              <c:numCache>
                <c:formatCode>0</c:formatCode>
                <c:ptCount val="12"/>
                <c:pt idx="0">
                  <c:v>1202</c:v>
                </c:pt>
                <c:pt idx="1">
                  <c:v>1162</c:v>
                </c:pt>
                <c:pt idx="2">
                  <c:v>2737</c:v>
                </c:pt>
                <c:pt idx="3">
                  <c:v>2211</c:v>
                </c:pt>
                <c:pt idx="4">
                  <c:v>2848</c:v>
                </c:pt>
                <c:pt idx="5">
                  <c:v>1995</c:v>
                </c:pt>
                <c:pt idx="6">
                  <c:v>4389</c:v>
                </c:pt>
                <c:pt idx="7">
                  <c:v>2757</c:v>
                </c:pt>
                <c:pt idx="8">
                  <c:v>2357</c:v>
                </c:pt>
                <c:pt idx="9">
                  <c:v>4018</c:v>
                </c:pt>
                <c:pt idx="10">
                  <c:v>2954</c:v>
                </c:pt>
                <c:pt idx="11">
                  <c:v>167</c:v>
                </c:pt>
              </c:numCache>
            </c:numRef>
          </c:val>
          <c:extLst>
            <c:ext xmlns:c16="http://schemas.microsoft.com/office/drawing/2014/chart" uri="{C3380CC4-5D6E-409C-BE32-E72D297353CC}">
              <c16:uniqueId val="{00000001-721B-4FF5-8483-E566210DD522}"/>
            </c:ext>
          </c:extLst>
        </c:ser>
        <c:ser>
          <c:idx val="4"/>
          <c:order val="2"/>
          <c:tx>
            <c:strRef>
              <c:f>CULTURA!$E$27</c:f>
              <c:strCache>
                <c:ptCount val="1"/>
                <c:pt idx="0">
                  <c:v>2026</c:v>
                </c:pt>
              </c:strCache>
            </c:strRef>
          </c:tx>
          <c:spPr>
            <a:solidFill>
              <a:schemeClr val="accent3">
                <a:lumMod val="60000"/>
              </a:schemeClr>
            </a:solidFill>
            <a:ln>
              <a:noFill/>
            </a:ln>
            <a:effectLst/>
          </c:spPr>
          <c:invertIfNegative val="0"/>
          <c:cat>
            <c:strRef>
              <c:f>CULTURA!$B$28:$B$39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CULTURA!$E$28:$E$39</c:f>
              <c:numCache>
                <c:formatCode>0</c:formatCode>
                <c:ptCount val="12"/>
                <c:pt idx="0">
                  <c:v>0</c:v>
                </c:pt>
                <c:pt idx="1">
                  <c:v>372</c:v>
                </c:pt>
                <c:pt idx="2">
                  <c:v>1038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21B-4FF5-8483-E566210DD522}"/>
            </c:ext>
          </c:extLst>
        </c:ser>
        <c:dLbls>
          <c:showLegendKey val="0"/>
          <c:showVal val="0"/>
          <c:showCatName val="0"/>
          <c:showSerName val="0"/>
          <c:showPercent val="0"/>
          <c:showBubbleSize val="0"/>
        </c:dLbls>
        <c:gapWidth val="219"/>
        <c:overlap val="-27"/>
        <c:axId val="492880144"/>
        <c:axId val="492880624"/>
      </c:barChart>
      <c:catAx>
        <c:axId val="49288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492880624"/>
        <c:crosses val="autoZero"/>
        <c:auto val="1"/>
        <c:lblAlgn val="ctr"/>
        <c:lblOffset val="100"/>
        <c:noMultiLvlLbl val="0"/>
      </c:catAx>
      <c:valAx>
        <c:axId val="492880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492880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CO"/>
              <a:t>Asistentes a capacitaciones NAF/IES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2"/>
          <c:order val="0"/>
          <c:tx>
            <c:strRef>
              <c:f>CULTURA!$C$46</c:f>
              <c:strCache>
                <c:ptCount val="1"/>
                <c:pt idx="0">
                  <c:v>2024</c:v>
                </c:pt>
              </c:strCache>
            </c:strRef>
          </c:tx>
          <c:spPr>
            <a:solidFill>
              <a:schemeClr val="accent5"/>
            </a:solidFill>
            <a:ln>
              <a:noFill/>
            </a:ln>
            <a:effectLst/>
          </c:spPr>
          <c:invertIfNegative val="0"/>
          <c:cat>
            <c:strRef>
              <c:f>CULTURA!$B$47:$B$58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CULTURA!$C$47:$C$58</c:f>
              <c:numCache>
                <c:formatCode>0</c:formatCode>
                <c:ptCount val="12"/>
                <c:pt idx="0">
                  <c:v>2812</c:v>
                </c:pt>
                <c:pt idx="1">
                  <c:v>5620</c:v>
                </c:pt>
                <c:pt idx="2">
                  <c:v>7408</c:v>
                </c:pt>
                <c:pt idx="3">
                  <c:v>5136</c:v>
                </c:pt>
                <c:pt idx="4">
                  <c:v>11045</c:v>
                </c:pt>
                <c:pt idx="5">
                  <c:v>1865</c:v>
                </c:pt>
                <c:pt idx="6">
                  <c:v>1433</c:v>
                </c:pt>
                <c:pt idx="7">
                  <c:v>4723</c:v>
                </c:pt>
                <c:pt idx="8">
                  <c:v>4649</c:v>
                </c:pt>
                <c:pt idx="9">
                  <c:v>7618</c:v>
                </c:pt>
                <c:pt idx="10">
                  <c:v>1375</c:v>
                </c:pt>
                <c:pt idx="11">
                  <c:v>0</c:v>
                </c:pt>
              </c:numCache>
            </c:numRef>
          </c:val>
          <c:extLst>
            <c:ext xmlns:c16="http://schemas.microsoft.com/office/drawing/2014/chart" uri="{C3380CC4-5D6E-409C-BE32-E72D297353CC}">
              <c16:uniqueId val="{00000000-EE83-4D6A-8865-3ECCFE3C1EDB}"/>
            </c:ext>
          </c:extLst>
        </c:ser>
        <c:ser>
          <c:idx val="3"/>
          <c:order val="1"/>
          <c:tx>
            <c:strRef>
              <c:f>CULTURA!$D$46</c:f>
              <c:strCache>
                <c:ptCount val="1"/>
                <c:pt idx="0">
                  <c:v>2025</c:v>
                </c:pt>
              </c:strCache>
            </c:strRef>
          </c:tx>
          <c:spPr>
            <a:solidFill>
              <a:schemeClr val="accent1">
                <a:lumMod val="60000"/>
              </a:schemeClr>
            </a:solidFill>
            <a:ln>
              <a:noFill/>
            </a:ln>
            <a:effectLst/>
          </c:spPr>
          <c:invertIfNegative val="0"/>
          <c:cat>
            <c:strRef>
              <c:f>CULTURA!$B$47:$B$58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CULTURA!$D$47:$D$58</c:f>
              <c:numCache>
                <c:formatCode>0</c:formatCode>
                <c:ptCount val="12"/>
                <c:pt idx="0">
                  <c:v>0</c:v>
                </c:pt>
                <c:pt idx="1">
                  <c:v>3063</c:v>
                </c:pt>
                <c:pt idx="2">
                  <c:v>4196</c:v>
                </c:pt>
                <c:pt idx="3">
                  <c:v>4112</c:v>
                </c:pt>
                <c:pt idx="4">
                  <c:v>9595</c:v>
                </c:pt>
                <c:pt idx="5">
                  <c:v>2587</c:v>
                </c:pt>
                <c:pt idx="6">
                  <c:v>2069</c:v>
                </c:pt>
                <c:pt idx="7">
                  <c:v>6513</c:v>
                </c:pt>
                <c:pt idx="8">
                  <c:v>7070</c:v>
                </c:pt>
                <c:pt idx="9">
                  <c:v>2634</c:v>
                </c:pt>
                <c:pt idx="10">
                  <c:v>2959</c:v>
                </c:pt>
                <c:pt idx="11">
                  <c:v>48</c:v>
                </c:pt>
              </c:numCache>
            </c:numRef>
          </c:val>
          <c:extLst>
            <c:ext xmlns:c16="http://schemas.microsoft.com/office/drawing/2014/chart" uri="{C3380CC4-5D6E-409C-BE32-E72D297353CC}">
              <c16:uniqueId val="{00000001-EE83-4D6A-8865-3ECCFE3C1EDB}"/>
            </c:ext>
          </c:extLst>
        </c:ser>
        <c:ser>
          <c:idx val="4"/>
          <c:order val="2"/>
          <c:tx>
            <c:strRef>
              <c:f>CULTURA!$E$46</c:f>
              <c:strCache>
                <c:ptCount val="1"/>
                <c:pt idx="0">
                  <c:v>2026</c:v>
                </c:pt>
              </c:strCache>
            </c:strRef>
          </c:tx>
          <c:spPr>
            <a:solidFill>
              <a:schemeClr val="accent3">
                <a:lumMod val="60000"/>
              </a:schemeClr>
            </a:solidFill>
            <a:ln>
              <a:noFill/>
            </a:ln>
            <a:effectLst/>
          </c:spPr>
          <c:invertIfNegative val="0"/>
          <c:cat>
            <c:strRef>
              <c:f>CULTURA!$B$47:$B$58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CULTURA!$E$47:$E$58</c:f>
              <c:numCache>
                <c:formatCode>0</c:formatCode>
                <c:ptCount val="12"/>
                <c:pt idx="0">
                  <c:v>22</c:v>
                </c:pt>
                <c:pt idx="1">
                  <c:v>1443</c:v>
                </c:pt>
                <c:pt idx="2">
                  <c:v>2147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E83-4D6A-8865-3ECCFE3C1EDB}"/>
            </c:ext>
          </c:extLst>
        </c:ser>
        <c:dLbls>
          <c:showLegendKey val="0"/>
          <c:showVal val="0"/>
          <c:showCatName val="0"/>
          <c:showSerName val="0"/>
          <c:showPercent val="0"/>
          <c:showBubbleSize val="0"/>
        </c:dLbls>
        <c:gapWidth val="219"/>
        <c:overlap val="-27"/>
        <c:axId val="2128510576"/>
        <c:axId val="2128516336"/>
      </c:barChart>
      <c:catAx>
        <c:axId val="212851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128516336"/>
        <c:crosses val="autoZero"/>
        <c:auto val="1"/>
        <c:lblAlgn val="ctr"/>
        <c:lblOffset val="100"/>
        <c:noMultiLvlLbl val="0"/>
      </c:catAx>
      <c:valAx>
        <c:axId val="2128516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12851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CO"/>
              <a:t>Convenios NAF</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CULTURA!$B$66</c:f>
              <c:strCache>
                <c:ptCount val="1"/>
                <c:pt idx="0">
                  <c:v>Suscritos</c:v>
                </c:pt>
              </c:strCache>
            </c:strRef>
          </c:tx>
          <c:spPr>
            <a:solidFill>
              <a:schemeClr val="accent1"/>
            </a:soli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CULTURA!$C$65:$E$65</c:f>
              <c:numCache>
                <c:formatCode>General</c:formatCode>
                <c:ptCount val="3"/>
                <c:pt idx="0">
                  <c:v>2024</c:v>
                </c:pt>
                <c:pt idx="1">
                  <c:v>2025</c:v>
                </c:pt>
                <c:pt idx="2">
                  <c:v>2026</c:v>
                </c:pt>
              </c:numCache>
            </c:numRef>
          </c:cat>
          <c:val>
            <c:numRef>
              <c:f>CULTURA!$C$66:$E$66</c:f>
              <c:numCache>
                <c:formatCode>#,##0</c:formatCode>
                <c:ptCount val="3"/>
                <c:pt idx="0">
                  <c:v>7</c:v>
                </c:pt>
                <c:pt idx="1">
                  <c:v>18</c:v>
                </c:pt>
                <c:pt idx="2">
                  <c:v>3</c:v>
                </c:pt>
              </c:numCache>
            </c:numRef>
          </c:val>
          <c:extLst>
            <c:ext xmlns:c16="http://schemas.microsoft.com/office/drawing/2014/chart" uri="{C3380CC4-5D6E-409C-BE32-E72D297353CC}">
              <c16:uniqueId val="{00000000-817A-440A-B7B7-B8E71A90F40E}"/>
            </c:ext>
          </c:extLst>
        </c:ser>
        <c:ser>
          <c:idx val="1"/>
          <c:order val="1"/>
          <c:tx>
            <c:strRef>
              <c:f>CULTURA!$B$67</c:f>
              <c:strCache>
                <c:ptCount val="1"/>
                <c:pt idx="0">
                  <c:v>Cancelados</c:v>
                </c:pt>
              </c:strCache>
            </c:strRef>
          </c:tx>
          <c:spPr>
            <a:solidFill>
              <a:schemeClr val="accent3"/>
            </a:soli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CULTURA!$C$65:$E$65</c:f>
              <c:numCache>
                <c:formatCode>General</c:formatCode>
                <c:ptCount val="3"/>
                <c:pt idx="0">
                  <c:v>2024</c:v>
                </c:pt>
                <c:pt idx="1">
                  <c:v>2025</c:v>
                </c:pt>
                <c:pt idx="2">
                  <c:v>2026</c:v>
                </c:pt>
              </c:numCache>
            </c:numRef>
          </c:cat>
          <c:val>
            <c:numRef>
              <c:f>CULTURA!$C$67:$E$67</c:f>
              <c:numCache>
                <c:formatCode>#,##0</c:formatCode>
                <c:ptCount val="3"/>
                <c:pt idx="0">
                  <c:v>1</c:v>
                </c:pt>
                <c:pt idx="1">
                  <c:v>3</c:v>
                </c:pt>
                <c:pt idx="2">
                  <c:v>1</c:v>
                </c:pt>
              </c:numCache>
            </c:numRef>
          </c:val>
          <c:extLst>
            <c:ext xmlns:c16="http://schemas.microsoft.com/office/drawing/2014/chart" uri="{C3380CC4-5D6E-409C-BE32-E72D297353CC}">
              <c16:uniqueId val="{00000001-817A-440A-B7B7-B8E71A90F40E}"/>
            </c:ext>
          </c:extLst>
        </c:ser>
        <c:dLbls>
          <c:showLegendKey val="0"/>
          <c:showVal val="0"/>
          <c:showCatName val="0"/>
          <c:showSerName val="0"/>
          <c:showPercent val="0"/>
          <c:showBubbleSize val="0"/>
        </c:dLbls>
        <c:gapWidth val="219"/>
        <c:overlap val="-27"/>
        <c:axId val="1076391167"/>
        <c:axId val="1076400287"/>
      </c:barChart>
      <c:catAx>
        <c:axId val="1076391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076400287"/>
        <c:crosses val="autoZero"/>
        <c:auto val="1"/>
        <c:lblAlgn val="ctr"/>
        <c:lblOffset val="100"/>
        <c:noMultiLvlLbl val="0"/>
      </c:catAx>
      <c:valAx>
        <c:axId val="1076400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076391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r>
              <a:rPr lang="en-US"/>
              <a:t>docentes vinculados</a:t>
            </a:r>
            <a:r>
              <a:rPr lang="en-US" baseline="0"/>
              <a:t> y</a:t>
            </a:r>
            <a:r>
              <a:rPr lang="en-US"/>
              <a:t> capacitados  </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CULTURA!$B$100</c:f>
              <c:strCache>
                <c:ptCount val="1"/>
                <c:pt idx="0">
                  <c:v>No. docentes capacitados  </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CULTURA!$C$99:$E$99</c:f>
              <c:numCache>
                <c:formatCode>General</c:formatCode>
                <c:ptCount val="3"/>
                <c:pt idx="0">
                  <c:v>2024</c:v>
                </c:pt>
                <c:pt idx="1">
                  <c:v>2025</c:v>
                </c:pt>
                <c:pt idx="2">
                  <c:v>2026</c:v>
                </c:pt>
              </c:numCache>
            </c:numRef>
          </c:cat>
          <c:val>
            <c:numRef>
              <c:f>CULTURA!$C$100:$E$100</c:f>
              <c:numCache>
                <c:formatCode>0</c:formatCode>
                <c:ptCount val="3"/>
                <c:pt idx="0">
                  <c:v>1264</c:v>
                </c:pt>
                <c:pt idx="1">
                  <c:v>2692</c:v>
                </c:pt>
                <c:pt idx="2">
                  <c:v>283</c:v>
                </c:pt>
              </c:numCache>
            </c:numRef>
          </c:val>
          <c:extLst>
            <c:ext xmlns:c16="http://schemas.microsoft.com/office/drawing/2014/chart" uri="{C3380CC4-5D6E-409C-BE32-E72D297353CC}">
              <c16:uniqueId val="{00000000-BE4E-4A6E-9A25-A976081FAF73}"/>
            </c:ext>
          </c:extLst>
        </c:ser>
        <c:dLbls>
          <c:dLblPos val="outEnd"/>
          <c:showLegendKey val="0"/>
          <c:showVal val="1"/>
          <c:showCatName val="0"/>
          <c:showSerName val="0"/>
          <c:showPercent val="0"/>
          <c:showBubbleSize val="0"/>
        </c:dLbls>
        <c:gapWidth val="355"/>
        <c:overlap val="-70"/>
        <c:axId val="505268399"/>
        <c:axId val="505268879"/>
      </c:barChart>
      <c:catAx>
        <c:axId val="505268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505268879"/>
        <c:crosses val="autoZero"/>
        <c:auto val="1"/>
        <c:lblAlgn val="ctr"/>
        <c:lblOffset val="100"/>
        <c:noMultiLvlLbl val="0"/>
      </c:catAx>
      <c:valAx>
        <c:axId val="505268879"/>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50526839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Nunito" pitchFamily="2" charset="0"/>
                <a:ea typeface="+mn-ea"/>
                <a:cs typeface="+mn-cs"/>
              </a:defRPr>
            </a:pPr>
            <a:r>
              <a:rPr lang="es-CO" sz="2000" b="1">
                <a:solidFill>
                  <a:sysClr val="windowText" lastClr="000000"/>
                </a:solidFill>
                <a:latin typeface="Nunito" pitchFamily="2" charset="0"/>
              </a:rPr>
              <a:t>INTERACCIONES</a:t>
            </a:r>
            <a:r>
              <a:rPr lang="es-CO" sz="2000" b="1" baseline="0">
                <a:solidFill>
                  <a:sysClr val="windowText" lastClr="000000"/>
                </a:solidFill>
                <a:latin typeface="Nunito" pitchFamily="2" charset="0"/>
              </a:rPr>
              <a:t> WHATSAPP 2024 - 2026 </a:t>
            </a:r>
            <a:endParaRPr lang="es-CO" sz="2000" b="1">
              <a:solidFill>
                <a:sysClr val="windowText" lastClr="000000"/>
              </a:solidFill>
              <a:latin typeface="Nunito"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Nunito" pitchFamily="2" charset="0"/>
              <a:ea typeface="+mn-ea"/>
              <a:cs typeface="+mn-cs"/>
            </a:defRPr>
          </a:pPr>
          <a:endParaRPr lang="es-CO"/>
        </a:p>
      </c:txPr>
    </c:title>
    <c:autoTitleDeleted val="0"/>
    <c:plotArea>
      <c:layout>
        <c:manualLayout>
          <c:layoutTarget val="inner"/>
          <c:xMode val="edge"/>
          <c:yMode val="edge"/>
          <c:x val="2.0707274219376896E-2"/>
          <c:y val="9.4513158484442084E-2"/>
          <c:w val="0.9792927257806231"/>
          <c:h val="0.83569705362582525"/>
        </c:manualLayout>
      </c:layout>
      <c:barChart>
        <c:barDir val="col"/>
        <c:grouping val="clustered"/>
        <c:varyColors val="0"/>
        <c:ser>
          <c:idx val="0"/>
          <c:order val="0"/>
          <c:tx>
            <c:strRef>
              <c:f>CANALES!$E$112</c:f>
              <c:strCache>
                <c:ptCount val="1"/>
                <c:pt idx="0">
                  <c:v>Interacciones entrantes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CANALES!$D$145:$D$147</c:f>
              <c:strCache>
                <c:ptCount val="3"/>
                <c:pt idx="0">
                  <c:v>Total 2024</c:v>
                </c:pt>
                <c:pt idx="1">
                  <c:v>Total 2025</c:v>
                </c:pt>
                <c:pt idx="2">
                  <c:v>Total 2026</c:v>
                </c:pt>
              </c:strCache>
            </c:strRef>
          </c:cat>
          <c:val>
            <c:numRef>
              <c:f>CANALES!$E$145:$E$147</c:f>
              <c:numCache>
                <c:formatCode>#,##0</c:formatCode>
                <c:ptCount val="3"/>
                <c:pt idx="0">
                  <c:v>19105</c:v>
                </c:pt>
                <c:pt idx="1">
                  <c:v>18257</c:v>
                </c:pt>
                <c:pt idx="2">
                  <c:v>7890</c:v>
                </c:pt>
              </c:numCache>
            </c:numRef>
          </c:val>
          <c:extLst>
            <c:ext xmlns:c16="http://schemas.microsoft.com/office/drawing/2014/chart" uri="{C3380CC4-5D6E-409C-BE32-E72D297353CC}">
              <c16:uniqueId val="{00000000-27A8-4C23-BD43-671CB7E9DEE1}"/>
            </c:ext>
          </c:extLst>
        </c:ser>
        <c:ser>
          <c:idx val="1"/>
          <c:order val="1"/>
          <c:tx>
            <c:strRef>
              <c:f>CANALES!$F$112</c:f>
              <c:strCache>
                <c:ptCount val="1"/>
                <c:pt idx="0">
                  <c:v>Interacciones contestadas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CANALES!$D$145:$D$147</c:f>
              <c:strCache>
                <c:ptCount val="3"/>
                <c:pt idx="0">
                  <c:v>Total 2024</c:v>
                </c:pt>
                <c:pt idx="1">
                  <c:v>Total 2025</c:v>
                </c:pt>
                <c:pt idx="2">
                  <c:v>Total 2026</c:v>
                </c:pt>
              </c:strCache>
            </c:strRef>
          </c:cat>
          <c:val>
            <c:numRef>
              <c:f>CANALES!$F$145:$F$147</c:f>
              <c:numCache>
                <c:formatCode>#,##0</c:formatCode>
                <c:ptCount val="3"/>
                <c:pt idx="0">
                  <c:v>13601</c:v>
                </c:pt>
                <c:pt idx="1">
                  <c:v>12732</c:v>
                </c:pt>
                <c:pt idx="2">
                  <c:v>7524</c:v>
                </c:pt>
              </c:numCache>
            </c:numRef>
          </c:val>
          <c:extLst>
            <c:ext xmlns:c16="http://schemas.microsoft.com/office/drawing/2014/chart" uri="{C3380CC4-5D6E-409C-BE32-E72D297353CC}">
              <c16:uniqueId val="{00000001-27A8-4C23-BD43-671CB7E9DEE1}"/>
            </c:ext>
          </c:extLst>
        </c:ser>
        <c:dLbls>
          <c:dLblPos val="outEnd"/>
          <c:showLegendKey val="0"/>
          <c:showVal val="1"/>
          <c:showCatName val="0"/>
          <c:showSerName val="0"/>
          <c:showPercent val="0"/>
          <c:showBubbleSize val="0"/>
        </c:dLbls>
        <c:gapWidth val="219"/>
        <c:overlap val="-27"/>
        <c:axId val="1139497503"/>
        <c:axId val="1139498751"/>
      </c:barChart>
      <c:catAx>
        <c:axId val="11394975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Nunito" pitchFamily="2" charset="0"/>
                <a:ea typeface="+mn-ea"/>
                <a:cs typeface="+mn-cs"/>
              </a:defRPr>
            </a:pPr>
            <a:endParaRPr lang="es-CO"/>
          </a:p>
        </c:txPr>
        <c:crossAx val="1139498751"/>
        <c:crosses val="autoZero"/>
        <c:auto val="1"/>
        <c:lblAlgn val="ctr"/>
        <c:lblOffset val="100"/>
        <c:noMultiLvlLbl val="0"/>
      </c:catAx>
      <c:valAx>
        <c:axId val="1139498751"/>
        <c:scaling>
          <c:orientation val="minMax"/>
        </c:scaling>
        <c:delete val="1"/>
        <c:axPos val="l"/>
        <c:numFmt formatCode="#,##0" sourceLinked="1"/>
        <c:majorTickMark val="none"/>
        <c:minorTickMark val="none"/>
        <c:tickLblPos val="nextTo"/>
        <c:crossAx val="1139497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Nunito" pitchFamily="2" charset="0"/>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92D050"/>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r>
              <a:rPr lang="en-US"/>
              <a:t>Instituciones Educativas vinculadas </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CULTURA!$B$116</c:f>
              <c:strCache>
                <c:ptCount val="1"/>
                <c:pt idx="0">
                  <c:v>No. Instituciones Educativas </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CULTURA!$C$115:$E$115</c:f>
              <c:numCache>
                <c:formatCode>General</c:formatCode>
                <c:ptCount val="3"/>
                <c:pt idx="0">
                  <c:v>2024</c:v>
                </c:pt>
                <c:pt idx="1">
                  <c:v>2025</c:v>
                </c:pt>
                <c:pt idx="2">
                  <c:v>2026</c:v>
                </c:pt>
              </c:numCache>
            </c:numRef>
          </c:cat>
          <c:val>
            <c:numRef>
              <c:f>CULTURA!$C$116:$E$116</c:f>
              <c:numCache>
                <c:formatCode>#,##0</c:formatCode>
                <c:ptCount val="3"/>
                <c:pt idx="0">
                  <c:v>63</c:v>
                </c:pt>
                <c:pt idx="1">
                  <c:v>117</c:v>
                </c:pt>
                <c:pt idx="2">
                  <c:v>8</c:v>
                </c:pt>
              </c:numCache>
            </c:numRef>
          </c:val>
          <c:extLst>
            <c:ext xmlns:c16="http://schemas.microsoft.com/office/drawing/2014/chart" uri="{C3380CC4-5D6E-409C-BE32-E72D297353CC}">
              <c16:uniqueId val="{00000000-0679-423B-9BCB-F1395BFD5006}"/>
            </c:ext>
          </c:extLst>
        </c:ser>
        <c:dLbls>
          <c:showLegendKey val="0"/>
          <c:showVal val="0"/>
          <c:showCatName val="0"/>
          <c:showSerName val="0"/>
          <c:showPercent val="0"/>
          <c:showBubbleSize val="0"/>
        </c:dLbls>
        <c:gapWidth val="355"/>
        <c:overlap val="-70"/>
        <c:axId val="272103055"/>
        <c:axId val="620708479"/>
      </c:barChart>
      <c:catAx>
        <c:axId val="27210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620708479"/>
        <c:crosses val="autoZero"/>
        <c:auto val="1"/>
        <c:lblAlgn val="ctr"/>
        <c:lblOffset val="100"/>
        <c:noMultiLvlLbl val="0"/>
      </c:catAx>
      <c:valAx>
        <c:axId val="620708479"/>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72103055"/>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CULTURA!$B$133</c:f>
              <c:strCache>
                <c:ptCount val="1"/>
                <c:pt idx="0">
                  <c:v>No. Secretarias de Educación </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CULTURA!$C$132:$E$132</c:f>
              <c:numCache>
                <c:formatCode>General</c:formatCode>
                <c:ptCount val="3"/>
                <c:pt idx="0">
                  <c:v>2024</c:v>
                </c:pt>
                <c:pt idx="1">
                  <c:v>2025</c:v>
                </c:pt>
                <c:pt idx="2">
                  <c:v>2026</c:v>
                </c:pt>
              </c:numCache>
            </c:numRef>
          </c:cat>
          <c:val>
            <c:numRef>
              <c:f>CULTURA!$C$133:$E$133</c:f>
              <c:numCache>
                <c:formatCode>#,##0</c:formatCode>
                <c:ptCount val="3"/>
                <c:pt idx="0">
                  <c:v>2</c:v>
                </c:pt>
                <c:pt idx="1">
                  <c:v>14</c:v>
                </c:pt>
                <c:pt idx="2">
                  <c:v>0</c:v>
                </c:pt>
              </c:numCache>
            </c:numRef>
          </c:val>
          <c:extLst>
            <c:ext xmlns:c16="http://schemas.microsoft.com/office/drawing/2014/chart" uri="{C3380CC4-5D6E-409C-BE32-E72D297353CC}">
              <c16:uniqueId val="{00000000-9290-44B9-9082-1BF391862C79}"/>
            </c:ext>
          </c:extLst>
        </c:ser>
        <c:dLbls>
          <c:showLegendKey val="0"/>
          <c:showVal val="0"/>
          <c:showCatName val="0"/>
          <c:showSerName val="0"/>
          <c:showPercent val="0"/>
          <c:showBubbleSize val="0"/>
        </c:dLbls>
        <c:gapWidth val="355"/>
        <c:overlap val="-70"/>
        <c:axId val="617800799"/>
        <c:axId val="617800319"/>
      </c:barChart>
      <c:catAx>
        <c:axId val="617800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617800319"/>
        <c:crosses val="autoZero"/>
        <c:auto val="1"/>
        <c:lblAlgn val="ctr"/>
        <c:lblOffset val="100"/>
        <c:noMultiLvlLbl val="0"/>
      </c:catAx>
      <c:valAx>
        <c:axId val="617800319"/>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61780079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CULTURA!$B$150</c:f>
              <c:strCache>
                <c:ptCount val="1"/>
                <c:pt idx="0">
                  <c:v>No. Cursos realizados </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CULTURA!$C$149:$E$149</c:f>
              <c:numCache>
                <c:formatCode>General</c:formatCode>
                <c:ptCount val="3"/>
                <c:pt idx="0">
                  <c:v>2024</c:v>
                </c:pt>
                <c:pt idx="1">
                  <c:v>2025</c:v>
                </c:pt>
                <c:pt idx="2">
                  <c:v>2026</c:v>
                </c:pt>
              </c:numCache>
            </c:numRef>
          </c:cat>
          <c:val>
            <c:numRef>
              <c:f>CULTURA!$C$150:$E$150</c:f>
              <c:numCache>
                <c:formatCode>#,##0</c:formatCode>
                <c:ptCount val="3"/>
                <c:pt idx="0">
                  <c:v>23</c:v>
                </c:pt>
                <c:pt idx="1">
                  <c:v>57</c:v>
                </c:pt>
                <c:pt idx="2">
                  <c:v>15</c:v>
                </c:pt>
              </c:numCache>
            </c:numRef>
          </c:val>
          <c:extLst>
            <c:ext xmlns:c16="http://schemas.microsoft.com/office/drawing/2014/chart" uri="{C3380CC4-5D6E-409C-BE32-E72D297353CC}">
              <c16:uniqueId val="{00000000-D091-48CB-AECD-10AFA0E6D9C0}"/>
            </c:ext>
          </c:extLst>
        </c:ser>
        <c:dLbls>
          <c:showLegendKey val="0"/>
          <c:showVal val="0"/>
          <c:showCatName val="0"/>
          <c:showSerName val="0"/>
          <c:showPercent val="0"/>
          <c:showBubbleSize val="0"/>
        </c:dLbls>
        <c:gapWidth val="355"/>
        <c:overlap val="-70"/>
        <c:axId val="283903231"/>
        <c:axId val="283903711"/>
      </c:barChart>
      <c:catAx>
        <c:axId val="28390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83903711"/>
        <c:crosses val="autoZero"/>
        <c:auto val="1"/>
        <c:lblAlgn val="ctr"/>
        <c:lblOffset val="100"/>
        <c:noMultiLvlLbl val="0"/>
      </c:catAx>
      <c:valAx>
        <c:axId val="283903711"/>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83903231"/>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CULTURA!$B$213</c:f>
              <c:strCache>
                <c:ptCount val="1"/>
                <c:pt idx="0">
                  <c:v>No.de Participantes</c:v>
                </c:pt>
              </c:strCache>
            </c:strRef>
          </c:tx>
          <c:spPr>
            <a:gradFill flip="none" rotWithShape="1">
              <a:gsLst>
                <a:gs pos="100000">
                  <a:srgbClr val="002060"/>
                </a:gs>
                <a:gs pos="0">
                  <a:srgbClr val="00B0F0"/>
                </a:gs>
              </a:gsLst>
              <a:lin ang="5400000" scaled="1"/>
            </a:gra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CULTURA!$C$212:$E$212</c:f>
              <c:numCache>
                <c:formatCode>General</c:formatCode>
                <c:ptCount val="3"/>
                <c:pt idx="0">
                  <c:v>2024</c:v>
                </c:pt>
                <c:pt idx="1">
                  <c:v>2025</c:v>
                </c:pt>
                <c:pt idx="2">
                  <c:v>2026</c:v>
                </c:pt>
              </c:numCache>
            </c:numRef>
          </c:cat>
          <c:val>
            <c:numRef>
              <c:f>CULTURA!$C$213:$E$213</c:f>
              <c:numCache>
                <c:formatCode>0</c:formatCode>
                <c:ptCount val="3"/>
                <c:pt idx="0">
                  <c:v>9268</c:v>
                </c:pt>
                <c:pt idx="1">
                  <c:v>1103</c:v>
                </c:pt>
                <c:pt idx="2">
                  <c:v>0</c:v>
                </c:pt>
              </c:numCache>
            </c:numRef>
          </c:val>
          <c:extLst>
            <c:ext xmlns:c16="http://schemas.microsoft.com/office/drawing/2014/chart" uri="{C3380CC4-5D6E-409C-BE32-E72D297353CC}">
              <c16:uniqueId val="{00000000-E15C-4545-B2D6-98BA2797B848}"/>
            </c:ext>
          </c:extLst>
        </c:ser>
        <c:dLbls>
          <c:showLegendKey val="0"/>
          <c:showVal val="0"/>
          <c:showCatName val="0"/>
          <c:showSerName val="0"/>
          <c:showPercent val="0"/>
          <c:showBubbleSize val="0"/>
        </c:dLbls>
        <c:gapWidth val="355"/>
        <c:overlap val="-70"/>
        <c:axId val="1634230815"/>
        <c:axId val="1634247135"/>
      </c:barChart>
      <c:catAx>
        <c:axId val="163423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634247135"/>
        <c:crosses val="autoZero"/>
        <c:auto val="1"/>
        <c:lblAlgn val="ctr"/>
        <c:lblOffset val="100"/>
        <c:noMultiLvlLbl val="0"/>
      </c:catAx>
      <c:valAx>
        <c:axId val="1634247135"/>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634230815"/>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r>
              <a:rPr lang="en-US"/>
              <a:t>Participantes Copa 2024-2026</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CULTURA!$B$192</c:f>
              <c:strCache>
                <c:ptCount val="1"/>
                <c:pt idx="0">
                  <c:v>No.de Participantes</c:v>
                </c:pt>
              </c:strCache>
            </c:strRef>
          </c:tx>
          <c:spPr>
            <a:gradFill flip="none" rotWithShape="1">
              <a:gsLst>
                <a:gs pos="100000">
                  <a:srgbClr val="002060"/>
                </a:gs>
                <a:gs pos="0">
                  <a:srgbClr val="00B0F0"/>
                </a:gs>
              </a:gsLst>
              <a:lin ang="5400000" scaled="1"/>
            </a:gra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CULTURA!$C$191:$E$191</c:f>
              <c:numCache>
                <c:formatCode>General</c:formatCode>
                <c:ptCount val="3"/>
                <c:pt idx="0">
                  <c:v>2024</c:v>
                </c:pt>
                <c:pt idx="1">
                  <c:v>2025</c:v>
                </c:pt>
                <c:pt idx="2">
                  <c:v>2026</c:v>
                </c:pt>
              </c:numCache>
            </c:numRef>
          </c:cat>
          <c:val>
            <c:numRef>
              <c:f>CULTURA!$C$192:$E$192</c:f>
              <c:numCache>
                <c:formatCode>0</c:formatCode>
                <c:ptCount val="3"/>
                <c:pt idx="0">
                  <c:v>1417</c:v>
                </c:pt>
                <c:pt idx="1">
                  <c:v>2360</c:v>
                </c:pt>
                <c:pt idx="2">
                  <c:v>0</c:v>
                </c:pt>
              </c:numCache>
            </c:numRef>
          </c:val>
          <c:extLst>
            <c:ext xmlns:c16="http://schemas.microsoft.com/office/drawing/2014/chart" uri="{C3380CC4-5D6E-409C-BE32-E72D297353CC}">
              <c16:uniqueId val="{00000000-0FA1-4A81-B72B-5B324792F5EF}"/>
            </c:ext>
          </c:extLst>
        </c:ser>
        <c:dLbls>
          <c:dLblPos val="outEnd"/>
          <c:showLegendKey val="0"/>
          <c:showVal val="1"/>
          <c:showCatName val="0"/>
          <c:showSerName val="0"/>
          <c:showPercent val="0"/>
          <c:showBubbleSize val="0"/>
        </c:dLbls>
        <c:gapWidth val="355"/>
        <c:overlap val="-70"/>
        <c:axId val="1727099663"/>
        <c:axId val="1727100623"/>
      </c:barChart>
      <c:catAx>
        <c:axId val="1727099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27100623"/>
        <c:crosses val="autoZero"/>
        <c:auto val="1"/>
        <c:lblAlgn val="ctr"/>
        <c:lblOffset val="100"/>
        <c:noMultiLvlLbl val="0"/>
      </c:catAx>
      <c:valAx>
        <c:axId val="1727100623"/>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27099663"/>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r>
              <a:rPr lang="es-CO"/>
              <a:t>Estudiantes Capacitados</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12"/>
          <c:order val="0"/>
          <c:tx>
            <c:strRef>
              <c:f>CULTURA!$B$82</c:f>
              <c:strCache>
                <c:ptCount val="1"/>
                <c:pt idx="0">
                  <c:v>Total estudiantes capacitados</c:v>
                </c:pt>
              </c:strCache>
            </c:strRef>
          </c:tx>
          <c:spPr>
            <a:gradFill flip="none" rotWithShape="1">
              <a:gsLst>
                <a:gs pos="0">
                  <a:schemeClr val="accent1">
                    <a:lumMod val="60000"/>
                    <a:lumOff val="40000"/>
                  </a:schemeClr>
                </a:gs>
                <a:gs pos="75000">
                  <a:schemeClr val="accent1">
                    <a:lumMod val="60000"/>
                    <a:lumOff val="40000"/>
                    <a:lumMod val="60000"/>
                    <a:lumOff val="40000"/>
                  </a:schemeClr>
                </a:gs>
                <a:gs pos="51000">
                  <a:schemeClr val="accent1">
                    <a:lumMod val="60000"/>
                    <a:lumOff val="40000"/>
                    <a:alpha val="75000"/>
                  </a:schemeClr>
                </a:gs>
                <a:gs pos="100000">
                  <a:schemeClr val="accent1">
                    <a:lumMod val="60000"/>
                    <a:lumOff val="40000"/>
                    <a:lumMod val="20000"/>
                    <a:lumOff val="80000"/>
                    <a:alpha val="15000"/>
                  </a:schemeClr>
                </a:gs>
              </a:gsLst>
              <a:lin ang="5400000" scaled="0"/>
            </a:gradFill>
            <a:ln>
              <a:noFill/>
            </a:ln>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CULTURA!$C$81:$E$81</c:f>
              <c:numCache>
                <c:formatCode>General</c:formatCode>
                <c:ptCount val="3"/>
                <c:pt idx="0">
                  <c:v>2024</c:v>
                </c:pt>
                <c:pt idx="1">
                  <c:v>2025</c:v>
                </c:pt>
                <c:pt idx="2">
                  <c:v>2026</c:v>
                </c:pt>
              </c:numCache>
            </c:numRef>
          </c:cat>
          <c:val>
            <c:numRef>
              <c:f>CULTURA!$C$82:$E$82</c:f>
              <c:numCache>
                <c:formatCode>0</c:formatCode>
                <c:ptCount val="3"/>
                <c:pt idx="0">
                  <c:v>3155</c:v>
                </c:pt>
                <c:pt idx="1">
                  <c:v>3930</c:v>
                </c:pt>
                <c:pt idx="2">
                  <c:v>492</c:v>
                </c:pt>
              </c:numCache>
            </c:numRef>
          </c:val>
          <c:extLst>
            <c:ext xmlns:c16="http://schemas.microsoft.com/office/drawing/2014/chart" uri="{C3380CC4-5D6E-409C-BE32-E72D297353CC}">
              <c16:uniqueId val="{00000000-2518-4CE4-A1A7-71B0CE527FC4}"/>
            </c:ext>
          </c:extLst>
        </c:ser>
        <c:dLbls>
          <c:showLegendKey val="0"/>
          <c:showVal val="0"/>
          <c:showCatName val="0"/>
          <c:showSerName val="0"/>
          <c:showPercent val="0"/>
          <c:showBubbleSize val="0"/>
        </c:dLbls>
        <c:gapWidth val="355"/>
        <c:overlap val="-70"/>
        <c:axId val="1727085263"/>
        <c:axId val="1727086703"/>
      </c:barChart>
      <c:catAx>
        <c:axId val="1727085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27086703"/>
        <c:crosses val="autoZero"/>
        <c:auto val="1"/>
        <c:lblAlgn val="ctr"/>
        <c:lblOffset val="100"/>
        <c:noMultiLvlLbl val="0"/>
      </c:catAx>
      <c:valAx>
        <c:axId val="1727086703"/>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27085263"/>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Promedio Asistentes  - Semanas de Entrenamiento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CULTURA!$C$233:$C$237</c:f>
              <c:strCache>
                <c:ptCount val="5"/>
                <c:pt idx="0">
                  <c:v>4 - 8 de marzo 2024</c:v>
                </c:pt>
                <c:pt idx="1">
                  <c:v>8 -12 de abril de 2024</c:v>
                </c:pt>
                <c:pt idx="2">
                  <c:v>17 al 21 de junio de 2024</c:v>
                </c:pt>
                <c:pt idx="3">
                  <c:v>16 a 19 de julio 2024</c:v>
                </c:pt>
                <c:pt idx="4">
                  <c:v>18 al 22 de noviembre 2024</c:v>
                </c:pt>
              </c:strCache>
            </c:strRef>
          </c:cat>
          <c:val>
            <c:numRef>
              <c:f>CULTURA!$D$233:$D$237</c:f>
              <c:numCache>
                <c:formatCode>General</c:formatCode>
                <c:ptCount val="5"/>
              </c:numCache>
            </c:numRef>
          </c:val>
          <c:smooth val="0"/>
          <c:extLst>
            <c:ext xmlns:c16="http://schemas.microsoft.com/office/drawing/2014/chart" uri="{C3380CC4-5D6E-409C-BE32-E72D297353CC}">
              <c16:uniqueId val="{00000000-36A6-4F2D-AF9B-2A77DE22FD73}"/>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CULTURA!$C$233:$C$237</c:f>
              <c:strCache>
                <c:ptCount val="5"/>
                <c:pt idx="0">
                  <c:v>4 - 8 de marzo 2024</c:v>
                </c:pt>
                <c:pt idx="1">
                  <c:v>8 -12 de abril de 2024</c:v>
                </c:pt>
                <c:pt idx="2">
                  <c:v>17 al 21 de junio de 2024</c:v>
                </c:pt>
                <c:pt idx="3">
                  <c:v>16 a 19 de julio 2024</c:v>
                </c:pt>
                <c:pt idx="4">
                  <c:v>18 al 22 de noviembre 2024</c:v>
                </c:pt>
              </c:strCache>
            </c:strRef>
          </c:cat>
          <c:val>
            <c:numRef>
              <c:f>CULTURA!$E$233:$E$237</c:f>
              <c:numCache>
                <c:formatCode>General</c:formatCode>
                <c:ptCount val="5"/>
              </c:numCache>
            </c:numRef>
          </c:val>
          <c:smooth val="0"/>
          <c:extLst>
            <c:ext xmlns:c16="http://schemas.microsoft.com/office/drawing/2014/chart" uri="{C3380CC4-5D6E-409C-BE32-E72D297353CC}">
              <c16:uniqueId val="{00000001-36A6-4F2D-AF9B-2A77DE22FD73}"/>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CULTURA!$C$233:$C$237</c:f>
              <c:strCache>
                <c:ptCount val="5"/>
                <c:pt idx="0">
                  <c:v>4 - 8 de marzo 2024</c:v>
                </c:pt>
                <c:pt idx="1">
                  <c:v>8 -12 de abril de 2024</c:v>
                </c:pt>
                <c:pt idx="2">
                  <c:v>17 al 21 de junio de 2024</c:v>
                </c:pt>
                <c:pt idx="3">
                  <c:v>16 a 19 de julio 2024</c:v>
                </c:pt>
                <c:pt idx="4">
                  <c:v>18 al 22 de noviembre 2024</c:v>
                </c:pt>
              </c:strCache>
            </c:strRef>
          </c:cat>
          <c:val>
            <c:numRef>
              <c:f>CULTURA!$F$233:$F$237</c:f>
              <c:numCache>
                <c:formatCode>General</c:formatCode>
                <c:ptCount val="5"/>
              </c:numCache>
            </c:numRef>
          </c:val>
          <c:smooth val="0"/>
          <c:extLst>
            <c:ext xmlns:c16="http://schemas.microsoft.com/office/drawing/2014/chart" uri="{C3380CC4-5D6E-409C-BE32-E72D297353CC}">
              <c16:uniqueId val="{00000002-36A6-4F2D-AF9B-2A77DE22FD73}"/>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CULTURA!$C$233:$C$237</c:f>
              <c:strCache>
                <c:ptCount val="5"/>
                <c:pt idx="0">
                  <c:v>4 - 8 de marzo 2024</c:v>
                </c:pt>
                <c:pt idx="1">
                  <c:v>8 -12 de abril de 2024</c:v>
                </c:pt>
                <c:pt idx="2">
                  <c:v>17 al 21 de junio de 2024</c:v>
                </c:pt>
                <c:pt idx="3">
                  <c:v>16 a 19 de julio 2024</c:v>
                </c:pt>
                <c:pt idx="4">
                  <c:v>18 al 22 de noviembre 2024</c:v>
                </c:pt>
              </c:strCache>
            </c:strRef>
          </c:cat>
          <c:val>
            <c:numRef>
              <c:f>CULTURA!$G$233:$G$237</c:f>
              <c:numCache>
                <c:formatCode>General</c:formatCode>
                <c:ptCount val="5"/>
              </c:numCache>
            </c:numRef>
          </c:val>
          <c:smooth val="0"/>
          <c:extLst>
            <c:ext xmlns:c16="http://schemas.microsoft.com/office/drawing/2014/chart" uri="{C3380CC4-5D6E-409C-BE32-E72D297353CC}">
              <c16:uniqueId val="{00000003-36A6-4F2D-AF9B-2A77DE22FD73}"/>
            </c:ext>
          </c:extLst>
        </c:ser>
        <c:ser>
          <c:idx val="4"/>
          <c:order val="4"/>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layout>
                <c:manualLayout>
                  <c:x val="0"/>
                  <c:y val="-5.8252427184466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A6-4F2D-AF9B-2A77DE22FD73}"/>
                </c:ext>
              </c:extLst>
            </c:dLbl>
            <c:dLbl>
              <c:idx val="1"/>
              <c:layout>
                <c:manualLayout>
                  <c:x val="0"/>
                  <c:y val="-4.5307443365695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A6-4F2D-AF9B-2A77DE22FD73}"/>
                </c:ext>
              </c:extLst>
            </c:dLbl>
            <c:dLbl>
              <c:idx val="2"/>
              <c:layout>
                <c:manualLayout>
                  <c:x val="1.8018018018017357E-3"/>
                  <c:y val="-7.11974110032362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A6-4F2D-AF9B-2A77DE22FD73}"/>
                </c:ext>
              </c:extLst>
            </c:dLbl>
            <c:dLbl>
              <c:idx val="3"/>
              <c:layout>
                <c:manualLayout>
                  <c:x val="-3.6036036036036037E-3"/>
                  <c:y val="-7.11974110032362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A6-4F2D-AF9B-2A77DE22FD73}"/>
                </c:ext>
              </c:extLst>
            </c:dLbl>
            <c:dLbl>
              <c:idx val="4"/>
              <c:layout>
                <c:manualLayout>
                  <c:x val="-3.6036036036037359E-3"/>
                  <c:y val="-7.76699029126214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A6-4F2D-AF9B-2A77DE22FD7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CULTURA!$C$233:$C$237</c:f>
              <c:strCache>
                <c:ptCount val="5"/>
                <c:pt idx="0">
                  <c:v>4 - 8 de marzo 2024</c:v>
                </c:pt>
                <c:pt idx="1">
                  <c:v>8 -12 de abril de 2024</c:v>
                </c:pt>
                <c:pt idx="2">
                  <c:v>17 al 21 de junio de 2024</c:v>
                </c:pt>
                <c:pt idx="3">
                  <c:v>16 a 19 de julio 2024</c:v>
                </c:pt>
                <c:pt idx="4">
                  <c:v>18 al 22 de noviembre 2024</c:v>
                </c:pt>
              </c:strCache>
            </c:strRef>
          </c:cat>
          <c:val>
            <c:numRef>
              <c:f>CULTURA!$H$233:$H$237</c:f>
              <c:numCache>
                <c:formatCode>0</c:formatCode>
                <c:ptCount val="5"/>
                <c:pt idx="0">
                  <c:v>1499</c:v>
                </c:pt>
                <c:pt idx="1">
                  <c:v>1077.2</c:v>
                </c:pt>
                <c:pt idx="2">
                  <c:v>1113.5999999999999</c:v>
                </c:pt>
                <c:pt idx="3">
                  <c:v>1078.25</c:v>
                </c:pt>
                <c:pt idx="4">
                  <c:v>833</c:v>
                </c:pt>
              </c:numCache>
            </c:numRef>
          </c:val>
          <c:smooth val="0"/>
          <c:extLst>
            <c:ext xmlns:c16="http://schemas.microsoft.com/office/drawing/2014/chart" uri="{C3380CC4-5D6E-409C-BE32-E72D297353CC}">
              <c16:uniqueId val="{00000009-36A6-4F2D-AF9B-2A77DE22FD73}"/>
            </c:ext>
          </c:extLst>
        </c:ser>
        <c:dLbls>
          <c:showLegendKey val="0"/>
          <c:showVal val="0"/>
          <c:showCatName val="0"/>
          <c:showSerName val="0"/>
          <c:showPercent val="0"/>
          <c:showBubbleSize val="0"/>
        </c:dLbls>
        <c:marker val="1"/>
        <c:smooth val="0"/>
        <c:axId val="1992330760"/>
        <c:axId val="2116400648"/>
      </c:lineChart>
      <c:catAx>
        <c:axId val="199233076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Semana de Entrenamiento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6400648"/>
        <c:crosses val="autoZero"/>
        <c:auto val="1"/>
        <c:lblAlgn val="ctr"/>
        <c:lblOffset val="100"/>
        <c:noMultiLvlLbl val="0"/>
      </c:catAx>
      <c:valAx>
        <c:axId val="2116400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No. Asistentes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2330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Promedio Asistentes - Semanas de Entrenamiento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CULTURA!$C$242:$C$250</c:f>
              <c:strCache>
                <c:ptCount val="9"/>
                <c:pt idx="0">
                  <c:v>10 al 14 de febrero de 2025</c:v>
                </c:pt>
                <c:pt idx="1">
                  <c:v>10 al 14 de marzo de 2025</c:v>
                </c:pt>
                <c:pt idx="2">
                  <c:v>7 al 11 de abril de 2025</c:v>
                </c:pt>
                <c:pt idx="3">
                  <c:v>5 al 9 de mayo de 2025</c:v>
                </c:pt>
                <c:pt idx="4">
                  <c:v>9 al 13 de junio de 2025</c:v>
                </c:pt>
                <c:pt idx="5">
                  <c:v>7 al 11 de julio de 2025</c:v>
                </c:pt>
                <c:pt idx="6">
                  <c:v>1 al 6 de agosto de 2025</c:v>
                </c:pt>
                <c:pt idx="7">
                  <c:v>10 al 14 de noviembre de 2025</c:v>
                </c:pt>
                <c:pt idx="8">
                  <c:v>1° al 5 de diciembre </c:v>
                </c:pt>
              </c:strCache>
            </c:strRef>
          </c:cat>
          <c:val>
            <c:numRef>
              <c:f>CULTURA!$D$242:$D$250</c:f>
              <c:numCache>
                <c:formatCode>General</c:formatCode>
                <c:ptCount val="9"/>
              </c:numCache>
            </c:numRef>
          </c:val>
          <c:smooth val="0"/>
          <c:extLst>
            <c:ext xmlns:c16="http://schemas.microsoft.com/office/drawing/2014/chart" uri="{C3380CC4-5D6E-409C-BE32-E72D297353CC}">
              <c16:uniqueId val="{00000000-D0E1-4349-B87B-A92340E50975}"/>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CULTURA!$C$242:$C$250</c:f>
              <c:strCache>
                <c:ptCount val="9"/>
                <c:pt idx="0">
                  <c:v>10 al 14 de febrero de 2025</c:v>
                </c:pt>
                <c:pt idx="1">
                  <c:v>10 al 14 de marzo de 2025</c:v>
                </c:pt>
                <c:pt idx="2">
                  <c:v>7 al 11 de abril de 2025</c:v>
                </c:pt>
                <c:pt idx="3">
                  <c:v>5 al 9 de mayo de 2025</c:v>
                </c:pt>
                <c:pt idx="4">
                  <c:v>9 al 13 de junio de 2025</c:v>
                </c:pt>
                <c:pt idx="5">
                  <c:v>7 al 11 de julio de 2025</c:v>
                </c:pt>
                <c:pt idx="6">
                  <c:v>1 al 6 de agosto de 2025</c:v>
                </c:pt>
                <c:pt idx="7">
                  <c:v>10 al 14 de noviembre de 2025</c:v>
                </c:pt>
                <c:pt idx="8">
                  <c:v>1° al 5 de diciembre </c:v>
                </c:pt>
              </c:strCache>
            </c:strRef>
          </c:cat>
          <c:val>
            <c:numRef>
              <c:f>CULTURA!$E$242:$E$250</c:f>
              <c:numCache>
                <c:formatCode>General</c:formatCode>
                <c:ptCount val="9"/>
              </c:numCache>
            </c:numRef>
          </c:val>
          <c:smooth val="0"/>
          <c:extLst>
            <c:ext xmlns:c16="http://schemas.microsoft.com/office/drawing/2014/chart" uri="{C3380CC4-5D6E-409C-BE32-E72D297353CC}">
              <c16:uniqueId val="{00000001-D0E1-4349-B87B-A92340E50975}"/>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CULTURA!$C$242:$C$250</c:f>
              <c:strCache>
                <c:ptCount val="9"/>
                <c:pt idx="0">
                  <c:v>10 al 14 de febrero de 2025</c:v>
                </c:pt>
                <c:pt idx="1">
                  <c:v>10 al 14 de marzo de 2025</c:v>
                </c:pt>
                <c:pt idx="2">
                  <c:v>7 al 11 de abril de 2025</c:v>
                </c:pt>
                <c:pt idx="3">
                  <c:v>5 al 9 de mayo de 2025</c:v>
                </c:pt>
                <c:pt idx="4">
                  <c:v>9 al 13 de junio de 2025</c:v>
                </c:pt>
                <c:pt idx="5">
                  <c:v>7 al 11 de julio de 2025</c:v>
                </c:pt>
                <c:pt idx="6">
                  <c:v>1 al 6 de agosto de 2025</c:v>
                </c:pt>
                <c:pt idx="7">
                  <c:v>10 al 14 de noviembre de 2025</c:v>
                </c:pt>
                <c:pt idx="8">
                  <c:v>1° al 5 de diciembre </c:v>
                </c:pt>
              </c:strCache>
            </c:strRef>
          </c:cat>
          <c:val>
            <c:numRef>
              <c:f>CULTURA!$F$242:$F$250</c:f>
              <c:numCache>
                <c:formatCode>General</c:formatCode>
                <c:ptCount val="9"/>
              </c:numCache>
            </c:numRef>
          </c:val>
          <c:smooth val="0"/>
          <c:extLst>
            <c:ext xmlns:c16="http://schemas.microsoft.com/office/drawing/2014/chart" uri="{C3380CC4-5D6E-409C-BE32-E72D297353CC}">
              <c16:uniqueId val="{00000002-D0E1-4349-B87B-A92340E50975}"/>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CULTURA!$C$242:$C$250</c:f>
              <c:strCache>
                <c:ptCount val="9"/>
                <c:pt idx="0">
                  <c:v>10 al 14 de febrero de 2025</c:v>
                </c:pt>
                <c:pt idx="1">
                  <c:v>10 al 14 de marzo de 2025</c:v>
                </c:pt>
                <c:pt idx="2">
                  <c:v>7 al 11 de abril de 2025</c:v>
                </c:pt>
                <c:pt idx="3">
                  <c:v>5 al 9 de mayo de 2025</c:v>
                </c:pt>
                <c:pt idx="4">
                  <c:v>9 al 13 de junio de 2025</c:v>
                </c:pt>
                <c:pt idx="5">
                  <c:v>7 al 11 de julio de 2025</c:v>
                </c:pt>
                <c:pt idx="6">
                  <c:v>1 al 6 de agosto de 2025</c:v>
                </c:pt>
                <c:pt idx="7">
                  <c:v>10 al 14 de noviembre de 2025</c:v>
                </c:pt>
                <c:pt idx="8">
                  <c:v>1° al 5 de diciembre </c:v>
                </c:pt>
              </c:strCache>
            </c:strRef>
          </c:cat>
          <c:val>
            <c:numRef>
              <c:f>CULTURA!$G$242:$G$250</c:f>
              <c:numCache>
                <c:formatCode>General</c:formatCode>
                <c:ptCount val="9"/>
              </c:numCache>
            </c:numRef>
          </c:val>
          <c:smooth val="0"/>
          <c:extLst>
            <c:ext xmlns:c16="http://schemas.microsoft.com/office/drawing/2014/chart" uri="{C3380CC4-5D6E-409C-BE32-E72D297353CC}">
              <c16:uniqueId val="{00000003-D0E1-4349-B87B-A92340E50975}"/>
            </c:ext>
          </c:extLst>
        </c:ser>
        <c:ser>
          <c:idx val="4"/>
          <c:order val="4"/>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CULTURA!$C$242:$C$250</c:f>
              <c:strCache>
                <c:ptCount val="9"/>
                <c:pt idx="0">
                  <c:v>10 al 14 de febrero de 2025</c:v>
                </c:pt>
                <c:pt idx="1">
                  <c:v>10 al 14 de marzo de 2025</c:v>
                </c:pt>
                <c:pt idx="2">
                  <c:v>7 al 11 de abril de 2025</c:v>
                </c:pt>
                <c:pt idx="3">
                  <c:v>5 al 9 de mayo de 2025</c:v>
                </c:pt>
                <c:pt idx="4">
                  <c:v>9 al 13 de junio de 2025</c:v>
                </c:pt>
                <c:pt idx="5">
                  <c:v>7 al 11 de julio de 2025</c:v>
                </c:pt>
                <c:pt idx="6">
                  <c:v>1 al 6 de agosto de 2025</c:v>
                </c:pt>
                <c:pt idx="7">
                  <c:v>10 al 14 de noviembre de 2025</c:v>
                </c:pt>
                <c:pt idx="8">
                  <c:v>1° al 5 de diciembre </c:v>
                </c:pt>
              </c:strCache>
            </c:strRef>
          </c:cat>
          <c:val>
            <c:numRef>
              <c:f>CULTURA!$H$242:$H$250</c:f>
              <c:numCache>
                <c:formatCode>0</c:formatCode>
                <c:ptCount val="9"/>
                <c:pt idx="0">
                  <c:v>1332</c:v>
                </c:pt>
                <c:pt idx="1">
                  <c:v>1403.6</c:v>
                </c:pt>
                <c:pt idx="2">
                  <c:v>1348.2</c:v>
                </c:pt>
                <c:pt idx="3">
                  <c:v>1284.5999999999999</c:v>
                </c:pt>
                <c:pt idx="4">
                  <c:v>1143.5</c:v>
                </c:pt>
                <c:pt idx="5">
                  <c:v>1583.8</c:v>
                </c:pt>
                <c:pt idx="6">
                  <c:v>1360.75</c:v>
                </c:pt>
                <c:pt idx="7">
                  <c:v>932</c:v>
                </c:pt>
                <c:pt idx="8">
                  <c:v>884</c:v>
                </c:pt>
              </c:numCache>
            </c:numRef>
          </c:val>
          <c:smooth val="0"/>
          <c:extLst>
            <c:ext xmlns:c16="http://schemas.microsoft.com/office/drawing/2014/chart" uri="{C3380CC4-5D6E-409C-BE32-E72D297353CC}">
              <c16:uniqueId val="{00000004-D0E1-4349-B87B-A92340E50975}"/>
            </c:ext>
          </c:extLst>
        </c:ser>
        <c:dLbls>
          <c:showLegendKey val="0"/>
          <c:showVal val="0"/>
          <c:showCatName val="0"/>
          <c:showSerName val="0"/>
          <c:showPercent val="0"/>
          <c:showBubbleSize val="0"/>
        </c:dLbls>
        <c:marker val="1"/>
        <c:smooth val="0"/>
        <c:axId val="1992330760"/>
        <c:axId val="2116400648"/>
      </c:lineChart>
      <c:catAx>
        <c:axId val="199233076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Semana de Entrenamiento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6400648"/>
        <c:crosses val="autoZero"/>
        <c:auto val="1"/>
        <c:lblAlgn val="ctr"/>
        <c:lblOffset val="100"/>
        <c:noMultiLvlLbl val="0"/>
      </c:catAx>
      <c:valAx>
        <c:axId val="2116400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No. Asistentes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2330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Promedio Asistentes  - Semanas de Entrenamiento 2026</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CULTURA!$C$255:$C$256</c:f>
              <c:strCache>
                <c:ptCount val="2"/>
                <c:pt idx="0">
                  <c:v>16 al 20 de febrero de 2026</c:v>
                </c:pt>
                <c:pt idx="1">
                  <c:v>16 al 20 de marzo de 2026</c:v>
                </c:pt>
              </c:strCache>
            </c:strRef>
          </c:cat>
          <c:val>
            <c:numRef>
              <c:f>CULTURA!$D$255:$D$256</c:f>
              <c:numCache>
                <c:formatCode>General</c:formatCode>
                <c:ptCount val="2"/>
              </c:numCache>
            </c:numRef>
          </c:val>
          <c:smooth val="0"/>
          <c:extLst>
            <c:ext xmlns:c16="http://schemas.microsoft.com/office/drawing/2014/chart" uri="{C3380CC4-5D6E-409C-BE32-E72D297353CC}">
              <c16:uniqueId val="{00000000-1371-4AC8-8598-6B026EFF2508}"/>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CULTURA!$C$255:$C$256</c:f>
              <c:strCache>
                <c:ptCount val="2"/>
                <c:pt idx="0">
                  <c:v>16 al 20 de febrero de 2026</c:v>
                </c:pt>
                <c:pt idx="1">
                  <c:v>16 al 20 de marzo de 2026</c:v>
                </c:pt>
              </c:strCache>
            </c:strRef>
          </c:cat>
          <c:val>
            <c:numRef>
              <c:f>CULTURA!$E$255:$E$256</c:f>
              <c:numCache>
                <c:formatCode>General</c:formatCode>
                <c:ptCount val="2"/>
              </c:numCache>
            </c:numRef>
          </c:val>
          <c:smooth val="0"/>
          <c:extLst>
            <c:ext xmlns:c16="http://schemas.microsoft.com/office/drawing/2014/chart" uri="{C3380CC4-5D6E-409C-BE32-E72D297353CC}">
              <c16:uniqueId val="{00000001-1371-4AC8-8598-6B026EFF2508}"/>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CULTURA!$C$255:$C$256</c:f>
              <c:strCache>
                <c:ptCount val="2"/>
                <c:pt idx="0">
                  <c:v>16 al 20 de febrero de 2026</c:v>
                </c:pt>
                <c:pt idx="1">
                  <c:v>16 al 20 de marzo de 2026</c:v>
                </c:pt>
              </c:strCache>
            </c:strRef>
          </c:cat>
          <c:val>
            <c:numRef>
              <c:f>CULTURA!$F$255:$F$256</c:f>
              <c:numCache>
                <c:formatCode>General</c:formatCode>
                <c:ptCount val="2"/>
              </c:numCache>
            </c:numRef>
          </c:val>
          <c:smooth val="0"/>
          <c:extLst>
            <c:ext xmlns:c16="http://schemas.microsoft.com/office/drawing/2014/chart" uri="{C3380CC4-5D6E-409C-BE32-E72D297353CC}">
              <c16:uniqueId val="{00000002-1371-4AC8-8598-6B026EFF2508}"/>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CULTURA!$C$255:$C$256</c:f>
              <c:strCache>
                <c:ptCount val="2"/>
                <c:pt idx="0">
                  <c:v>16 al 20 de febrero de 2026</c:v>
                </c:pt>
                <c:pt idx="1">
                  <c:v>16 al 20 de marzo de 2026</c:v>
                </c:pt>
              </c:strCache>
            </c:strRef>
          </c:cat>
          <c:val>
            <c:numRef>
              <c:f>CULTURA!$G$255:$G$256</c:f>
              <c:numCache>
                <c:formatCode>General</c:formatCode>
                <c:ptCount val="2"/>
              </c:numCache>
            </c:numRef>
          </c:val>
          <c:smooth val="0"/>
          <c:extLst>
            <c:ext xmlns:c16="http://schemas.microsoft.com/office/drawing/2014/chart" uri="{C3380CC4-5D6E-409C-BE32-E72D297353CC}">
              <c16:uniqueId val="{00000003-1371-4AC8-8598-6B026EFF2508}"/>
            </c:ext>
          </c:extLst>
        </c:ser>
        <c:ser>
          <c:idx val="4"/>
          <c:order val="4"/>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CULTURA!$C$255:$C$256</c:f>
              <c:strCache>
                <c:ptCount val="2"/>
                <c:pt idx="0">
                  <c:v>16 al 20 de febrero de 2026</c:v>
                </c:pt>
                <c:pt idx="1">
                  <c:v>16 al 20 de marzo de 2026</c:v>
                </c:pt>
              </c:strCache>
            </c:strRef>
          </c:cat>
          <c:val>
            <c:numRef>
              <c:f>CULTURA!$H$255:$H$256</c:f>
              <c:numCache>
                <c:formatCode>0</c:formatCode>
                <c:ptCount val="2"/>
                <c:pt idx="0">
                  <c:v>1587</c:v>
                </c:pt>
                <c:pt idx="1">
                  <c:v>1477</c:v>
                </c:pt>
              </c:numCache>
            </c:numRef>
          </c:val>
          <c:smooth val="0"/>
          <c:extLst>
            <c:ext xmlns:c16="http://schemas.microsoft.com/office/drawing/2014/chart" uri="{C3380CC4-5D6E-409C-BE32-E72D297353CC}">
              <c16:uniqueId val="{00000004-1371-4AC8-8598-6B026EFF2508}"/>
            </c:ext>
          </c:extLst>
        </c:ser>
        <c:dLbls>
          <c:showLegendKey val="0"/>
          <c:showVal val="0"/>
          <c:showCatName val="0"/>
          <c:showSerName val="0"/>
          <c:showPercent val="0"/>
          <c:showBubbleSize val="0"/>
        </c:dLbls>
        <c:marker val="1"/>
        <c:smooth val="0"/>
        <c:axId val="1992330760"/>
        <c:axId val="2116400648"/>
      </c:lineChart>
      <c:catAx>
        <c:axId val="199233076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Semana de Entrenamiento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6400648"/>
        <c:crosses val="autoZero"/>
        <c:auto val="1"/>
        <c:lblAlgn val="ctr"/>
        <c:lblOffset val="100"/>
        <c:noMultiLvlLbl val="0"/>
      </c:catAx>
      <c:valAx>
        <c:axId val="2116400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No. Asistentes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2330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r>
              <a:rPr lang="en-US"/>
              <a:t>Promedio Asistentes a Semanas de Entrenamiento 2024-2026</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1"/>
          <c:order val="0"/>
          <c:tx>
            <c:strRef>
              <c:f>CULTURA!$B$270</c:f>
              <c:strCache>
                <c:ptCount val="1"/>
                <c:pt idx="0">
                  <c:v>No. Asistentes promedio</c:v>
                </c:pt>
              </c:strCache>
            </c:strRef>
          </c:tx>
          <c:spPr>
            <a:gradFill flip="none" rotWithShape="1">
              <a:gsLst>
                <a:gs pos="0">
                  <a:schemeClr val="accent5"/>
                </a:gs>
                <a:gs pos="75000">
                  <a:schemeClr val="accent5">
                    <a:lumMod val="60000"/>
                    <a:lumOff val="40000"/>
                  </a:schemeClr>
                </a:gs>
                <a:gs pos="51000">
                  <a:schemeClr val="accent5">
                    <a:alpha val="75000"/>
                  </a:schemeClr>
                </a:gs>
                <a:gs pos="100000">
                  <a:schemeClr val="accent5">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CULTURA!$C$269:$E$269</c:f>
              <c:strCache>
                <c:ptCount val="3"/>
                <c:pt idx="0">
                  <c:v>2024</c:v>
                </c:pt>
                <c:pt idx="1">
                  <c:v>2025</c:v>
                </c:pt>
                <c:pt idx="2">
                  <c:v>2026 *</c:v>
                </c:pt>
              </c:strCache>
            </c:strRef>
          </c:cat>
          <c:val>
            <c:numRef>
              <c:f>CULTURA!$C$270:$E$270</c:f>
              <c:numCache>
                <c:formatCode>0</c:formatCode>
                <c:ptCount val="3"/>
                <c:pt idx="0">
                  <c:v>1120.2099999999998</c:v>
                </c:pt>
                <c:pt idx="1">
                  <c:v>1252.4944444444445</c:v>
                </c:pt>
                <c:pt idx="2">
                  <c:v>1532</c:v>
                </c:pt>
              </c:numCache>
            </c:numRef>
          </c:val>
          <c:extLst>
            <c:ext xmlns:c16="http://schemas.microsoft.com/office/drawing/2014/chart" uri="{C3380CC4-5D6E-409C-BE32-E72D297353CC}">
              <c16:uniqueId val="{00000000-79D9-41C1-9FF4-4189D7C8082D}"/>
            </c:ext>
          </c:extLst>
        </c:ser>
        <c:dLbls>
          <c:dLblPos val="outEnd"/>
          <c:showLegendKey val="0"/>
          <c:showVal val="1"/>
          <c:showCatName val="0"/>
          <c:showSerName val="0"/>
          <c:showPercent val="0"/>
          <c:showBubbleSize val="0"/>
        </c:dLbls>
        <c:gapWidth val="355"/>
        <c:overlap val="-70"/>
        <c:axId val="1727099663"/>
        <c:axId val="1727100623"/>
      </c:barChart>
      <c:catAx>
        <c:axId val="1727099663"/>
        <c:scaling>
          <c:orientation val="minMax"/>
        </c:scaling>
        <c:delete val="0"/>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27100623"/>
        <c:crosses val="autoZero"/>
        <c:auto val="1"/>
        <c:lblAlgn val="ctr"/>
        <c:lblOffset val="100"/>
        <c:noMultiLvlLbl val="0"/>
      </c:catAx>
      <c:valAx>
        <c:axId val="1727100623"/>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r>
                  <a:rPr lang="en-US"/>
                  <a:t>AISISTENTES</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27099663"/>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Nunito" pitchFamily="2" charset="0"/>
                <a:ea typeface="+mn-ea"/>
                <a:cs typeface="+mn-cs"/>
              </a:defRPr>
            </a:pPr>
            <a:r>
              <a:rPr lang="es-CO" sz="2000" b="1">
                <a:solidFill>
                  <a:sysClr val="windowText" lastClr="000000"/>
                </a:solidFill>
                <a:latin typeface="Nunito" pitchFamily="2" charset="0"/>
              </a:rPr>
              <a:t>ATENCIÓN</a:t>
            </a:r>
            <a:r>
              <a:rPr lang="es-CO" sz="2000" b="1" baseline="0">
                <a:solidFill>
                  <a:sysClr val="windowText" lastClr="000000"/>
                </a:solidFill>
                <a:latin typeface="Nunito" pitchFamily="2" charset="0"/>
              </a:rPr>
              <a:t> LENGUA DE SEÑAS 2023 - 2025</a:t>
            </a:r>
            <a:endParaRPr lang="es-CO" sz="2000" b="1">
              <a:solidFill>
                <a:sysClr val="windowText" lastClr="000000"/>
              </a:solidFill>
              <a:latin typeface="Nunito"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Nunito" pitchFamily="2" charset="0"/>
              <a:ea typeface="+mn-ea"/>
              <a:cs typeface="+mn-cs"/>
            </a:defRPr>
          </a:pPr>
          <a:endParaRPr lang="es-CO"/>
        </a:p>
      </c:txPr>
    </c:title>
    <c:autoTitleDeleted val="0"/>
    <c:plotArea>
      <c:layout/>
      <c:barChart>
        <c:barDir val="col"/>
        <c:grouping val="clustered"/>
        <c:varyColors val="0"/>
        <c:ser>
          <c:idx val="1"/>
          <c:order val="0"/>
          <c:tx>
            <c:strRef>
              <c:f>CANALES!$E$157</c:f>
              <c:strCache>
                <c:ptCount val="1"/>
                <c:pt idx="0">
                  <c:v>2024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Nunito" pitchFamily="2"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CANALES!$D$170</c:f>
              <c:strCache>
                <c:ptCount val="1"/>
                <c:pt idx="0">
                  <c:v>Total</c:v>
                </c:pt>
              </c:strCache>
            </c:strRef>
          </c:cat>
          <c:val>
            <c:numRef>
              <c:f>CANALES!$E$170</c:f>
              <c:numCache>
                <c:formatCode>#,##0</c:formatCode>
                <c:ptCount val="1"/>
                <c:pt idx="0">
                  <c:v>3156</c:v>
                </c:pt>
              </c:numCache>
            </c:numRef>
          </c:val>
          <c:extLst>
            <c:ext xmlns:c16="http://schemas.microsoft.com/office/drawing/2014/chart" uri="{C3380CC4-5D6E-409C-BE32-E72D297353CC}">
              <c16:uniqueId val="{00000000-85F3-45A7-901E-F8AC1C219B0B}"/>
            </c:ext>
          </c:extLst>
        </c:ser>
        <c:ser>
          <c:idx val="2"/>
          <c:order val="1"/>
          <c:tx>
            <c:strRef>
              <c:f>CANALES!$F$157</c:f>
              <c:strCache>
                <c:ptCount val="1"/>
                <c:pt idx="0">
                  <c:v>2025</c:v>
                </c:pt>
              </c:strCache>
            </c:strRef>
          </c:tx>
          <c:spPr>
            <a:solidFill>
              <a:schemeClr val="accent3"/>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Nunito" pitchFamily="2"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CANALES!$D$170</c:f>
              <c:strCache>
                <c:ptCount val="1"/>
                <c:pt idx="0">
                  <c:v>Total</c:v>
                </c:pt>
              </c:strCache>
            </c:strRef>
          </c:cat>
          <c:val>
            <c:numRef>
              <c:f>CANALES!$F$170</c:f>
              <c:numCache>
                <c:formatCode>#,##0</c:formatCode>
                <c:ptCount val="1"/>
                <c:pt idx="0">
                  <c:v>600</c:v>
                </c:pt>
              </c:numCache>
            </c:numRef>
          </c:val>
          <c:extLst>
            <c:ext xmlns:c16="http://schemas.microsoft.com/office/drawing/2014/chart" uri="{C3380CC4-5D6E-409C-BE32-E72D297353CC}">
              <c16:uniqueId val="{00000001-85F3-45A7-901E-F8AC1C219B0B}"/>
            </c:ext>
          </c:extLst>
        </c:ser>
        <c:ser>
          <c:idx val="3"/>
          <c:order val="2"/>
          <c:tx>
            <c:strRef>
              <c:f>CANALES!$G$157</c:f>
              <c:strCache>
                <c:ptCount val="1"/>
                <c:pt idx="0">
                  <c:v>2026</c:v>
                </c:pt>
              </c:strCache>
            </c:strRef>
          </c:tx>
          <c:spPr>
            <a:solidFill>
              <a:schemeClr val="accent4"/>
            </a:solidFill>
            <a:ln>
              <a:noFill/>
            </a:ln>
            <a:effectLst/>
          </c:spPr>
          <c:invertIfNegative val="0"/>
          <c:cat>
            <c:strRef>
              <c:f>CANALES!$D$170</c:f>
              <c:strCache>
                <c:ptCount val="1"/>
                <c:pt idx="0">
                  <c:v>Total</c:v>
                </c:pt>
              </c:strCache>
            </c:strRef>
          </c:cat>
          <c:val>
            <c:numRef>
              <c:f>CANALES!$G$170</c:f>
              <c:numCache>
                <c:formatCode>#,##0</c:formatCode>
                <c:ptCount val="1"/>
                <c:pt idx="0">
                  <c:v>173</c:v>
                </c:pt>
              </c:numCache>
            </c:numRef>
          </c:val>
          <c:extLst>
            <c:ext xmlns:c16="http://schemas.microsoft.com/office/drawing/2014/chart" uri="{C3380CC4-5D6E-409C-BE32-E72D297353CC}">
              <c16:uniqueId val="{00000002-85F3-45A7-901E-F8AC1C219B0B}"/>
            </c:ext>
          </c:extLst>
        </c:ser>
        <c:dLbls>
          <c:showLegendKey val="0"/>
          <c:showVal val="0"/>
          <c:showCatName val="0"/>
          <c:showSerName val="0"/>
          <c:showPercent val="0"/>
          <c:showBubbleSize val="0"/>
        </c:dLbls>
        <c:gapWidth val="150"/>
        <c:axId val="941327072"/>
        <c:axId val="941330816"/>
      </c:barChart>
      <c:catAx>
        <c:axId val="94132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Nunito" pitchFamily="2" charset="0"/>
                <a:ea typeface="+mn-ea"/>
                <a:cs typeface="+mn-cs"/>
              </a:defRPr>
            </a:pPr>
            <a:endParaRPr lang="es-CO"/>
          </a:p>
        </c:txPr>
        <c:crossAx val="941330816"/>
        <c:crosses val="autoZero"/>
        <c:auto val="1"/>
        <c:lblAlgn val="ctr"/>
        <c:lblOffset val="100"/>
        <c:noMultiLvlLbl val="0"/>
      </c:catAx>
      <c:valAx>
        <c:axId val="941330816"/>
        <c:scaling>
          <c:orientation val="minMax"/>
        </c:scaling>
        <c:delete val="1"/>
        <c:axPos val="l"/>
        <c:numFmt formatCode="#,##0" sourceLinked="1"/>
        <c:majorTickMark val="none"/>
        <c:minorTickMark val="none"/>
        <c:tickLblPos val="nextTo"/>
        <c:crossAx val="941327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Nunito" pitchFamily="2" charset="0"/>
              <a:ea typeface="+mn-ea"/>
              <a:cs typeface="+mn-cs"/>
            </a:defRPr>
          </a:pPr>
          <a:endParaRPr lang="es-CO"/>
        </a:p>
      </c:txPr>
    </c:legend>
    <c:plotVisOnly val="1"/>
    <c:dispBlanksAs val="gap"/>
    <c:showDLblsOverMax val="0"/>
  </c:chart>
  <c:spPr>
    <a:noFill/>
    <a:ln w="9525" cap="flat" cmpd="sng" algn="ctr">
      <a:solidFill>
        <a:schemeClr val="accent3"/>
      </a:solid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ACTIVIDADES PEGAGÓGICAS IE - CCE - 2026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none"/>
          </c:marker>
          <c:dLbls>
            <c:dLbl>
              <c:idx val="0"/>
              <c:layout>
                <c:manualLayout>
                  <c:x val="0"/>
                  <c:y val="-6.6006600660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84-4E1D-8B61-0781D88BD469}"/>
                </c:ext>
              </c:extLst>
            </c:dLbl>
            <c:dLbl>
              <c:idx val="1"/>
              <c:layout>
                <c:manualLayout>
                  <c:x val="-7.3583517292126564E-3"/>
                  <c:y val="-6.6006600660066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84-4E1D-8B61-0781D88BD469}"/>
                </c:ext>
              </c:extLst>
            </c:dLbl>
            <c:dLbl>
              <c:idx val="2"/>
              <c:layout>
                <c:manualLayout>
                  <c:x val="-2.649006622516567E-2"/>
                  <c:y val="-5.2805280528052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84-4E1D-8B61-0781D88BD4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CULTURA!$B$167:$B$169</c:f>
              <c:strCache>
                <c:ptCount val="3"/>
                <c:pt idx="0">
                  <c:v>Enero</c:v>
                </c:pt>
                <c:pt idx="1">
                  <c:v>Febrero</c:v>
                </c:pt>
                <c:pt idx="2">
                  <c:v>Marzo</c:v>
                </c:pt>
              </c:strCache>
            </c:strRef>
          </c:cat>
          <c:val>
            <c:numRef>
              <c:f>CULTURA!$C$167:$C$169</c:f>
              <c:numCache>
                <c:formatCode>General</c:formatCode>
                <c:ptCount val="3"/>
                <c:pt idx="0" formatCode="0">
                  <c:v>3</c:v>
                </c:pt>
                <c:pt idx="1">
                  <c:v>4</c:v>
                </c:pt>
                <c:pt idx="2" formatCode="0">
                  <c:v>14</c:v>
                </c:pt>
              </c:numCache>
            </c:numRef>
          </c:val>
          <c:smooth val="0"/>
          <c:extLst>
            <c:ext xmlns:c16="http://schemas.microsoft.com/office/drawing/2014/chart" uri="{C3380CC4-5D6E-409C-BE32-E72D297353CC}">
              <c16:uniqueId val="{00000003-8A84-4E1D-8B61-0781D88BD469}"/>
            </c:ext>
          </c:extLst>
        </c:ser>
        <c:dLbls>
          <c:showLegendKey val="0"/>
          <c:showVal val="0"/>
          <c:showCatName val="0"/>
          <c:showSerName val="0"/>
          <c:showPercent val="0"/>
          <c:showBubbleSize val="0"/>
        </c:dLbls>
        <c:smooth val="0"/>
        <c:axId val="1975829512"/>
        <c:axId val="1975831560"/>
      </c:lineChart>
      <c:catAx>
        <c:axId val="197582951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75831560"/>
        <c:crosses val="autoZero"/>
        <c:auto val="1"/>
        <c:lblAlgn val="ctr"/>
        <c:lblOffset val="100"/>
        <c:noMultiLvlLbl val="0"/>
      </c:catAx>
      <c:valAx>
        <c:axId val="1975831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75829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s-CO" sz="2800" b="1"/>
              <a:t>Ciudadanos</a:t>
            </a:r>
            <a:r>
              <a:rPr lang="es-CO" sz="2800" b="1" baseline="0"/>
              <a:t> atendidos 2024 - 2026 </a:t>
            </a:r>
            <a:endParaRPr lang="es-CO" sz="2800" b="1"/>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CANALES!$D$9</c:f>
              <c:strCache>
                <c:ptCount val="1"/>
                <c:pt idx="0">
                  <c:v>2024</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CANALES!$C$10:$C$22</c15:sqref>
                  </c15:fullRef>
                </c:ext>
              </c:extLst>
              <c:f>CANALES!$C$10:$C$12</c:f>
              <c:strCache>
                <c:ptCount val="3"/>
                <c:pt idx="0">
                  <c:v>Enero</c:v>
                </c:pt>
                <c:pt idx="1">
                  <c:v>Febrero</c:v>
                </c:pt>
                <c:pt idx="2">
                  <c:v>Marzo</c:v>
                </c:pt>
              </c:strCache>
            </c:strRef>
          </c:cat>
          <c:val>
            <c:numRef>
              <c:extLst>
                <c:ext xmlns:c15="http://schemas.microsoft.com/office/drawing/2012/chart" uri="{02D57815-91ED-43cb-92C2-25804820EDAC}">
                  <c15:fullRef>
                    <c15:sqref>CANALES!$D$10:$D$22</c15:sqref>
                  </c15:fullRef>
                </c:ext>
              </c:extLst>
              <c:f>CANALES!$D$10:$D$12</c:f>
              <c:numCache>
                <c:formatCode>#,##0</c:formatCode>
                <c:ptCount val="3"/>
                <c:pt idx="0">
                  <c:v>102027</c:v>
                </c:pt>
                <c:pt idx="1">
                  <c:v>129380</c:v>
                </c:pt>
                <c:pt idx="2">
                  <c:v>116098</c:v>
                </c:pt>
              </c:numCache>
            </c:numRef>
          </c:val>
          <c:extLst>
            <c:ext xmlns:c16="http://schemas.microsoft.com/office/drawing/2014/chart" uri="{C3380CC4-5D6E-409C-BE32-E72D297353CC}">
              <c16:uniqueId val="{00000000-68C8-4C25-AAAB-3457017423E9}"/>
            </c:ext>
          </c:extLst>
        </c:ser>
        <c:ser>
          <c:idx val="1"/>
          <c:order val="1"/>
          <c:tx>
            <c:strRef>
              <c:f>CANALES!$E$9</c:f>
              <c:strCache>
                <c:ptCount val="1"/>
                <c:pt idx="0">
                  <c:v>2025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CANALES!$C$10:$C$22</c15:sqref>
                  </c15:fullRef>
                </c:ext>
              </c:extLst>
              <c:f>CANALES!$C$10:$C$12</c:f>
              <c:strCache>
                <c:ptCount val="3"/>
                <c:pt idx="0">
                  <c:v>Enero</c:v>
                </c:pt>
                <c:pt idx="1">
                  <c:v>Febrero</c:v>
                </c:pt>
                <c:pt idx="2">
                  <c:v>Marzo</c:v>
                </c:pt>
              </c:strCache>
            </c:strRef>
          </c:cat>
          <c:val>
            <c:numRef>
              <c:extLst>
                <c:ext xmlns:c15="http://schemas.microsoft.com/office/drawing/2012/chart" uri="{02D57815-91ED-43cb-92C2-25804820EDAC}">
                  <c15:fullRef>
                    <c15:sqref>CANALES!$E$10:$E$22</c15:sqref>
                  </c15:fullRef>
                </c:ext>
              </c:extLst>
              <c:f>CANALES!$E$10:$E$12</c:f>
              <c:numCache>
                <c:formatCode>#,##0</c:formatCode>
                <c:ptCount val="3"/>
                <c:pt idx="0">
                  <c:v>126557</c:v>
                </c:pt>
                <c:pt idx="1">
                  <c:v>135603</c:v>
                </c:pt>
                <c:pt idx="2">
                  <c:v>113769</c:v>
                </c:pt>
              </c:numCache>
            </c:numRef>
          </c:val>
          <c:extLst>
            <c:ext xmlns:c16="http://schemas.microsoft.com/office/drawing/2014/chart" uri="{C3380CC4-5D6E-409C-BE32-E72D297353CC}">
              <c16:uniqueId val="{00000001-68C8-4C25-AAAB-3457017423E9}"/>
            </c:ext>
          </c:extLst>
        </c:ser>
        <c:ser>
          <c:idx val="2"/>
          <c:order val="2"/>
          <c:tx>
            <c:strRef>
              <c:f>CANALES!$F$9</c:f>
              <c:strCache>
                <c:ptCount val="1"/>
                <c:pt idx="0">
                  <c:v>2026</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solidFill>
                <a:prstDash val="sysDot"/>
              </a:ln>
              <a:effectLst/>
            </c:spPr>
            <c:trendlineType val="linear"/>
            <c:dispRSqr val="0"/>
            <c:dispEq val="0"/>
          </c:trendline>
          <c:cat>
            <c:strRef>
              <c:extLst>
                <c:ext xmlns:c15="http://schemas.microsoft.com/office/drawing/2012/chart" uri="{02D57815-91ED-43cb-92C2-25804820EDAC}">
                  <c15:fullRef>
                    <c15:sqref>CANALES!$C$10:$C$22</c15:sqref>
                  </c15:fullRef>
                </c:ext>
              </c:extLst>
              <c:f>CANALES!$C$10:$C$12</c:f>
              <c:strCache>
                <c:ptCount val="3"/>
                <c:pt idx="0">
                  <c:v>Enero</c:v>
                </c:pt>
                <c:pt idx="1">
                  <c:v>Febrero</c:v>
                </c:pt>
                <c:pt idx="2">
                  <c:v>Marzo</c:v>
                </c:pt>
              </c:strCache>
            </c:strRef>
          </c:cat>
          <c:val>
            <c:numRef>
              <c:extLst>
                <c:ext xmlns:c15="http://schemas.microsoft.com/office/drawing/2012/chart" uri="{02D57815-91ED-43cb-92C2-25804820EDAC}">
                  <c15:fullRef>
                    <c15:sqref>CANALES!$F$10:$F$22</c15:sqref>
                  </c15:fullRef>
                </c:ext>
              </c:extLst>
              <c:f>CANALES!$F$10:$F$12</c:f>
              <c:numCache>
                <c:formatCode>#,##0</c:formatCode>
                <c:ptCount val="3"/>
                <c:pt idx="0">
                  <c:v>88551</c:v>
                </c:pt>
                <c:pt idx="1">
                  <c:v>113852</c:v>
                </c:pt>
                <c:pt idx="2">
                  <c:v>100354</c:v>
                </c:pt>
              </c:numCache>
            </c:numRef>
          </c:val>
          <c:extLst>
            <c:ext xmlns:c16="http://schemas.microsoft.com/office/drawing/2014/chart" uri="{C3380CC4-5D6E-409C-BE32-E72D297353CC}">
              <c16:uniqueId val="{00000003-68C8-4C25-AAAB-3457017423E9}"/>
            </c:ext>
          </c:extLst>
        </c:ser>
        <c:dLbls>
          <c:showLegendKey val="0"/>
          <c:showVal val="1"/>
          <c:showCatName val="0"/>
          <c:showSerName val="0"/>
          <c:showPercent val="0"/>
          <c:showBubbleSize val="0"/>
        </c:dLbls>
        <c:gapWidth val="219"/>
        <c:overlap val="-27"/>
        <c:axId val="2016389103"/>
        <c:axId val="2016389583"/>
      </c:barChart>
      <c:lineChart>
        <c:grouping val="standard"/>
        <c:varyColors val="0"/>
        <c:dLbls>
          <c:showLegendKey val="0"/>
          <c:showVal val="1"/>
          <c:showCatName val="0"/>
          <c:showSerName val="0"/>
          <c:showPercent val="0"/>
          <c:showBubbleSize val="0"/>
        </c:dLbls>
        <c:marker val="1"/>
        <c:smooth val="0"/>
        <c:axId val="2016404463"/>
        <c:axId val="2016396783"/>
        <c:extLst>
          <c:ext xmlns:c15="http://schemas.microsoft.com/office/drawing/2012/chart" uri="{02D57815-91ED-43cb-92C2-25804820EDAC}">
            <c15:filteredLineSeries>
              <c15:ser>
                <c:idx val="3"/>
                <c:order val="3"/>
                <c:tx>
                  <c:strRef>
                    <c:extLst>
                      <c:ext uri="{02D57815-91ED-43cb-92C2-25804820EDAC}">
                        <c15:formulaRef>
                          <c15:sqref>CANALES!$G$9</c15:sqref>
                        </c15:formulaRef>
                      </c:ext>
                    </c:extLst>
                    <c:strCache>
                      <c:ptCount val="1"/>
                      <c:pt idx="0">
                        <c:v>Variación 2025-2026</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CANALES!$C$10:$C$22</c15:sqref>
                        </c15:fullRef>
                        <c15:formulaRef>
                          <c15:sqref>CANALES!$C$10:$C$12</c15:sqref>
                        </c15:formulaRef>
                      </c:ext>
                    </c:extLst>
                    <c:strCache>
                      <c:ptCount val="3"/>
                      <c:pt idx="0">
                        <c:v>Enero</c:v>
                      </c:pt>
                      <c:pt idx="1">
                        <c:v>Febrero</c:v>
                      </c:pt>
                      <c:pt idx="2">
                        <c:v>Marzo</c:v>
                      </c:pt>
                    </c:strCache>
                  </c:strRef>
                </c:cat>
                <c:val>
                  <c:numRef>
                    <c:extLst>
                      <c:ext uri="{02D57815-91ED-43cb-92C2-25804820EDAC}">
                        <c15:fullRef>
                          <c15:sqref>CANALES!$G$10:$G$22</c15:sqref>
                        </c15:fullRef>
                        <c15:formulaRef>
                          <c15:sqref>CANALES!$G$10:$G$12</c15:sqref>
                        </c15:formulaRef>
                      </c:ext>
                    </c:extLst>
                    <c:numCache>
                      <c:formatCode>0.00%</c:formatCode>
                      <c:ptCount val="3"/>
                      <c:pt idx="0">
                        <c:v>-0.42919899267089023</c:v>
                      </c:pt>
                      <c:pt idx="1">
                        <c:v>-0.19104627059691529</c:v>
                      </c:pt>
                      <c:pt idx="2">
                        <c:v>-0.13367678418398868</c:v>
                      </c:pt>
                    </c:numCache>
                  </c:numRef>
                </c:val>
                <c:smooth val="0"/>
                <c:extLst>
                  <c:ext xmlns:c16="http://schemas.microsoft.com/office/drawing/2014/chart" uri="{C3380CC4-5D6E-409C-BE32-E72D297353CC}">
                    <c16:uniqueId val="{00000004-68C8-4C25-AAAB-3457017423E9}"/>
                  </c:ext>
                </c:extLst>
              </c15:ser>
            </c15:filteredLineSeries>
          </c:ext>
        </c:extLst>
      </c:lineChart>
      <c:catAx>
        <c:axId val="201638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2016389583"/>
        <c:crosses val="autoZero"/>
        <c:auto val="1"/>
        <c:lblAlgn val="ctr"/>
        <c:lblOffset val="100"/>
        <c:noMultiLvlLbl val="0"/>
      </c:catAx>
      <c:valAx>
        <c:axId val="20163895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6389103"/>
        <c:crosses val="autoZero"/>
        <c:crossBetween val="between"/>
      </c:valAx>
      <c:valAx>
        <c:axId val="2016396783"/>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6404463"/>
        <c:crosses val="max"/>
        <c:crossBetween val="between"/>
      </c:valAx>
      <c:catAx>
        <c:axId val="2016404463"/>
        <c:scaling>
          <c:orientation val="minMax"/>
        </c:scaling>
        <c:delete val="1"/>
        <c:axPos val="b"/>
        <c:numFmt formatCode="General" sourceLinked="1"/>
        <c:majorTickMark val="none"/>
        <c:minorTickMark val="none"/>
        <c:tickLblPos val="nextTo"/>
        <c:crossAx val="201639678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400" b="1" i="0" u="none" strike="noStrike" kern="1200" cap="all" spc="50" baseline="0">
                <a:solidFill>
                  <a:sysClr val="windowText" lastClr="000000"/>
                </a:solidFill>
                <a:latin typeface="Nunito" pitchFamily="2" charset="0"/>
              </a:rPr>
              <a:t>Llamadas atendidas 2024 - 2026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CANALES!$D$34</c:f>
              <c:strCache>
                <c:ptCount val="1"/>
                <c:pt idx="0">
                  <c:v>2024</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CANALES!$C$35:$C$47</c15:sqref>
                  </c15:fullRef>
                </c:ext>
              </c:extLst>
              <c:f>CANALES!$C$35:$C$37</c:f>
              <c:strCache>
                <c:ptCount val="3"/>
                <c:pt idx="0">
                  <c:v>Enero</c:v>
                </c:pt>
                <c:pt idx="1">
                  <c:v>Febrero</c:v>
                </c:pt>
                <c:pt idx="2">
                  <c:v>Marzo</c:v>
                </c:pt>
              </c:strCache>
            </c:strRef>
          </c:cat>
          <c:val>
            <c:numRef>
              <c:extLst>
                <c:ext xmlns:c15="http://schemas.microsoft.com/office/drawing/2012/chart" uri="{02D57815-91ED-43cb-92C2-25804820EDAC}">
                  <c15:fullRef>
                    <c15:sqref>CANALES!$D$35:$D$47</c15:sqref>
                  </c15:fullRef>
                </c:ext>
              </c:extLst>
              <c:f>CANALES!$D$35:$D$37</c:f>
              <c:numCache>
                <c:formatCode>#,##0</c:formatCode>
                <c:ptCount val="3"/>
                <c:pt idx="0">
                  <c:v>70818</c:v>
                </c:pt>
                <c:pt idx="1">
                  <c:v>64654</c:v>
                </c:pt>
                <c:pt idx="2">
                  <c:v>51139</c:v>
                </c:pt>
              </c:numCache>
            </c:numRef>
          </c:val>
          <c:extLst>
            <c:ext xmlns:c16="http://schemas.microsoft.com/office/drawing/2014/chart" uri="{C3380CC4-5D6E-409C-BE32-E72D297353CC}">
              <c16:uniqueId val="{00000000-6D09-4D0B-8BD3-DD44CF871483}"/>
            </c:ext>
          </c:extLst>
        </c:ser>
        <c:ser>
          <c:idx val="1"/>
          <c:order val="1"/>
          <c:tx>
            <c:strRef>
              <c:f>CANALES!$E$34</c:f>
              <c:strCache>
                <c:ptCount val="1"/>
                <c:pt idx="0">
                  <c:v>2025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CANALES!$C$35:$C$47</c15:sqref>
                  </c15:fullRef>
                </c:ext>
              </c:extLst>
              <c:f>CANALES!$C$35:$C$37</c:f>
              <c:strCache>
                <c:ptCount val="3"/>
                <c:pt idx="0">
                  <c:v>Enero</c:v>
                </c:pt>
                <c:pt idx="1">
                  <c:v>Febrero</c:v>
                </c:pt>
                <c:pt idx="2">
                  <c:v>Marzo</c:v>
                </c:pt>
              </c:strCache>
            </c:strRef>
          </c:cat>
          <c:val>
            <c:numRef>
              <c:extLst>
                <c:ext xmlns:c15="http://schemas.microsoft.com/office/drawing/2012/chart" uri="{02D57815-91ED-43cb-92C2-25804820EDAC}">
                  <c15:fullRef>
                    <c15:sqref>CANALES!$E$35:$E$47</c15:sqref>
                  </c15:fullRef>
                </c:ext>
              </c:extLst>
              <c:f>CANALES!$E$35:$E$37</c:f>
              <c:numCache>
                <c:formatCode>#,##0</c:formatCode>
                <c:ptCount val="3"/>
                <c:pt idx="0">
                  <c:v>60328</c:v>
                </c:pt>
                <c:pt idx="1">
                  <c:v>57597</c:v>
                </c:pt>
                <c:pt idx="2">
                  <c:v>58849</c:v>
                </c:pt>
              </c:numCache>
            </c:numRef>
          </c:val>
          <c:extLst>
            <c:ext xmlns:c16="http://schemas.microsoft.com/office/drawing/2014/chart" uri="{C3380CC4-5D6E-409C-BE32-E72D297353CC}">
              <c16:uniqueId val="{00000001-6D09-4D0B-8BD3-DD44CF871483}"/>
            </c:ext>
          </c:extLst>
        </c:ser>
        <c:ser>
          <c:idx val="2"/>
          <c:order val="2"/>
          <c:tx>
            <c:strRef>
              <c:f>CANALES!$F$34</c:f>
              <c:strCache>
                <c:ptCount val="1"/>
                <c:pt idx="0">
                  <c:v>2026</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solidFill>
                <a:prstDash val="sysDot"/>
              </a:ln>
              <a:effectLst/>
            </c:spPr>
            <c:trendlineType val="linear"/>
            <c:dispRSqr val="0"/>
            <c:dispEq val="0"/>
          </c:trendline>
          <c:cat>
            <c:strRef>
              <c:extLst>
                <c:ext xmlns:c15="http://schemas.microsoft.com/office/drawing/2012/chart" uri="{02D57815-91ED-43cb-92C2-25804820EDAC}">
                  <c15:fullRef>
                    <c15:sqref>CANALES!$C$35:$C$47</c15:sqref>
                  </c15:fullRef>
                </c:ext>
              </c:extLst>
              <c:f>CANALES!$C$35:$C$37</c:f>
              <c:strCache>
                <c:ptCount val="3"/>
                <c:pt idx="0">
                  <c:v>Enero</c:v>
                </c:pt>
                <c:pt idx="1">
                  <c:v>Febrero</c:v>
                </c:pt>
                <c:pt idx="2">
                  <c:v>Marzo</c:v>
                </c:pt>
              </c:strCache>
            </c:strRef>
          </c:cat>
          <c:val>
            <c:numRef>
              <c:extLst>
                <c:ext xmlns:c15="http://schemas.microsoft.com/office/drawing/2012/chart" uri="{02D57815-91ED-43cb-92C2-25804820EDAC}">
                  <c15:fullRef>
                    <c15:sqref>CANALES!$F$35:$F$47</c15:sqref>
                  </c15:fullRef>
                </c:ext>
              </c:extLst>
              <c:f>CANALES!$F$35:$F$37</c:f>
              <c:numCache>
                <c:formatCode>#,##0</c:formatCode>
                <c:ptCount val="3"/>
                <c:pt idx="0">
                  <c:v>51965</c:v>
                </c:pt>
                <c:pt idx="1">
                  <c:v>50578</c:v>
                </c:pt>
                <c:pt idx="2">
                  <c:v>67059</c:v>
                </c:pt>
              </c:numCache>
            </c:numRef>
          </c:val>
          <c:extLst>
            <c:ext xmlns:c16="http://schemas.microsoft.com/office/drawing/2014/chart" uri="{C3380CC4-5D6E-409C-BE32-E72D297353CC}">
              <c16:uniqueId val="{00000003-6D09-4D0B-8BD3-DD44CF871483}"/>
            </c:ext>
          </c:extLst>
        </c:ser>
        <c:dLbls>
          <c:showLegendKey val="0"/>
          <c:showVal val="0"/>
          <c:showCatName val="0"/>
          <c:showSerName val="0"/>
          <c:showPercent val="0"/>
          <c:showBubbleSize val="0"/>
        </c:dLbls>
        <c:gapWidth val="219"/>
        <c:overlap val="-27"/>
        <c:axId val="2018461807"/>
        <c:axId val="2018463247"/>
      </c:barChart>
      <c:catAx>
        <c:axId val="2018461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2018463247"/>
        <c:crosses val="autoZero"/>
        <c:auto val="1"/>
        <c:lblAlgn val="ctr"/>
        <c:lblOffset val="100"/>
        <c:noMultiLvlLbl val="0"/>
      </c:catAx>
      <c:valAx>
        <c:axId val="20184632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8461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2000" b="1" i="0" u="none" strike="noStrike" kern="1200" spc="0" baseline="0">
                <a:solidFill>
                  <a:sysClr val="windowText" lastClr="000000"/>
                </a:solidFill>
                <a:latin typeface="Nunito" pitchFamily="2" charset="0"/>
                <a:ea typeface="+mn-ea"/>
                <a:cs typeface="+mn-cs"/>
              </a:defRPr>
            </a:pPr>
            <a:r>
              <a:rPr lang="es-CO" sz="2000" b="1" i="0" u="none" strike="noStrike" kern="1200" spc="0" baseline="0">
                <a:solidFill>
                  <a:sysClr val="windowText" lastClr="000000"/>
                </a:solidFill>
                <a:latin typeface="Nunito" pitchFamily="2" charset="0"/>
                <a:ea typeface="+mn-ea"/>
                <a:cs typeface="+mn-cs"/>
              </a:rPr>
              <a:t>     Interacciones redes sociales 2024 - 2026</a:t>
            </a:r>
          </a:p>
        </c:rich>
      </c:tx>
      <c:overlay val="0"/>
      <c:spPr>
        <a:noFill/>
        <a:ln>
          <a:noFill/>
        </a:ln>
        <a:effectLst/>
      </c:spPr>
      <c:txPr>
        <a:bodyPr rot="0" spcFirstLastPara="1" vertOverflow="ellipsis" vert="horz" wrap="square" anchor="ctr" anchorCtr="1"/>
        <a:lstStyle/>
        <a:p>
          <a:pPr>
            <a:defRPr lang="es-CO" sz="2000" b="1" i="0" u="none" strike="noStrike" kern="1200" spc="0" baseline="0">
              <a:solidFill>
                <a:sysClr val="windowText" lastClr="000000"/>
              </a:solidFill>
              <a:latin typeface="Nunito" pitchFamily="2" charset="0"/>
              <a:ea typeface="+mn-ea"/>
              <a:cs typeface="+mn-cs"/>
            </a:defRPr>
          </a:pPr>
          <a:endParaRPr lang="es-CO"/>
        </a:p>
      </c:txPr>
    </c:title>
    <c:autoTitleDeleted val="0"/>
    <c:plotArea>
      <c:layout/>
      <c:barChart>
        <c:barDir val="col"/>
        <c:grouping val="clustered"/>
        <c:varyColors val="0"/>
        <c:ser>
          <c:idx val="0"/>
          <c:order val="0"/>
          <c:tx>
            <c:strRef>
              <c:f>CANALES!$D$104</c:f>
              <c:strCache>
                <c:ptCount val="1"/>
                <c:pt idx="0">
                  <c:v>Total 2024</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CANALES!$E$103:$H$103</c:f>
              <c:strCache>
                <c:ptCount val="4"/>
                <c:pt idx="0">
                  <c:v>Facebook</c:v>
                </c:pt>
                <c:pt idx="1">
                  <c:v>X</c:v>
                </c:pt>
                <c:pt idx="2">
                  <c:v>Instagram</c:v>
                </c:pt>
                <c:pt idx="3">
                  <c:v>TOTAL REDES </c:v>
                </c:pt>
              </c:strCache>
            </c:strRef>
          </c:cat>
          <c:val>
            <c:numRef>
              <c:f>CANALES!$E$104:$H$104</c:f>
              <c:numCache>
                <c:formatCode>#,##0</c:formatCode>
                <c:ptCount val="4"/>
                <c:pt idx="0">
                  <c:v>27886</c:v>
                </c:pt>
                <c:pt idx="1">
                  <c:v>76091</c:v>
                </c:pt>
                <c:pt idx="2">
                  <c:v>3918</c:v>
                </c:pt>
                <c:pt idx="3">
                  <c:v>107895</c:v>
                </c:pt>
              </c:numCache>
            </c:numRef>
          </c:val>
          <c:extLst>
            <c:ext xmlns:c16="http://schemas.microsoft.com/office/drawing/2014/chart" uri="{C3380CC4-5D6E-409C-BE32-E72D297353CC}">
              <c16:uniqueId val="{00000000-1CF8-4EA5-8AA9-A249C63FBC40}"/>
            </c:ext>
          </c:extLst>
        </c:ser>
        <c:ser>
          <c:idx val="1"/>
          <c:order val="1"/>
          <c:tx>
            <c:strRef>
              <c:f>CANALES!$D$105</c:f>
              <c:strCache>
                <c:ptCount val="1"/>
                <c:pt idx="0">
                  <c:v>Total 2025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CANALES!$E$103:$H$103</c:f>
              <c:strCache>
                <c:ptCount val="4"/>
                <c:pt idx="0">
                  <c:v>Facebook</c:v>
                </c:pt>
                <c:pt idx="1">
                  <c:v>X</c:v>
                </c:pt>
                <c:pt idx="2">
                  <c:v>Instagram</c:v>
                </c:pt>
                <c:pt idx="3">
                  <c:v>TOTAL REDES </c:v>
                </c:pt>
              </c:strCache>
            </c:strRef>
          </c:cat>
          <c:val>
            <c:numRef>
              <c:f>CANALES!$E$105:$H$105</c:f>
              <c:numCache>
                <c:formatCode>#,##0</c:formatCode>
                <c:ptCount val="4"/>
                <c:pt idx="0">
                  <c:v>11846</c:v>
                </c:pt>
                <c:pt idx="1">
                  <c:v>10963</c:v>
                </c:pt>
                <c:pt idx="2">
                  <c:v>11317</c:v>
                </c:pt>
                <c:pt idx="3">
                  <c:v>34126</c:v>
                </c:pt>
              </c:numCache>
            </c:numRef>
          </c:val>
          <c:extLst>
            <c:ext xmlns:c16="http://schemas.microsoft.com/office/drawing/2014/chart" uri="{C3380CC4-5D6E-409C-BE32-E72D297353CC}">
              <c16:uniqueId val="{00000001-1CF8-4EA5-8AA9-A249C63FBC40}"/>
            </c:ext>
          </c:extLst>
        </c:ser>
        <c:ser>
          <c:idx val="2"/>
          <c:order val="2"/>
          <c:tx>
            <c:strRef>
              <c:f>CANALES!$D$106</c:f>
              <c:strCache>
                <c:ptCount val="1"/>
                <c:pt idx="0">
                  <c:v>Total 2026</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CANALES!$E$103:$H$103</c:f>
              <c:strCache>
                <c:ptCount val="4"/>
                <c:pt idx="0">
                  <c:v>Facebook</c:v>
                </c:pt>
                <c:pt idx="1">
                  <c:v>X</c:v>
                </c:pt>
                <c:pt idx="2">
                  <c:v>Instagram</c:v>
                </c:pt>
                <c:pt idx="3">
                  <c:v>TOTAL REDES </c:v>
                </c:pt>
              </c:strCache>
            </c:strRef>
          </c:cat>
          <c:val>
            <c:numRef>
              <c:f>CANALES!$E$106:$H$106</c:f>
              <c:numCache>
                <c:formatCode>#,##0</c:formatCode>
                <c:ptCount val="4"/>
                <c:pt idx="0">
                  <c:v>2115</c:v>
                </c:pt>
                <c:pt idx="1">
                  <c:v>8641</c:v>
                </c:pt>
                <c:pt idx="2">
                  <c:v>1657</c:v>
                </c:pt>
                <c:pt idx="3">
                  <c:v>12413</c:v>
                </c:pt>
              </c:numCache>
            </c:numRef>
          </c:val>
          <c:extLst>
            <c:ext xmlns:c16="http://schemas.microsoft.com/office/drawing/2014/chart" uri="{C3380CC4-5D6E-409C-BE32-E72D297353CC}">
              <c16:uniqueId val="{00000002-1CF8-4EA5-8AA9-A249C63FBC40}"/>
            </c:ext>
          </c:extLst>
        </c:ser>
        <c:dLbls>
          <c:dLblPos val="outEnd"/>
          <c:showLegendKey val="0"/>
          <c:showVal val="1"/>
          <c:showCatName val="0"/>
          <c:showSerName val="0"/>
          <c:showPercent val="0"/>
          <c:showBubbleSize val="0"/>
        </c:dLbls>
        <c:gapWidth val="219"/>
        <c:overlap val="-27"/>
        <c:axId val="517792847"/>
        <c:axId val="517796687"/>
      </c:barChart>
      <c:catAx>
        <c:axId val="517792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crossAx val="517796687"/>
        <c:crosses val="autoZero"/>
        <c:auto val="1"/>
        <c:lblAlgn val="ctr"/>
        <c:lblOffset val="100"/>
        <c:noMultiLvlLbl val="0"/>
      </c:catAx>
      <c:valAx>
        <c:axId val="517796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77928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2000" b="1" i="0" u="none" strike="noStrike" kern="1200" spc="0" baseline="0">
                <a:solidFill>
                  <a:sysClr val="windowText" lastClr="000000"/>
                </a:solidFill>
                <a:latin typeface="Nunito" pitchFamily="2" charset="0"/>
                <a:ea typeface="+mn-ea"/>
                <a:cs typeface="+mn-cs"/>
              </a:defRPr>
            </a:pPr>
            <a:r>
              <a:rPr lang="es-CO" sz="2000" b="1" i="0" u="none" strike="noStrike" kern="1200" spc="0" baseline="0">
                <a:solidFill>
                  <a:sysClr val="windowText" lastClr="000000"/>
                </a:solidFill>
                <a:latin typeface="Nunito" pitchFamily="2" charset="0"/>
                <a:ea typeface="+mn-ea"/>
                <a:cs typeface="+mn-cs"/>
              </a:rPr>
              <a:t>Interacciones Avatar dIAna( inteligencia artificilal )</a:t>
            </a:r>
          </a:p>
        </c:rich>
      </c:tx>
      <c:overlay val="0"/>
      <c:spPr>
        <a:noFill/>
        <a:ln>
          <a:noFill/>
        </a:ln>
        <a:effectLst/>
      </c:spPr>
      <c:txPr>
        <a:bodyPr rot="0" spcFirstLastPara="1" vertOverflow="ellipsis" vert="horz" wrap="square" anchor="ctr" anchorCtr="1"/>
        <a:lstStyle/>
        <a:p>
          <a:pPr>
            <a:defRPr lang="es-CO" sz="2000" b="1" i="0" u="none" strike="noStrike" kern="1200" spc="0" baseline="0">
              <a:solidFill>
                <a:sysClr val="windowText" lastClr="000000"/>
              </a:solidFill>
              <a:latin typeface="Nunito" pitchFamily="2" charset="0"/>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CANALES!$D$182:$D$195</c15:sqref>
                  </c15:fullRef>
                </c:ext>
              </c:extLst>
              <c:f>CANALES!$D$183:$D$185</c:f>
              <c:strCache>
                <c:ptCount val="3"/>
                <c:pt idx="0">
                  <c:v>Enero</c:v>
                </c:pt>
                <c:pt idx="1">
                  <c:v>Febrero</c:v>
                </c:pt>
                <c:pt idx="2">
                  <c:v>Marzo</c:v>
                </c:pt>
              </c:strCache>
            </c:strRef>
          </c:cat>
          <c:val>
            <c:numRef>
              <c:extLst>
                <c:ext xmlns:c15="http://schemas.microsoft.com/office/drawing/2012/chart" uri="{02D57815-91ED-43cb-92C2-25804820EDAC}">
                  <c15:fullRef>
                    <c15:sqref>CANALES!$E$182:$E$195</c15:sqref>
                  </c15:fullRef>
                </c:ext>
              </c:extLst>
              <c:f>CANALES!$E$183:$E$185</c:f>
              <c:numCache>
                <c:formatCode>#,##0</c:formatCode>
                <c:ptCount val="3"/>
                <c:pt idx="0">
                  <c:v>2766</c:v>
                </c:pt>
                <c:pt idx="1">
                  <c:v>2741</c:v>
                </c:pt>
                <c:pt idx="2">
                  <c:v>3440</c:v>
                </c:pt>
              </c:numCache>
            </c:numRef>
          </c:val>
          <c:extLst>
            <c:ext xmlns:c16="http://schemas.microsoft.com/office/drawing/2014/chart" uri="{C3380CC4-5D6E-409C-BE32-E72D297353CC}">
              <c16:uniqueId val="{00000000-1D67-4F58-9789-AD5459726C4A}"/>
            </c:ext>
          </c:extLst>
        </c:ser>
        <c:dLbls>
          <c:dLblPos val="outEnd"/>
          <c:showLegendKey val="0"/>
          <c:showVal val="1"/>
          <c:showCatName val="0"/>
          <c:showSerName val="0"/>
          <c:showPercent val="0"/>
          <c:showBubbleSize val="0"/>
        </c:dLbls>
        <c:gapWidth val="219"/>
        <c:overlap val="-27"/>
        <c:axId val="631211343"/>
        <c:axId val="631211823"/>
      </c:barChart>
      <c:catAx>
        <c:axId val="631211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CO"/>
          </a:p>
        </c:txPr>
        <c:crossAx val="631211823"/>
        <c:crosses val="autoZero"/>
        <c:auto val="1"/>
        <c:lblAlgn val="ctr"/>
        <c:lblOffset val="100"/>
        <c:noMultiLvlLbl val="0"/>
      </c:catAx>
      <c:valAx>
        <c:axId val="631211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12113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ptos Narrow" panose="020B0004020202020204" pitchFamily="34" charset="0"/>
                <a:ea typeface="+mn-ea"/>
                <a:cs typeface="+mn-cs"/>
              </a:defRPr>
            </a:pPr>
            <a:r>
              <a:rPr lang="en-US" sz="1100" b="0">
                <a:solidFill>
                  <a:schemeClr val="bg1"/>
                </a:solidFill>
                <a:latin typeface="Aptos Narrow" panose="020B0004020202020204" pitchFamily="34" charset="0"/>
              </a:rPr>
              <a:t>Total de peticiones gestionadas durante los últimos tres años</a:t>
            </a:r>
          </a:p>
        </c:rich>
      </c:tx>
      <c:overlay val="0"/>
      <c:spPr>
        <a:solidFill>
          <a:schemeClr val="accent1">
            <a:lumMod val="5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ptos Narrow" panose="020B0004020202020204" pitchFamily="34" charset="0"/>
              <a:ea typeface="+mn-ea"/>
              <a:cs typeface="+mn-cs"/>
            </a:defRPr>
          </a:pPr>
          <a:endParaRPr lang="es-CO"/>
        </a:p>
      </c:txPr>
    </c:title>
    <c:autoTitleDeleted val="0"/>
    <c:plotArea>
      <c:layout/>
      <c:barChart>
        <c:barDir val="col"/>
        <c:grouping val="clustered"/>
        <c:varyColors val="0"/>
        <c:ser>
          <c:idx val="0"/>
          <c:order val="0"/>
          <c:tx>
            <c:strRef>
              <c:f>PQRSD!$E$71</c:f>
              <c:strCache>
                <c:ptCount val="1"/>
                <c:pt idx="0">
                  <c:v>Total</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3"/>
              <c:pt idx="0">
                <c:v>2024</c:v>
              </c:pt>
              <c:pt idx="1">
                <c:v>2025</c:v>
              </c:pt>
              <c:pt idx="2">
                <c:v>2026</c:v>
              </c:pt>
            </c:numLit>
          </c:cat>
          <c:val>
            <c:numRef>
              <c:f>PQRSD!$F$71:$H$71</c:f>
              <c:numCache>
                <c:formatCode>#,##0</c:formatCode>
                <c:ptCount val="3"/>
                <c:pt idx="0">
                  <c:v>318275</c:v>
                </c:pt>
                <c:pt idx="1">
                  <c:v>385000</c:v>
                </c:pt>
                <c:pt idx="2">
                  <c:v>98807</c:v>
                </c:pt>
              </c:numCache>
            </c:numRef>
          </c:val>
          <c:extLst>
            <c:ext xmlns:c16="http://schemas.microsoft.com/office/drawing/2014/chart" uri="{C3380CC4-5D6E-409C-BE32-E72D297353CC}">
              <c16:uniqueId val="{00000000-40AC-4402-A68F-9A0A6A7ABB5A}"/>
            </c:ext>
          </c:extLst>
        </c:ser>
        <c:dLbls>
          <c:showLegendKey val="0"/>
          <c:showVal val="0"/>
          <c:showCatName val="0"/>
          <c:showSerName val="0"/>
          <c:showPercent val="0"/>
          <c:showBubbleSize val="0"/>
        </c:dLbls>
        <c:gapWidth val="150"/>
        <c:axId val="2047184656"/>
        <c:axId val="2047184176"/>
      </c:barChart>
      <c:catAx>
        <c:axId val="20471846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7184176"/>
        <c:crosses val="autoZero"/>
        <c:auto val="1"/>
        <c:lblAlgn val="ctr"/>
        <c:lblOffset val="100"/>
        <c:noMultiLvlLbl val="0"/>
      </c:catAx>
      <c:valAx>
        <c:axId val="2047184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7184656"/>
        <c:crosses val="autoZero"/>
        <c:crossBetween val="between"/>
        <c:majorUnit val="1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6" Type="http://schemas.openxmlformats.org/officeDocument/2006/relationships/chart" Target="../charts/chart24.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5" Type="http://schemas.openxmlformats.org/officeDocument/2006/relationships/chart" Target="../charts/chart2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2" Type="http://schemas.openxmlformats.org/officeDocument/2006/relationships/chart" Target="../charts/chart26.xml"/><Relationship Id="rId16" Type="http://schemas.openxmlformats.org/officeDocument/2006/relationships/chart" Target="../charts/chart40.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5" Type="http://schemas.openxmlformats.org/officeDocument/2006/relationships/chart" Target="../charts/chart3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42</xdr:row>
      <xdr:rowOff>180974</xdr:rowOff>
    </xdr:to>
    <xdr:pic>
      <xdr:nvPicPr>
        <xdr:cNvPr id="2" name="Imagen 1" descr="Logotipo&#10;&#10;Descripción generada automáticamente">
          <a:extLst>
            <a:ext uri="{FF2B5EF4-FFF2-40B4-BE49-F238E27FC236}">
              <a16:creationId xmlns:a16="http://schemas.microsoft.com/office/drawing/2014/main" id="{64CD49A5-0416-4188-B779-1A459C52E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478000" cy="8277224"/>
        </a:xfrm>
        <a:prstGeom prst="rect">
          <a:avLst/>
        </a:prstGeom>
        <a:solidFill>
          <a:schemeClr val="accent2"/>
        </a:solidFill>
      </xdr:spPr>
    </xdr:pic>
    <xdr:clientData/>
  </xdr:twoCellAnchor>
  <xdr:twoCellAnchor>
    <xdr:from>
      <xdr:col>1</xdr:col>
      <xdr:colOff>77093</xdr:colOff>
      <xdr:row>7</xdr:row>
      <xdr:rowOff>41887</xdr:rowOff>
    </xdr:from>
    <xdr:to>
      <xdr:col>8</xdr:col>
      <xdr:colOff>89859</xdr:colOff>
      <xdr:row>11</xdr:row>
      <xdr:rowOff>165083</xdr:rowOff>
    </xdr:to>
    <xdr:sp macro="" textlink="">
      <xdr:nvSpPr>
        <xdr:cNvPr id="3" name="CuadroTexto 2">
          <a:extLst>
            <a:ext uri="{FF2B5EF4-FFF2-40B4-BE49-F238E27FC236}">
              <a16:creationId xmlns:a16="http://schemas.microsoft.com/office/drawing/2014/main" id="{9ACB33F3-3750-440B-9D5B-7E956CA7951E}"/>
            </a:ext>
          </a:extLst>
        </xdr:cNvPr>
        <xdr:cNvSpPr txBox="1"/>
      </xdr:nvSpPr>
      <xdr:spPr>
        <a:xfrm>
          <a:off x="839093" y="1423012"/>
          <a:ext cx="5346766" cy="932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2400">
              <a:solidFill>
                <a:schemeClr val="bg1"/>
              </a:solidFill>
              <a:latin typeface="Nunito" pitchFamily="2" charset="0"/>
              <a:cs typeface="Arial" panose="020B0604020202020204" pitchFamily="34" charset="0"/>
            </a:rPr>
            <a:t>Informe de Gestión</a:t>
          </a:r>
        </a:p>
        <a:p>
          <a:r>
            <a:rPr lang="es-MX" sz="2400">
              <a:solidFill>
                <a:schemeClr val="bg1"/>
              </a:solidFill>
              <a:latin typeface="Nunito" pitchFamily="2" charset="0"/>
              <a:cs typeface="Arial" panose="020B0604020202020204" pitchFamily="34" charset="0"/>
            </a:rPr>
            <a:t>1er Trimestre de 2026</a:t>
          </a:r>
          <a:endParaRPr lang="es-ES_tradnl" sz="2400">
            <a:solidFill>
              <a:schemeClr val="bg1"/>
            </a:solidFill>
            <a:latin typeface="Nunito" pitchFamily="2" charset="0"/>
            <a:cs typeface="Arial" panose="020B0604020202020204" pitchFamily="34" charset="0"/>
          </a:endParaRPr>
        </a:p>
      </xdr:txBody>
    </xdr:sp>
    <xdr:clientData/>
  </xdr:twoCellAnchor>
  <xdr:twoCellAnchor>
    <xdr:from>
      <xdr:col>1</xdr:col>
      <xdr:colOff>77093</xdr:colOff>
      <xdr:row>12</xdr:row>
      <xdr:rowOff>85533</xdr:rowOff>
    </xdr:from>
    <xdr:to>
      <xdr:col>8</xdr:col>
      <xdr:colOff>393840</xdr:colOff>
      <xdr:row>16</xdr:row>
      <xdr:rowOff>52843</xdr:rowOff>
    </xdr:to>
    <xdr:sp macro="" textlink="">
      <xdr:nvSpPr>
        <xdr:cNvPr id="4" name="CuadroTexto 3">
          <a:extLst>
            <a:ext uri="{FF2B5EF4-FFF2-40B4-BE49-F238E27FC236}">
              <a16:creationId xmlns:a16="http://schemas.microsoft.com/office/drawing/2014/main" id="{46871EBD-7044-48AD-94DA-694CB64B6F43}"/>
            </a:ext>
          </a:extLst>
        </xdr:cNvPr>
        <xdr:cNvSpPr txBox="1"/>
      </xdr:nvSpPr>
      <xdr:spPr>
        <a:xfrm>
          <a:off x="839093" y="2466783"/>
          <a:ext cx="5650747" cy="729310"/>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_tradnl" b="1">
              <a:solidFill>
                <a:srgbClr val="00B0F0"/>
              </a:solidFill>
              <a:latin typeface="Nunito" pitchFamily="2" charset="0"/>
              <a:cs typeface="Arial" panose="020B0604020202020204" pitchFamily="34" charset="0"/>
            </a:rPr>
            <a:t>Subdirección de Servicio al Ciudadano en Asuntos Tributarios</a:t>
          </a:r>
        </a:p>
      </xdr:txBody>
    </xdr:sp>
    <xdr:clientData/>
  </xdr:twoCellAnchor>
  <xdr:twoCellAnchor>
    <xdr:from>
      <xdr:col>1</xdr:col>
      <xdr:colOff>116933</xdr:colOff>
      <xdr:row>17</xdr:row>
      <xdr:rowOff>174502</xdr:rowOff>
    </xdr:from>
    <xdr:to>
      <xdr:col>11</xdr:col>
      <xdr:colOff>169805</xdr:colOff>
      <xdr:row>23</xdr:row>
      <xdr:rowOff>42100</xdr:rowOff>
    </xdr:to>
    <xdr:sp macro="" textlink="">
      <xdr:nvSpPr>
        <xdr:cNvPr id="5" name="CuadroTexto 1">
          <a:extLst>
            <a:ext uri="{FF2B5EF4-FFF2-40B4-BE49-F238E27FC236}">
              <a16:creationId xmlns:a16="http://schemas.microsoft.com/office/drawing/2014/main" id="{B8B64B53-EFB6-4A09-B28E-8C2AA2E2608D}"/>
            </a:ext>
          </a:extLst>
        </xdr:cNvPr>
        <xdr:cNvSpPr txBox="1"/>
      </xdr:nvSpPr>
      <xdr:spPr>
        <a:xfrm>
          <a:off x="878933" y="3508252"/>
          <a:ext cx="7672872" cy="1010598"/>
        </a:xfrm>
        <a:prstGeom prst="rect">
          <a:avLst/>
        </a:prstGeom>
        <a:noFill/>
      </xdr:spPr>
      <xdr:txBody>
        <a:bodyPr wrap="square" lIns="91440" tIns="45720" rIns="91440" bIns="45720" rtlCol="0" anchor="t">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228600" indent="-228600">
            <a:lnSpc>
              <a:spcPct val="150000"/>
            </a:lnSpc>
            <a:buFontTx/>
            <a:buAutoNum type="arabicPeriod"/>
          </a:pPr>
          <a:r>
            <a:rPr lang="es-CO" sz="1200">
              <a:solidFill>
                <a:schemeClr val="bg2">
                  <a:lumMod val="75000"/>
                </a:schemeClr>
              </a:solidFill>
              <a:latin typeface="Nunito" pitchFamily="2" charset="0"/>
            </a:rPr>
            <a:t>Coordinación de Canales de Servicio y Experiencia del Usuario </a:t>
          </a:r>
        </a:p>
        <a:p>
          <a:pPr marL="228600" indent="-228600">
            <a:lnSpc>
              <a:spcPct val="150000"/>
            </a:lnSpc>
            <a:buFontTx/>
            <a:buAutoNum type="arabicPeriod"/>
          </a:pPr>
          <a:r>
            <a:rPr lang="es-CO" sz="1200">
              <a:solidFill>
                <a:schemeClr val="bg2">
                  <a:lumMod val="75000"/>
                </a:schemeClr>
              </a:solidFill>
              <a:latin typeface="Nunito" pitchFamily="2" charset="0"/>
            </a:rPr>
            <a:t>Coordinación de Administración del Sistema de PQRSD</a:t>
          </a:r>
        </a:p>
        <a:p>
          <a:pPr marL="228600" indent="-228600">
            <a:lnSpc>
              <a:spcPct val="150000"/>
            </a:lnSpc>
            <a:buFontTx/>
            <a:buAutoNum type="arabicPeriod"/>
          </a:pPr>
          <a:r>
            <a:rPr lang="es-CO" sz="1200">
              <a:solidFill>
                <a:schemeClr val="bg2">
                  <a:lumMod val="75000"/>
                </a:schemeClr>
              </a:solidFill>
              <a:latin typeface="Nunito" pitchFamily="2" charset="0"/>
            </a:rPr>
            <a:t>Coordinaicón de Cultura de la Contribución</a:t>
          </a:r>
        </a:p>
      </xdr:txBody>
    </xdr:sp>
    <xdr:clientData/>
  </xdr:twoCellAnchor>
  <xdr:twoCellAnchor>
    <xdr:from>
      <xdr:col>1</xdr:col>
      <xdr:colOff>130624</xdr:colOff>
      <xdr:row>25</xdr:row>
      <xdr:rowOff>96898</xdr:rowOff>
    </xdr:from>
    <xdr:to>
      <xdr:col>11</xdr:col>
      <xdr:colOff>183496</xdr:colOff>
      <xdr:row>27</xdr:row>
      <xdr:rowOff>100430</xdr:rowOff>
    </xdr:to>
    <xdr:sp macro="" textlink="">
      <xdr:nvSpPr>
        <xdr:cNvPr id="6" name="CuadroTexto 4">
          <a:extLst>
            <a:ext uri="{FF2B5EF4-FFF2-40B4-BE49-F238E27FC236}">
              <a16:creationId xmlns:a16="http://schemas.microsoft.com/office/drawing/2014/main" id="{BA947DB1-8BCB-49DB-97FF-B9DA0260B639}"/>
            </a:ext>
          </a:extLst>
        </xdr:cNvPr>
        <xdr:cNvSpPr txBox="1"/>
      </xdr:nvSpPr>
      <xdr:spPr>
        <a:xfrm>
          <a:off x="892624" y="4954648"/>
          <a:ext cx="7672872" cy="384532"/>
        </a:xfrm>
        <a:prstGeom prst="rect">
          <a:avLst/>
        </a:prstGeom>
        <a:noFill/>
      </xdr:spPr>
      <xdr:txBody>
        <a:bodyPr wrap="square" lIns="91440" tIns="45720" rIns="91440" bIns="45720" rtlCol="0" anchor="t">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nSpc>
              <a:spcPct val="150000"/>
            </a:lnSpc>
          </a:pPr>
          <a:r>
            <a:rPr lang="es-MX" sz="1200" b="1">
              <a:solidFill>
                <a:schemeClr val="bg1"/>
              </a:solidFill>
              <a:latin typeface="Nunito" pitchFamily="2" charset="0"/>
            </a:rPr>
            <a:t>14 de</a:t>
          </a:r>
          <a:r>
            <a:rPr lang="es-MX" sz="1200" b="1" baseline="0">
              <a:solidFill>
                <a:schemeClr val="bg1"/>
              </a:solidFill>
              <a:latin typeface="Nunito" pitchFamily="2" charset="0"/>
            </a:rPr>
            <a:t> mayo </a:t>
          </a:r>
          <a:r>
            <a:rPr lang="es-MX" sz="1200" b="1">
              <a:solidFill>
                <a:schemeClr val="bg1"/>
              </a:solidFill>
              <a:latin typeface="Nunito" pitchFamily="2" charset="0"/>
            </a:rPr>
            <a:t>de 2026</a:t>
          </a:r>
          <a:endParaRPr lang="es-CO" sz="1200" b="1">
            <a:solidFill>
              <a:schemeClr val="bg1"/>
            </a:solidFill>
            <a:latin typeface="Nunito" pitchFamily="2" charset="0"/>
          </a:endParaRPr>
        </a:p>
      </xdr:txBody>
    </xdr:sp>
    <xdr:clientData/>
  </xdr:twoCellAnchor>
  <xdr:twoCellAnchor editAs="oneCell">
    <xdr:from>
      <xdr:col>0</xdr:col>
      <xdr:colOff>649459</xdr:colOff>
      <xdr:row>27</xdr:row>
      <xdr:rowOff>100800</xdr:rowOff>
    </xdr:from>
    <xdr:to>
      <xdr:col>12</xdr:col>
      <xdr:colOff>302254</xdr:colOff>
      <xdr:row>35</xdr:row>
      <xdr:rowOff>74493</xdr:rowOff>
    </xdr:to>
    <xdr:pic>
      <xdr:nvPicPr>
        <xdr:cNvPr id="7" name="Imagen 6">
          <a:extLst>
            <a:ext uri="{FF2B5EF4-FFF2-40B4-BE49-F238E27FC236}">
              <a16:creationId xmlns:a16="http://schemas.microsoft.com/office/drawing/2014/main" id="{DA2C136B-8ECD-42B6-BFF0-61BBD5E9C12E}"/>
            </a:ext>
          </a:extLst>
        </xdr:cNvPr>
        <xdr:cNvPicPr>
          <a:picLocks noChangeAspect="1"/>
        </xdr:cNvPicPr>
      </xdr:nvPicPr>
      <xdr:blipFill rotWithShape="1">
        <a:blip xmlns:r="http://schemas.openxmlformats.org/officeDocument/2006/relationships" r:embed="rId2"/>
        <a:srcRect l="5725" t="69267" r="54200" b="18359"/>
        <a:stretch/>
      </xdr:blipFill>
      <xdr:spPr>
        <a:xfrm>
          <a:off x="649459" y="5339550"/>
          <a:ext cx="8796795" cy="1497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628650</xdr:colOff>
      <xdr:row>2</xdr:row>
      <xdr:rowOff>0</xdr:rowOff>
    </xdr:from>
    <xdr:to>
      <xdr:col>45</xdr:col>
      <xdr:colOff>752475</xdr:colOff>
      <xdr:row>16</xdr:row>
      <xdr:rowOff>9525</xdr:rowOff>
    </xdr:to>
    <xdr:graphicFrame macro="">
      <xdr:nvGraphicFramePr>
        <xdr:cNvPr id="2" name="Gráfico 22">
          <a:extLst>
            <a:ext uri="{FF2B5EF4-FFF2-40B4-BE49-F238E27FC236}">
              <a16:creationId xmlns:a16="http://schemas.microsoft.com/office/drawing/2014/main" id="{38D64E24-BB98-4B94-8CE4-3E306BB6009C}"/>
            </a:ext>
            <a:ext uri="{147F2762-F138-4A5C-976F-8EAC2B608ADB}">
              <a16:predDERef xmlns:a16="http://schemas.microsoft.com/office/drawing/2014/main" pre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476250</xdr:colOff>
      <xdr:row>49</xdr:row>
      <xdr:rowOff>17317</xdr:rowOff>
    </xdr:from>
    <xdr:to>
      <xdr:col>18</xdr:col>
      <xdr:colOff>2068285</xdr:colOff>
      <xdr:row>64</xdr:row>
      <xdr:rowOff>51955</xdr:rowOff>
    </xdr:to>
    <xdr:graphicFrame macro="">
      <xdr:nvGraphicFramePr>
        <xdr:cNvPr id="3" name="Gráfico 2">
          <a:extLst>
            <a:ext uri="{FF2B5EF4-FFF2-40B4-BE49-F238E27FC236}">
              <a16:creationId xmlns:a16="http://schemas.microsoft.com/office/drawing/2014/main" id="{1E5B10D8-7EB5-4AA4-B538-F39A68625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146957</xdr:colOff>
      <xdr:row>111</xdr:row>
      <xdr:rowOff>228600</xdr:rowOff>
    </xdr:from>
    <xdr:to>
      <xdr:col>18</xdr:col>
      <xdr:colOff>1257300</xdr:colOff>
      <xdr:row>145</xdr:row>
      <xdr:rowOff>2721</xdr:rowOff>
    </xdr:to>
    <xdr:graphicFrame macro="">
      <xdr:nvGraphicFramePr>
        <xdr:cNvPr id="4" name="Gráfico 3">
          <a:extLst>
            <a:ext uri="{FF2B5EF4-FFF2-40B4-BE49-F238E27FC236}">
              <a16:creationId xmlns:a16="http://schemas.microsoft.com/office/drawing/2014/main" id="{6A6A574C-E440-423F-9ADE-FC32D14D5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613169</xdr:colOff>
      <xdr:row>155</xdr:row>
      <xdr:rowOff>9525</xdr:rowOff>
    </xdr:from>
    <xdr:to>
      <xdr:col>18</xdr:col>
      <xdr:colOff>357186</xdr:colOff>
      <xdr:row>172</xdr:row>
      <xdr:rowOff>59531</xdr:rowOff>
    </xdr:to>
    <xdr:graphicFrame macro="">
      <xdr:nvGraphicFramePr>
        <xdr:cNvPr id="5" name="Gráfico 4">
          <a:extLst>
            <a:ext uri="{FF2B5EF4-FFF2-40B4-BE49-F238E27FC236}">
              <a16:creationId xmlns:a16="http://schemas.microsoft.com/office/drawing/2014/main" id="{A7D54DD5-5201-448F-8389-14DD12E8D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207818</xdr:colOff>
      <xdr:row>6</xdr:row>
      <xdr:rowOff>121227</xdr:rowOff>
    </xdr:from>
    <xdr:to>
      <xdr:col>17</xdr:col>
      <xdr:colOff>658090</xdr:colOff>
      <xdr:row>26</xdr:row>
      <xdr:rowOff>0</xdr:rowOff>
    </xdr:to>
    <xdr:graphicFrame macro="">
      <xdr:nvGraphicFramePr>
        <xdr:cNvPr id="6" name="Gráfico 5">
          <a:extLst>
            <a:ext uri="{FF2B5EF4-FFF2-40B4-BE49-F238E27FC236}">
              <a16:creationId xmlns:a16="http://schemas.microsoft.com/office/drawing/2014/main" id="{1B92B9F0-A02B-44A2-A340-69189F3DE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450271</xdr:colOff>
      <xdr:row>32</xdr:row>
      <xdr:rowOff>48490</xdr:rowOff>
    </xdr:from>
    <xdr:to>
      <xdr:col>17</xdr:col>
      <xdr:colOff>606136</xdr:colOff>
      <xdr:row>47</xdr:row>
      <xdr:rowOff>86591</xdr:rowOff>
    </xdr:to>
    <xdr:graphicFrame macro="">
      <xdr:nvGraphicFramePr>
        <xdr:cNvPr id="7" name="Gráfico 6">
          <a:extLst>
            <a:ext uri="{FF2B5EF4-FFF2-40B4-BE49-F238E27FC236}">
              <a16:creationId xmlns:a16="http://schemas.microsoft.com/office/drawing/2014/main" id="{4F348EDB-5A26-412A-8F00-8E1040016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967428</xdr:colOff>
      <xdr:row>73</xdr:row>
      <xdr:rowOff>241229</xdr:rowOff>
    </xdr:from>
    <xdr:to>
      <xdr:col>17</xdr:col>
      <xdr:colOff>715718</xdr:colOff>
      <xdr:row>101</xdr:row>
      <xdr:rowOff>147801</xdr:rowOff>
    </xdr:to>
    <xdr:graphicFrame macro="">
      <xdr:nvGraphicFramePr>
        <xdr:cNvPr id="8" name="Gráfico 7">
          <a:extLst>
            <a:ext uri="{FF2B5EF4-FFF2-40B4-BE49-F238E27FC236}">
              <a16:creationId xmlns:a16="http://schemas.microsoft.com/office/drawing/2014/main" id="{22C82A47-CF4C-4D32-BD97-4B3D5392F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1159806</xdr:colOff>
      <xdr:row>180</xdr:row>
      <xdr:rowOff>71437</xdr:rowOff>
    </xdr:from>
    <xdr:to>
      <xdr:col>13</xdr:col>
      <xdr:colOff>560295</xdr:colOff>
      <xdr:row>206</xdr:row>
      <xdr:rowOff>93382</xdr:rowOff>
    </xdr:to>
    <xdr:graphicFrame macro="">
      <xdr:nvGraphicFramePr>
        <xdr:cNvPr id="9" name="Gráfico 8">
          <a:extLst>
            <a:ext uri="{FF2B5EF4-FFF2-40B4-BE49-F238E27FC236}">
              <a16:creationId xmlns:a16="http://schemas.microsoft.com/office/drawing/2014/main" id="{11A3B70F-7715-4F47-945E-C376D05B9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252412</xdr:colOff>
      <xdr:row>49</xdr:row>
      <xdr:rowOff>166685</xdr:rowOff>
    </xdr:from>
    <xdr:to>
      <xdr:col>11</xdr:col>
      <xdr:colOff>685800</xdr:colOff>
      <xdr:row>68</xdr:row>
      <xdr:rowOff>161925</xdr:rowOff>
    </xdr:to>
    <xdr:graphicFrame macro="">
      <xdr:nvGraphicFramePr>
        <xdr:cNvPr id="2" name="Gráfico 1">
          <a:extLst>
            <a:ext uri="{FF2B5EF4-FFF2-40B4-BE49-F238E27FC236}">
              <a16:creationId xmlns:a16="http://schemas.microsoft.com/office/drawing/2014/main" id="{46A7185F-7CE9-491F-BFAB-43E12A34B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839931</xdr:colOff>
      <xdr:row>80</xdr:row>
      <xdr:rowOff>125123</xdr:rowOff>
    </xdr:from>
    <xdr:to>
      <xdr:col>14</xdr:col>
      <xdr:colOff>43295</xdr:colOff>
      <xdr:row>95</xdr:row>
      <xdr:rowOff>17318</xdr:rowOff>
    </xdr:to>
    <xdr:graphicFrame macro="">
      <xdr:nvGraphicFramePr>
        <xdr:cNvPr id="3" name="Gráfico 2">
          <a:extLst>
            <a:ext uri="{FF2B5EF4-FFF2-40B4-BE49-F238E27FC236}">
              <a16:creationId xmlns:a16="http://schemas.microsoft.com/office/drawing/2014/main" id="{152EEE1D-7131-4FF1-90A6-5D4A2E830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824345</xdr:colOff>
      <xdr:row>468</xdr:row>
      <xdr:rowOff>146050</xdr:rowOff>
    </xdr:from>
    <xdr:to>
      <xdr:col>14</xdr:col>
      <xdr:colOff>614795</xdr:colOff>
      <xdr:row>482</xdr:row>
      <xdr:rowOff>152400</xdr:rowOff>
    </xdr:to>
    <xdr:graphicFrame macro="">
      <xdr:nvGraphicFramePr>
        <xdr:cNvPr id="4" name="Gráfico 3">
          <a:extLst>
            <a:ext uri="{FF2B5EF4-FFF2-40B4-BE49-F238E27FC236}">
              <a16:creationId xmlns:a16="http://schemas.microsoft.com/office/drawing/2014/main" id="{27D32B50-414F-4A48-9786-F28E2AEAF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19050</xdr:colOff>
      <xdr:row>489</xdr:row>
      <xdr:rowOff>120072</xdr:rowOff>
    </xdr:from>
    <xdr:to>
      <xdr:col>14</xdr:col>
      <xdr:colOff>658091</xdr:colOff>
      <xdr:row>503</xdr:row>
      <xdr:rowOff>126422</xdr:rowOff>
    </xdr:to>
    <xdr:graphicFrame macro="">
      <xdr:nvGraphicFramePr>
        <xdr:cNvPr id="5" name="Gráfico 4">
          <a:extLst>
            <a:ext uri="{FF2B5EF4-FFF2-40B4-BE49-F238E27FC236}">
              <a16:creationId xmlns:a16="http://schemas.microsoft.com/office/drawing/2014/main" id="{FECAD137-5821-42CF-ABCD-244B60570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2886</xdr:colOff>
      <xdr:row>441</xdr:row>
      <xdr:rowOff>182418</xdr:rowOff>
    </xdr:from>
    <xdr:to>
      <xdr:col>13</xdr:col>
      <xdr:colOff>476827</xdr:colOff>
      <xdr:row>456</xdr:row>
      <xdr:rowOff>131618</xdr:rowOff>
    </xdr:to>
    <xdr:graphicFrame macro="">
      <xdr:nvGraphicFramePr>
        <xdr:cNvPr id="6" name="Gráfico 5">
          <a:extLst>
            <a:ext uri="{FF2B5EF4-FFF2-40B4-BE49-F238E27FC236}">
              <a16:creationId xmlns:a16="http://schemas.microsoft.com/office/drawing/2014/main" id="{E9499A12-EB36-436E-AF81-507AE3C52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69274</xdr:colOff>
      <xdr:row>157</xdr:row>
      <xdr:rowOff>181407</xdr:rowOff>
    </xdr:from>
    <xdr:to>
      <xdr:col>13</xdr:col>
      <xdr:colOff>632115</xdr:colOff>
      <xdr:row>177</xdr:row>
      <xdr:rowOff>173182</xdr:rowOff>
    </xdr:to>
    <xdr:graphicFrame macro="">
      <xdr:nvGraphicFramePr>
        <xdr:cNvPr id="7" name="Gráfico 6">
          <a:extLst>
            <a:ext uri="{FF2B5EF4-FFF2-40B4-BE49-F238E27FC236}">
              <a16:creationId xmlns:a16="http://schemas.microsoft.com/office/drawing/2014/main" id="{29BBA3E8-6D3E-4501-B332-91690A5AE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25977</xdr:colOff>
      <xdr:row>185</xdr:row>
      <xdr:rowOff>34636</xdr:rowOff>
    </xdr:from>
    <xdr:to>
      <xdr:col>12</xdr:col>
      <xdr:colOff>597478</xdr:colOff>
      <xdr:row>198</xdr:row>
      <xdr:rowOff>173182</xdr:rowOff>
    </xdr:to>
    <xdr:graphicFrame macro="">
      <xdr:nvGraphicFramePr>
        <xdr:cNvPr id="8" name="Gráfico 7">
          <a:extLst>
            <a:ext uri="{FF2B5EF4-FFF2-40B4-BE49-F238E27FC236}">
              <a16:creationId xmlns:a16="http://schemas.microsoft.com/office/drawing/2014/main" id="{EEB591F0-77DF-4ECB-8F83-C5428B0EA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206</xdr:row>
      <xdr:rowOff>4762</xdr:rowOff>
    </xdr:from>
    <xdr:to>
      <xdr:col>14</xdr:col>
      <xdr:colOff>69273</xdr:colOff>
      <xdr:row>220</xdr:row>
      <xdr:rowOff>155864</xdr:rowOff>
    </xdr:to>
    <xdr:graphicFrame macro="">
      <xdr:nvGraphicFramePr>
        <xdr:cNvPr id="9" name="Gráfico 8">
          <a:extLst>
            <a:ext uri="{FF2B5EF4-FFF2-40B4-BE49-F238E27FC236}">
              <a16:creationId xmlns:a16="http://schemas.microsoft.com/office/drawing/2014/main" id="{D6A4A84F-3762-427A-A57D-37A82255D391}"/>
            </a:ext>
            <a:ext uri="{147F2762-F138-4A5C-976F-8EAC2B608ADB}">
              <a16:predDERef xmlns:a16="http://schemas.microsoft.com/office/drawing/2014/main" pred="{EEB591F0-77DF-4ECB-8F83-C5428B0EA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252412</xdr:colOff>
      <xdr:row>10</xdr:row>
      <xdr:rowOff>166685</xdr:rowOff>
    </xdr:from>
    <xdr:to>
      <xdr:col>11</xdr:col>
      <xdr:colOff>685800</xdr:colOff>
      <xdr:row>29</xdr:row>
      <xdr:rowOff>161925</xdr:rowOff>
    </xdr:to>
    <xdr:graphicFrame macro="">
      <xdr:nvGraphicFramePr>
        <xdr:cNvPr id="10" name="Gráfico 9">
          <a:extLst>
            <a:ext uri="{FF2B5EF4-FFF2-40B4-BE49-F238E27FC236}">
              <a16:creationId xmlns:a16="http://schemas.microsoft.com/office/drawing/2014/main" id="{3764F7D9-8087-434B-BD29-861EC13FE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190500</xdr:colOff>
      <xdr:row>246</xdr:row>
      <xdr:rowOff>95250</xdr:rowOff>
    </xdr:from>
    <xdr:to>
      <xdr:col>14</xdr:col>
      <xdr:colOff>450273</xdr:colOff>
      <xdr:row>271</xdr:row>
      <xdr:rowOff>147205</xdr:rowOff>
    </xdr:to>
    <xdr:graphicFrame macro="">
      <xdr:nvGraphicFramePr>
        <xdr:cNvPr id="11" name="Gráfico 10">
          <a:extLst>
            <a:ext uri="{FF2B5EF4-FFF2-40B4-BE49-F238E27FC236}">
              <a16:creationId xmlns:a16="http://schemas.microsoft.com/office/drawing/2014/main" id="{05530ECB-C22F-4DFA-9A58-2C035405D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95250</xdr:colOff>
      <xdr:row>302</xdr:row>
      <xdr:rowOff>180975</xdr:rowOff>
    </xdr:from>
    <xdr:to>
      <xdr:col>13</xdr:col>
      <xdr:colOff>582757</xdr:colOff>
      <xdr:row>315</xdr:row>
      <xdr:rowOff>133350</xdr:rowOff>
    </xdr:to>
    <xdr:graphicFrame macro="">
      <xdr:nvGraphicFramePr>
        <xdr:cNvPr id="12" name="Gráfico 11">
          <a:extLst>
            <a:ext uri="{FF2B5EF4-FFF2-40B4-BE49-F238E27FC236}">
              <a16:creationId xmlns:a16="http://schemas.microsoft.com/office/drawing/2014/main" id="{3A20F87F-04BE-4DA9-AEDF-C530B02A7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8659</xdr:colOff>
      <xdr:row>326</xdr:row>
      <xdr:rowOff>138546</xdr:rowOff>
    </xdr:from>
    <xdr:to>
      <xdr:col>12</xdr:col>
      <xdr:colOff>718704</xdr:colOff>
      <xdr:row>340</xdr:row>
      <xdr:rowOff>112568</xdr:rowOff>
    </xdr:to>
    <xdr:graphicFrame macro="">
      <xdr:nvGraphicFramePr>
        <xdr:cNvPr id="13" name="Gráfico 12">
          <a:extLst>
            <a:ext uri="{FF2B5EF4-FFF2-40B4-BE49-F238E27FC236}">
              <a16:creationId xmlns:a16="http://schemas.microsoft.com/office/drawing/2014/main" id="{90FD9C73-F628-4061-A91F-E1638D10F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233795</xdr:colOff>
      <xdr:row>374</xdr:row>
      <xdr:rowOff>42862</xdr:rowOff>
    </xdr:from>
    <xdr:to>
      <xdr:col>14</xdr:col>
      <xdr:colOff>504825</xdr:colOff>
      <xdr:row>394</xdr:row>
      <xdr:rowOff>103910</xdr:rowOff>
    </xdr:to>
    <xdr:graphicFrame macro="">
      <xdr:nvGraphicFramePr>
        <xdr:cNvPr id="14" name="Gráfico 13">
          <a:extLst>
            <a:ext uri="{FF2B5EF4-FFF2-40B4-BE49-F238E27FC236}">
              <a16:creationId xmlns:a16="http://schemas.microsoft.com/office/drawing/2014/main" id="{479CB39B-EC3E-4BDF-AAB0-98831F53A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4329</xdr:colOff>
      <xdr:row>401</xdr:row>
      <xdr:rowOff>69273</xdr:rowOff>
    </xdr:from>
    <xdr:to>
      <xdr:col>12</xdr:col>
      <xdr:colOff>753341</xdr:colOff>
      <xdr:row>415</xdr:row>
      <xdr:rowOff>69273</xdr:rowOff>
    </xdr:to>
    <xdr:graphicFrame macro="">
      <xdr:nvGraphicFramePr>
        <xdr:cNvPr id="15" name="Gráfico 14">
          <a:extLst>
            <a:ext uri="{FF2B5EF4-FFF2-40B4-BE49-F238E27FC236}">
              <a16:creationId xmlns:a16="http://schemas.microsoft.com/office/drawing/2014/main" id="{FFD45409-0BC1-4CDA-8737-0453A930C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3833</xdr:colOff>
      <xdr:row>420</xdr:row>
      <xdr:rowOff>78364</xdr:rowOff>
    </xdr:from>
    <xdr:to>
      <xdr:col>12</xdr:col>
      <xdr:colOff>551088</xdr:colOff>
      <xdr:row>434</xdr:row>
      <xdr:rowOff>154564</xdr:rowOff>
    </xdr:to>
    <xdr:graphicFrame macro="">
      <xdr:nvGraphicFramePr>
        <xdr:cNvPr id="16" name="Gráfico 15">
          <a:extLst>
            <a:ext uri="{FF2B5EF4-FFF2-40B4-BE49-F238E27FC236}">
              <a16:creationId xmlns:a16="http://schemas.microsoft.com/office/drawing/2014/main" id="{76D14692-0416-4382-9C9B-C66A9118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86592</xdr:colOff>
      <xdr:row>282</xdr:row>
      <xdr:rowOff>42862</xdr:rowOff>
    </xdr:from>
    <xdr:to>
      <xdr:col>13</xdr:col>
      <xdr:colOff>66675</xdr:colOff>
      <xdr:row>294</xdr:row>
      <xdr:rowOff>181841</xdr:rowOff>
    </xdr:to>
    <xdr:graphicFrame macro="">
      <xdr:nvGraphicFramePr>
        <xdr:cNvPr id="17" name="Gráfico 16">
          <a:extLst>
            <a:ext uri="{FF2B5EF4-FFF2-40B4-BE49-F238E27FC236}">
              <a16:creationId xmlns:a16="http://schemas.microsoft.com/office/drawing/2014/main" id="{6131032D-C4D7-4686-8CF5-362C2696F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300404</xdr:colOff>
      <xdr:row>6</xdr:row>
      <xdr:rowOff>14287</xdr:rowOff>
    </xdr:from>
    <xdr:to>
      <xdr:col>16</xdr:col>
      <xdr:colOff>638175</xdr:colOff>
      <xdr:row>21</xdr:row>
      <xdr:rowOff>9525</xdr:rowOff>
    </xdr:to>
    <xdr:graphicFrame macro="">
      <xdr:nvGraphicFramePr>
        <xdr:cNvPr id="2" name="Gráfico 1">
          <a:extLst>
            <a:ext uri="{FF2B5EF4-FFF2-40B4-BE49-F238E27FC236}">
              <a16:creationId xmlns:a16="http://schemas.microsoft.com/office/drawing/2014/main" id="{E0460392-22CD-40D7-A400-6A8B25C47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175846</xdr:colOff>
      <xdr:row>25</xdr:row>
      <xdr:rowOff>36635</xdr:rowOff>
    </xdr:from>
    <xdr:to>
      <xdr:col>16</xdr:col>
      <xdr:colOff>647700</xdr:colOff>
      <xdr:row>40</xdr:row>
      <xdr:rowOff>7327</xdr:rowOff>
    </xdr:to>
    <xdr:graphicFrame macro="">
      <xdr:nvGraphicFramePr>
        <xdr:cNvPr id="3" name="Gráfico 2">
          <a:extLst>
            <a:ext uri="{FF2B5EF4-FFF2-40B4-BE49-F238E27FC236}">
              <a16:creationId xmlns:a16="http://schemas.microsoft.com/office/drawing/2014/main" id="{E033D58C-6FC8-45C4-8004-95B6C0B8431F}"/>
            </a:ext>
            <a:ext uri="{147F2762-F138-4A5C-976F-8EAC2B608ADB}">
              <a16:predDERef xmlns:a16="http://schemas.microsoft.com/office/drawing/2014/main" pred="{116FA886-22F9-47B5-A8E6-256289F3D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461596</xdr:colOff>
      <xdr:row>44</xdr:row>
      <xdr:rowOff>14287</xdr:rowOff>
    </xdr:from>
    <xdr:to>
      <xdr:col>16</xdr:col>
      <xdr:colOff>647700</xdr:colOff>
      <xdr:row>59</xdr:row>
      <xdr:rowOff>28575</xdr:rowOff>
    </xdr:to>
    <xdr:graphicFrame macro="">
      <xdr:nvGraphicFramePr>
        <xdr:cNvPr id="4" name="Gráfico 3">
          <a:extLst>
            <a:ext uri="{FF2B5EF4-FFF2-40B4-BE49-F238E27FC236}">
              <a16:creationId xmlns:a16="http://schemas.microsoft.com/office/drawing/2014/main" id="{4A20DA79-CF9D-4930-82F1-FC41893E7302}"/>
            </a:ext>
            <a:ext uri="{147F2762-F138-4A5C-976F-8EAC2B608ADB}">
              <a16:predDERef xmlns:a16="http://schemas.microsoft.com/office/drawing/2014/main" pred="{856F9BA3-D98A-4FE6-9A64-B6F907356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542193</xdr:colOff>
      <xdr:row>62</xdr:row>
      <xdr:rowOff>158751</xdr:rowOff>
    </xdr:from>
    <xdr:to>
      <xdr:col>16</xdr:col>
      <xdr:colOff>666750</xdr:colOff>
      <xdr:row>76</xdr:row>
      <xdr:rowOff>160867</xdr:rowOff>
    </xdr:to>
    <xdr:graphicFrame macro="">
      <xdr:nvGraphicFramePr>
        <xdr:cNvPr id="5" name="Gráfico 4">
          <a:extLst>
            <a:ext uri="{FF2B5EF4-FFF2-40B4-BE49-F238E27FC236}">
              <a16:creationId xmlns:a16="http://schemas.microsoft.com/office/drawing/2014/main" id="{F2F875F1-A0BC-4C5B-B71A-9982E10BBB03}"/>
            </a:ext>
            <a:ext uri="{147F2762-F138-4A5C-976F-8EAC2B608ADB}">
              <a16:predDERef xmlns:a16="http://schemas.microsoft.com/office/drawing/2014/main" pred="{E027D29B-5AA3-49FE-BAB3-A082DF5F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168519</xdr:colOff>
      <xdr:row>96</xdr:row>
      <xdr:rowOff>166687</xdr:rowOff>
    </xdr:from>
    <xdr:to>
      <xdr:col>16</xdr:col>
      <xdr:colOff>740019</xdr:colOff>
      <xdr:row>111</xdr:row>
      <xdr:rowOff>1</xdr:rowOff>
    </xdr:to>
    <xdr:graphicFrame macro="">
      <xdr:nvGraphicFramePr>
        <xdr:cNvPr id="6" name="Gráfico 5">
          <a:extLst>
            <a:ext uri="{FF2B5EF4-FFF2-40B4-BE49-F238E27FC236}">
              <a16:creationId xmlns:a16="http://schemas.microsoft.com/office/drawing/2014/main" id="{DA53155D-6921-460E-BBE5-768F14B0EAF1}"/>
            </a:ext>
            <a:ext uri="{147F2762-F138-4A5C-976F-8EAC2B608ADB}">
              <a16:predDERef xmlns:a16="http://schemas.microsoft.com/office/drawing/2014/main" pred="{AA84186B-B7DB-42A5-8879-9C4D820A2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205154</xdr:colOff>
      <xdr:row>112</xdr:row>
      <xdr:rowOff>128586</xdr:rowOff>
    </xdr:from>
    <xdr:to>
      <xdr:col>16</xdr:col>
      <xdr:colOff>725365</xdr:colOff>
      <xdr:row>127</xdr:row>
      <xdr:rowOff>190499</xdr:rowOff>
    </xdr:to>
    <xdr:graphicFrame macro="">
      <xdr:nvGraphicFramePr>
        <xdr:cNvPr id="7" name="Gráfico 6">
          <a:extLst>
            <a:ext uri="{FF2B5EF4-FFF2-40B4-BE49-F238E27FC236}">
              <a16:creationId xmlns:a16="http://schemas.microsoft.com/office/drawing/2014/main" id="{99287545-10D2-4897-8504-92AA11F0C020}"/>
            </a:ext>
            <a:ext uri="{147F2762-F138-4A5C-976F-8EAC2B608ADB}">
              <a16:predDERef xmlns:a16="http://schemas.microsoft.com/office/drawing/2014/main" pred="{557A9DDF-B08E-49AB-BADE-A31A409B3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241789</xdr:colOff>
      <xdr:row>129</xdr:row>
      <xdr:rowOff>185736</xdr:rowOff>
    </xdr:from>
    <xdr:to>
      <xdr:col>16</xdr:col>
      <xdr:colOff>732691</xdr:colOff>
      <xdr:row>144</xdr:row>
      <xdr:rowOff>190499</xdr:rowOff>
    </xdr:to>
    <xdr:graphicFrame macro="">
      <xdr:nvGraphicFramePr>
        <xdr:cNvPr id="8" name="Gráfico 7">
          <a:extLst>
            <a:ext uri="{FF2B5EF4-FFF2-40B4-BE49-F238E27FC236}">
              <a16:creationId xmlns:a16="http://schemas.microsoft.com/office/drawing/2014/main" id="{94B23664-AAB3-42AE-AD56-8E1ED6622879}"/>
            </a:ext>
            <a:ext uri="{147F2762-F138-4A5C-976F-8EAC2B608ADB}">
              <a16:predDERef xmlns:a16="http://schemas.microsoft.com/office/drawing/2014/main" pred="{AF1A6E3E-8DF8-49C2-9D45-CB7292321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256443</xdr:colOff>
      <xdr:row>146</xdr:row>
      <xdr:rowOff>176212</xdr:rowOff>
    </xdr:from>
    <xdr:to>
      <xdr:col>16</xdr:col>
      <xdr:colOff>703384</xdr:colOff>
      <xdr:row>162</xdr:row>
      <xdr:rowOff>0</xdr:rowOff>
    </xdr:to>
    <xdr:graphicFrame macro="">
      <xdr:nvGraphicFramePr>
        <xdr:cNvPr id="9" name="Gráfico 8">
          <a:extLst>
            <a:ext uri="{FF2B5EF4-FFF2-40B4-BE49-F238E27FC236}">
              <a16:creationId xmlns:a16="http://schemas.microsoft.com/office/drawing/2014/main" id="{21120848-0563-4238-A247-FAFBD4F49302}"/>
            </a:ext>
            <a:ext uri="{147F2762-F138-4A5C-976F-8EAC2B608ADB}">
              <a16:predDERef xmlns:a16="http://schemas.microsoft.com/office/drawing/2014/main" pred="{9C181620-89C9-4BB9-874C-2DAC9A812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400050</xdr:colOff>
      <xdr:row>209</xdr:row>
      <xdr:rowOff>157162</xdr:rowOff>
    </xdr:from>
    <xdr:to>
      <xdr:col>14</xdr:col>
      <xdr:colOff>714375</xdr:colOff>
      <xdr:row>224</xdr:row>
      <xdr:rowOff>23812</xdr:rowOff>
    </xdr:to>
    <xdr:graphicFrame macro="">
      <xdr:nvGraphicFramePr>
        <xdr:cNvPr id="10" name="Gráfico 9">
          <a:extLst>
            <a:ext uri="{FF2B5EF4-FFF2-40B4-BE49-F238E27FC236}">
              <a16:creationId xmlns:a16="http://schemas.microsoft.com/office/drawing/2014/main" id="{C56592EC-6164-4DED-BACE-9B3988C48C5A}"/>
            </a:ext>
            <a:ext uri="{147F2762-F138-4A5C-976F-8EAC2B608ADB}">
              <a16:predDERef xmlns:a16="http://schemas.microsoft.com/office/drawing/2014/main" pred="{30AA917A-F771-4F07-A9B3-6AD4D3BDB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241790</xdr:colOff>
      <xdr:row>188</xdr:row>
      <xdr:rowOff>173568</xdr:rowOff>
    </xdr:from>
    <xdr:to>
      <xdr:col>16</xdr:col>
      <xdr:colOff>696057</xdr:colOff>
      <xdr:row>203</xdr:row>
      <xdr:rowOff>116417</xdr:rowOff>
    </xdr:to>
    <xdr:graphicFrame macro="">
      <xdr:nvGraphicFramePr>
        <xdr:cNvPr id="11" name="Gráfico 10">
          <a:extLst>
            <a:ext uri="{FF2B5EF4-FFF2-40B4-BE49-F238E27FC236}">
              <a16:creationId xmlns:a16="http://schemas.microsoft.com/office/drawing/2014/main" id="{3AE3C993-473A-4D53-9749-24C5138237F7}"/>
            </a:ext>
            <a:ext uri="{147F2762-F138-4A5C-976F-8EAC2B608ADB}">
              <a16:predDERef xmlns:a16="http://schemas.microsoft.com/office/drawing/2014/main" pred="{31F7A59D-0A5C-48C7-B591-35E55B996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534866</xdr:colOff>
      <xdr:row>78</xdr:row>
      <xdr:rowOff>162983</xdr:rowOff>
    </xdr:from>
    <xdr:to>
      <xdr:col>16</xdr:col>
      <xdr:colOff>681403</xdr:colOff>
      <xdr:row>91</xdr:row>
      <xdr:rowOff>143933</xdr:rowOff>
    </xdr:to>
    <xdr:graphicFrame macro="">
      <xdr:nvGraphicFramePr>
        <xdr:cNvPr id="12" name="Gráfico 11">
          <a:extLst>
            <a:ext uri="{FF2B5EF4-FFF2-40B4-BE49-F238E27FC236}">
              <a16:creationId xmlns:a16="http://schemas.microsoft.com/office/drawing/2014/main" id="{EDC141B9-E8B4-4551-96C5-D10EF84BD1D5}"/>
            </a:ext>
            <a:ext uri="{147F2762-F138-4A5C-976F-8EAC2B608ADB}">
              <a16:predDERef xmlns:a16="http://schemas.microsoft.com/office/drawing/2014/main" pred="{3A1BFA59-EA21-4598-8C2F-B496FEF4F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276225</xdr:colOff>
      <xdr:row>229</xdr:row>
      <xdr:rowOff>152400</xdr:rowOff>
    </xdr:from>
    <xdr:to>
      <xdr:col>16384</xdr:col>
      <xdr:colOff>19050</xdr:colOff>
      <xdr:row>238</xdr:row>
      <xdr:rowOff>152400</xdr:rowOff>
    </xdr:to>
    <xdr:graphicFrame macro="">
      <xdr:nvGraphicFramePr>
        <xdr:cNvPr id="13" name="Gráfico 12">
          <a:extLst>
            <a:ext uri="{FF2B5EF4-FFF2-40B4-BE49-F238E27FC236}">
              <a16:creationId xmlns:a16="http://schemas.microsoft.com/office/drawing/2014/main" id="{49ED90B6-EA2E-4BE6-8546-9A578ACB605A}"/>
            </a:ext>
            <a:ext uri="{147F2762-F138-4A5C-976F-8EAC2B608ADB}">
              <a16:predDERef xmlns:a16="http://schemas.microsoft.com/office/drawing/2014/main" pred="{C465B72A-78BF-47FA-9A34-95F793168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240</xdr:row>
      <xdr:rowOff>0</xdr:rowOff>
    </xdr:from>
    <xdr:to>
      <xdr:col>18</xdr:col>
      <xdr:colOff>0</xdr:colOff>
      <xdr:row>249</xdr:row>
      <xdr:rowOff>9525</xdr:rowOff>
    </xdr:to>
    <xdr:graphicFrame macro="">
      <xdr:nvGraphicFramePr>
        <xdr:cNvPr id="14" name="Gráfico 13">
          <a:extLst>
            <a:ext uri="{FF2B5EF4-FFF2-40B4-BE49-F238E27FC236}">
              <a16:creationId xmlns:a16="http://schemas.microsoft.com/office/drawing/2014/main" id="{01C05530-9E00-491E-A8A4-3ADC1429621F}"/>
            </a:ext>
            <a:ext uri="{147F2762-F138-4A5C-976F-8EAC2B608ADB}">
              <a16:predDERef xmlns:a16="http://schemas.microsoft.com/office/drawing/2014/main" pred="{3648149D-483C-694F-833C-F21650FB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252</xdr:row>
      <xdr:rowOff>0</xdr:rowOff>
    </xdr:from>
    <xdr:to>
      <xdr:col>18</xdr:col>
      <xdr:colOff>0</xdr:colOff>
      <xdr:row>261</xdr:row>
      <xdr:rowOff>0</xdr:rowOff>
    </xdr:to>
    <xdr:graphicFrame macro="">
      <xdr:nvGraphicFramePr>
        <xdr:cNvPr id="15" name="Gráfico 14">
          <a:extLst>
            <a:ext uri="{FF2B5EF4-FFF2-40B4-BE49-F238E27FC236}">
              <a16:creationId xmlns:a16="http://schemas.microsoft.com/office/drawing/2014/main" id="{2D11589E-FB93-4EEC-8001-F4AF85E9167D}"/>
            </a:ext>
            <a:ext uri="{147F2762-F138-4A5C-976F-8EAC2B608ADB}">
              <a16:predDERef xmlns:a16="http://schemas.microsoft.com/office/drawing/2014/main" pred="{9D1B9702-38E3-45D7-AD0A-8EF9D3D15C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171450</xdr:colOff>
      <xdr:row>264</xdr:row>
      <xdr:rowOff>180975</xdr:rowOff>
    </xdr:from>
    <xdr:to>
      <xdr:col>16</xdr:col>
      <xdr:colOff>504825</xdr:colOff>
      <xdr:row>279</xdr:row>
      <xdr:rowOff>114299</xdr:rowOff>
    </xdr:to>
    <xdr:graphicFrame macro="">
      <xdr:nvGraphicFramePr>
        <xdr:cNvPr id="16" name="Gráfico 15">
          <a:extLst>
            <a:ext uri="{FF2B5EF4-FFF2-40B4-BE49-F238E27FC236}">
              <a16:creationId xmlns:a16="http://schemas.microsoft.com/office/drawing/2014/main" id="{0177B2B4-4C33-41DD-87AF-62697C7545FC}"/>
            </a:ext>
            <a:ext uri="{147F2762-F138-4A5C-976F-8EAC2B608ADB}">
              <a16:predDERef xmlns:a16="http://schemas.microsoft.com/office/drawing/2014/main" pred="{2C7DC87D-7419-49BD-A31B-519823E35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247650</xdr:colOff>
      <xdr:row>164</xdr:row>
      <xdr:rowOff>9524</xdr:rowOff>
    </xdr:from>
    <xdr:to>
      <xdr:col>17</xdr:col>
      <xdr:colOff>47625</xdr:colOff>
      <xdr:row>178</xdr:row>
      <xdr:rowOff>152399</xdr:rowOff>
    </xdr:to>
    <xdr:graphicFrame macro="">
      <xdr:nvGraphicFramePr>
        <xdr:cNvPr id="17" name="Gráfico 15">
          <a:extLst>
            <a:ext uri="{FF2B5EF4-FFF2-40B4-BE49-F238E27FC236}">
              <a16:creationId xmlns:a16="http://schemas.microsoft.com/office/drawing/2014/main" id="{D3D003E7-1D60-43E0-B6FE-F50120754F82}"/>
            </a:ext>
            <a:ext uri="{147F2762-F138-4A5C-976F-8EAC2B608ADB}">
              <a16:predDERef xmlns:a16="http://schemas.microsoft.com/office/drawing/2014/main" pred="{8A8ADBAE-9CC6-4C12-9F98-75258248C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dian.gov.co/CARLOS%20PQSR/PQSR%20Y%20Denuncias/INFORMES/2018/PLANTILLA%20CON%20CALENDARI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ancolombia-my.sharepoint.com/CARLOS%20PQSR/PQSR%20Y%20Denuncias/INFORMES/2018/PLANTILLA%20CON%20CALENDARI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ltas"/>
      <sheetName val="Petición de Información"/>
      <sheetName val="PQSR"/>
      <sheetName val="FERIADOS"/>
      <sheetName val="QRSPF"/>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ltas"/>
      <sheetName val="Petición de Información"/>
      <sheetName val="PQSR"/>
      <sheetName val="FERIADOS"/>
      <sheetName val="QRSPF"/>
    </sheetNames>
    <sheetDataSet>
      <sheetData sheetId="0"/>
      <sheetData sheetId="1"/>
      <sheetData sheetId="2"/>
      <sheetData sheetId="3">
        <row r="2">
          <cell r="B2">
            <v>42005</v>
          </cell>
          <cell r="H2">
            <v>10</v>
          </cell>
        </row>
        <row r="3">
          <cell r="B3">
            <v>42016</v>
          </cell>
          <cell r="H3">
            <v>15</v>
          </cell>
        </row>
        <row r="4">
          <cell r="B4">
            <v>42086</v>
          </cell>
          <cell r="H4">
            <v>30</v>
          </cell>
        </row>
        <row r="5">
          <cell r="B5">
            <v>42092</v>
          </cell>
        </row>
        <row r="6">
          <cell r="B6">
            <v>42096</v>
          </cell>
        </row>
        <row r="7">
          <cell r="B7">
            <v>42097</v>
          </cell>
        </row>
        <row r="8">
          <cell r="B8">
            <v>42125</v>
          </cell>
        </row>
        <row r="9">
          <cell r="B9">
            <v>42142</v>
          </cell>
        </row>
        <row r="10">
          <cell r="B10">
            <v>42163</v>
          </cell>
        </row>
        <row r="11">
          <cell r="B11">
            <v>42170</v>
          </cell>
        </row>
        <row r="12">
          <cell r="B12">
            <v>42184</v>
          </cell>
        </row>
        <row r="13">
          <cell r="B13">
            <v>42205</v>
          </cell>
        </row>
        <row r="14">
          <cell r="B14">
            <v>42223</v>
          </cell>
        </row>
        <row r="15">
          <cell r="B15">
            <v>42233</v>
          </cell>
        </row>
        <row r="16">
          <cell r="B16">
            <v>42289</v>
          </cell>
        </row>
        <row r="17">
          <cell r="B17">
            <v>42310</v>
          </cell>
        </row>
        <row r="18">
          <cell r="B18">
            <v>42324</v>
          </cell>
        </row>
        <row r="19">
          <cell r="B19">
            <v>42346</v>
          </cell>
        </row>
        <row r="20">
          <cell r="B20">
            <v>42363</v>
          </cell>
        </row>
        <row r="21">
          <cell r="B21">
            <v>42370</v>
          </cell>
        </row>
        <row r="22">
          <cell r="B22">
            <v>42380</v>
          </cell>
        </row>
        <row r="23">
          <cell r="B23">
            <v>42449</v>
          </cell>
        </row>
        <row r="24">
          <cell r="B24">
            <v>42450</v>
          </cell>
        </row>
        <row r="25">
          <cell r="B25">
            <v>42453</v>
          </cell>
        </row>
        <row r="26">
          <cell r="B26">
            <v>42454</v>
          </cell>
        </row>
        <row r="27">
          <cell r="B27">
            <v>42491</v>
          </cell>
        </row>
        <row r="28">
          <cell r="B28">
            <v>42499</v>
          </cell>
        </row>
        <row r="29">
          <cell r="B29">
            <v>42520</v>
          </cell>
        </row>
        <row r="30">
          <cell r="B30">
            <v>42527</v>
          </cell>
        </row>
        <row r="31">
          <cell r="B31">
            <v>42555</v>
          </cell>
        </row>
        <row r="32">
          <cell r="B32">
            <v>42571</v>
          </cell>
        </row>
        <row r="33">
          <cell r="B33">
            <v>42589</v>
          </cell>
        </row>
        <row r="34">
          <cell r="B34">
            <v>42597</v>
          </cell>
        </row>
        <row r="35">
          <cell r="B35">
            <v>42660</v>
          </cell>
        </row>
        <row r="36">
          <cell r="B36">
            <v>42681</v>
          </cell>
        </row>
        <row r="37">
          <cell r="B37">
            <v>42688</v>
          </cell>
        </row>
        <row r="38">
          <cell r="B38">
            <v>42712</v>
          </cell>
        </row>
        <row r="39">
          <cell r="B39">
            <v>42729</v>
          </cell>
        </row>
        <row r="40">
          <cell r="B40">
            <v>42736</v>
          </cell>
        </row>
        <row r="41">
          <cell r="B41">
            <v>42744</v>
          </cell>
        </row>
        <row r="42">
          <cell r="B42">
            <v>42813</v>
          </cell>
        </row>
        <row r="43">
          <cell r="B43">
            <v>42814</v>
          </cell>
        </row>
        <row r="44">
          <cell r="B44">
            <v>42838</v>
          </cell>
        </row>
        <row r="45">
          <cell r="B45">
            <v>42839</v>
          </cell>
        </row>
        <row r="46">
          <cell r="B46">
            <v>42856</v>
          </cell>
        </row>
        <row r="47">
          <cell r="B47">
            <v>42884</v>
          </cell>
        </row>
        <row r="48">
          <cell r="B48">
            <v>42905</v>
          </cell>
        </row>
        <row r="49">
          <cell r="B49">
            <v>42912</v>
          </cell>
        </row>
        <row r="50">
          <cell r="B50">
            <v>42919</v>
          </cell>
        </row>
        <row r="51">
          <cell r="B51">
            <v>42936</v>
          </cell>
        </row>
        <row r="52">
          <cell r="B52">
            <v>42954</v>
          </cell>
        </row>
        <row r="53">
          <cell r="B53">
            <v>42968</v>
          </cell>
        </row>
        <row r="54">
          <cell r="B54">
            <v>43024</v>
          </cell>
        </row>
        <row r="55">
          <cell r="B55">
            <v>43045</v>
          </cell>
        </row>
        <row r="56">
          <cell r="B56">
            <v>43052</v>
          </cell>
        </row>
        <row r="57">
          <cell r="B57">
            <v>43077</v>
          </cell>
        </row>
        <row r="58">
          <cell r="B58">
            <v>43094</v>
          </cell>
        </row>
        <row r="59">
          <cell r="B59">
            <v>43101</v>
          </cell>
        </row>
        <row r="60">
          <cell r="B60">
            <v>43108</v>
          </cell>
        </row>
        <row r="61">
          <cell r="B61">
            <v>43178</v>
          </cell>
        </row>
        <row r="62">
          <cell r="B62">
            <v>43184</v>
          </cell>
        </row>
        <row r="63">
          <cell r="B63">
            <v>43188</v>
          </cell>
        </row>
        <row r="64">
          <cell r="B64">
            <v>43189</v>
          </cell>
        </row>
        <row r="65">
          <cell r="B65">
            <v>43221</v>
          </cell>
        </row>
        <row r="66">
          <cell r="B66">
            <v>43234</v>
          </cell>
        </row>
        <row r="67">
          <cell r="B67">
            <v>43255</v>
          </cell>
        </row>
        <row r="68">
          <cell r="B68">
            <v>43262</v>
          </cell>
        </row>
        <row r="69">
          <cell r="B69">
            <v>43283</v>
          </cell>
        </row>
        <row r="70">
          <cell r="B70">
            <v>43301</v>
          </cell>
        </row>
        <row r="71">
          <cell r="B71">
            <v>43319</v>
          </cell>
        </row>
        <row r="72">
          <cell r="B72">
            <v>43332</v>
          </cell>
        </row>
        <row r="73">
          <cell r="B73">
            <v>43388</v>
          </cell>
        </row>
        <row r="74">
          <cell r="B74">
            <v>43409</v>
          </cell>
        </row>
        <row r="75">
          <cell r="B75">
            <v>43416</v>
          </cell>
        </row>
        <row r="76">
          <cell r="B76">
            <v>43442</v>
          </cell>
        </row>
        <row r="77">
          <cell r="B77">
            <v>43459</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7E70-7BA5-4A26-9292-EE06D628EB7B}">
  <sheetPr codeName="Hoja1">
    <tabColor theme="8" tint="-0.499984740745262"/>
  </sheetPr>
  <dimension ref="A1:S43"/>
  <sheetViews>
    <sheetView showGridLines="0" showRowColHeaders="0" tabSelected="1" topLeftCell="A10" zoomScaleNormal="100" workbookViewId="0">
      <selection activeCell="J11" sqref="J11"/>
    </sheetView>
  </sheetViews>
  <sheetFormatPr baseColWidth="10" defaultColWidth="0" defaultRowHeight="15" customHeight="1" zeroHeight="1" x14ac:dyDescent="0.25"/>
  <cols>
    <col min="1" max="19" width="11.42578125" style="2" customWidth="1"/>
    <col min="20" max="16384" width="11.42578125" style="2" hidden="1"/>
  </cols>
  <sheetData>
    <row r="1" spans="9:17" ht="18.75" x14ac:dyDescent="0.3">
      <c r="I1" s="1"/>
    </row>
    <row r="2" spans="9:17" x14ac:dyDescent="0.25"/>
    <row r="3" spans="9:17" x14ac:dyDescent="0.25"/>
    <row r="4" spans="9:17" x14ac:dyDescent="0.25"/>
    <row r="5" spans="9:17" x14ac:dyDescent="0.25"/>
    <row r="6" spans="9:17" x14ac:dyDescent="0.25"/>
    <row r="7" spans="9:17" x14ac:dyDescent="0.25"/>
    <row r="8" spans="9:17" x14ac:dyDescent="0.25"/>
    <row r="9" spans="9:17" ht="18.75" x14ac:dyDescent="0.3">
      <c r="Q9" s="1"/>
    </row>
    <row r="10" spans="9:17" x14ac:dyDescent="0.25"/>
    <row r="11" spans="9:17" x14ac:dyDescent="0.25"/>
    <row r="12" spans="9:17" x14ac:dyDescent="0.25"/>
    <row r="13" spans="9:17" x14ac:dyDescent="0.25"/>
    <row r="14" spans="9:17" x14ac:dyDescent="0.25"/>
    <row r="15" spans="9:17" x14ac:dyDescent="0.25"/>
    <row r="16" spans="9:17"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sheetData>
  <pageMargins left="0.7" right="0.7" top="0.75" bottom="0.75" header="0.3" footer="0.3"/>
  <pageSetup orientation="portrait" r:id="rId1"/>
  <headerFooter>
    <oddFooter>&amp;R_x000D_&amp;1#&amp;"Calibri"&amp;10&amp;K000000 Información 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EA07-7A5C-4B04-AAF3-479410053E8B}">
  <sheetPr codeName="Hoja2">
    <tabColor theme="8" tint="-0.499984740745262"/>
  </sheetPr>
  <dimension ref="A1:AZ230"/>
  <sheetViews>
    <sheetView showGridLines="0" showRowColHeaders="0" topLeftCell="C1" zoomScale="70" zoomScaleNormal="70" zoomScaleSheetLayoutView="55" workbookViewId="0">
      <selection activeCell="A209" sqref="A209:XFD1048576"/>
    </sheetView>
  </sheetViews>
  <sheetFormatPr baseColWidth="10" defaultColWidth="0" defaultRowHeight="14.25" zeroHeight="1" x14ac:dyDescent="0.2"/>
  <cols>
    <col min="1" max="1" width="12.28515625" style="65" customWidth="1"/>
    <col min="2" max="2" width="20.7109375" style="65" customWidth="1"/>
    <col min="3" max="3" width="19.7109375" style="65" customWidth="1"/>
    <col min="4" max="4" width="22.7109375" style="88" customWidth="1"/>
    <col min="5" max="5" width="21.42578125" style="65" customWidth="1"/>
    <col min="6" max="9" width="22.42578125" style="65" customWidth="1"/>
    <col min="10" max="10" width="17.140625" style="65" customWidth="1"/>
    <col min="11" max="11" width="19.85546875" style="65" customWidth="1"/>
    <col min="12" max="12" width="28.7109375" style="65" customWidth="1"/>
    <col min="13" max="13" width="20" style="65" customWidth="1"/>
    <col min="14" max="14" width="22.42578125" style="65" customWidth="1"/>
    <col min="15" max="15" width="22" style="65" customWidth="1"/>
    <col min="16" max="16" width="20" style="65" customWidth="1"/>
    <col min="17" max="18" width="17.7109375" style="65" customWidth="1"/>
    <col min="19" max="19" width="40.7109375" style="65" customWidth="1"/>
    <col min="20" max="20" width="30.7109375" style="65" hidden="1" customWidth="1"/>
    <col min="21" max="24" width="15.140625" style="73" hidden="1" customWidth="1"/>
    <col min="25" max="25" width="22.85546875" style="65" hidden="1" customWidth="1"/>
    <col min="26" max="26" width="13.140625" style="65" hidden="1" customWidth="1"/>
    <col min="27" max="27" width="11.42578125" style="65" hidden="1" customWidth="1"/>
    <col min="28" max="28" width="25.140625" style="65" hidden="1" customWidth="1"/>
    <col min="29" max="32" width="11.42578125" style="65" hidden="1" customWidth="1"/>
    <col min="33" max="52" width="0" style="65" hidden="1" customWidth="1"/>
    <col min="53" max="16384" width="11.42578125" style="65" hidden="1"/>
  </cols>
  <sheetData>
    <row r="1" spans="1:46" ht="50.25" x14ac:dyDescent="0.2">
      <c r="A1" s="338" t="s">
        <v>271</v>
      </c>
      <c r="B1" s="338"/>
      <c r="C1" s="338"/>
      <c r="D1" s="338"/>
      <c r="E1" s="338"/>
      <c r="F1" s="338"/>
      <c r="G1" s="338"/>
      <c r="H1" s="338"/>
      <c r="I1" s="338"/>
      <c r="J1" s="338"/>
      <c r="K1" s="338"/>
      <c r="L1" s="338"/>
      <c r="M1" s="338"/>
      <c r="N1" s="338"/>
      <c r="O1" s="338"/>
      <c r="P1" s="338"/>
      <c r="Q1" s="338"/>
      <c r="R1" s="338"/>
      <c r="S1" s="338"/>
      <c r="T1" s="64"/>
      <c r="U1" s="65"/>
      <c r="V1" s="65"/>
      <c r="W1" s="65"/>
      <c r="X1" s="65"/>
    </row>
    <row r="2" spans="1:46" x14ac:dyDescent="0.2"/>
    <row r="3" spans="1:46" ht="36" customHeight="1" x14ac:dyDescent="0.2">
      <c r="B3" s="320" t="s">
        <v>272</v>
      </c>
      <c r="C3" s="320"/>
      <c r="D3" s="320"/>
      <c r="E3" s="320"/>
      <c r="F3" s="320"/>
      <c r="G3" s="320"/>
      <c r="H3" s="320"/>
      <c r="I3" s="320"/>
      <c r="J3" s="320"/>
      <c r="K3" s="320"/>
      <c r="L3" s="320"/>
      <c r="M3" s="320"/>
      <c r="N3" s="320"/>
      <c r="O3" s="320"/>
      <c r="P3" s="320"/>
      <c r="Q3" s="320"/>
      <c r="R3" s="320"/>
      <c r="S3" s="320"/>
      <c r="U3" s="65"/>
      <c r="V3" s="65"/>
      <c r="W3" s="65"/>
      <c r="X3" s="65"/>
      <c r="AN3" s="66"/>
      <c r="AO3" s="66"/>
      <c r="AP3" s="66"/>
      <c r="AQ3" s="66"/>
      <c r="AR3" s="66"/>
      <c r="AS3" s="66"/>
      <c r="AT3" s="66"/>
    </row>
    <row r="4" spans="1:46" ht="15" x14ac:dyDescent="0.2">
      <c r="C4" s="67"/>
      <c r="D4" s="67"/>
      <c r="E4" s="67"/>
      <c r="F4" s="67"/>
      <c r="G4" s="67"/>
      <c r="H4" s="67"/>
      <c r="I4" s="67"/>
      <c r="J4" s="67"/>
      <c r="K4" s="67"/>
      <c r="L4" s="67"/>
      <c r="M4" s="67"/>
      <c r="N4" s="67"/>
      <c r="O4" s="67"/>
      <c r="P4" s="67"/>
      <c r="Q4" s="67"/>
      <c r="R4" s="67"/>
      <c r="S4" s="67"/>
      <c r="T4" s="67"/>
      <c r="U4" s="67"/>
      <c r="V4" s="67"/>
      <c r="W4" s="67"/>
      <c r="X4" s="67"/>
      <c r="Y4" s="67"/>
      <c r="AN4" s="66"/>
      <c r="AO4" s="66"/>
      <c r="AP4" s="66"/>
      <c r="AQ4" s="66"/>
      <c r="AR4" s="66"/>
      <c r="AS4" s="66"/>
      <c r="AT4" s="66"/>
    </row>
    <row r="5" spans="1:46" ht="15" customHeight="1" x14ac:dyDescent="0.2">
      <c r="B5" s="314" t="s">
        <v>273</v>
      </c>
      <c r="C5" s="314"/>
      <c r="D5" s="314"/>
      <c r="E5" s="314"/>
      <c r="F5" s="314"/>
      <c r="G5" s="314"/>
      <c r="H5" s="314"/>
      <c r="I5" s="314"/>
      <c r="J5" s="314"/>
      <c r="K5" s="314"/>
      <c r="L5" s="314"/>
      <c r="M5" s="314"/>
      <c r="N5" s="314"/>
      <c r="O5" s="314"/>
      <c r="P5" s="314"/>
      <c r="Q5" s="314"/>
      <c r="R5" s="314"/>
      <c r="S5" s="165"/>
      <c r="T5" s="68"/>
      <c r="U5" s="68"/>
      <c r="V5" s="68"/>
      <c r="W5" s="68"/>
      <c r="X5" s="68"/>
      <c r="Y5" s="68"/>
      <c r="AN5" s="66"/>
      <c r="AO5" s="66"/>
      <c r="AP5" s="66"/>
      <c r="AQ5" s="66"/>
      <c r="AR5" s="66"/>
      <c r="AS5" s="66"/>
      <c r="AT5" s="66"/>
    </row>
    <row r="6" spans="1:46" ht="75" customHeight="1" x14ac:dyDescent="0.2">
      <c r="B6" s="314"/>
      <c r="C6" s="314"/>
      <c r="D6" s="314"/>
      <c r="E6" s="314"/>
      <c r="F6" s="314"/>
      <c r="G6" s="314"/>
      <c r="H6" s="314"/>
      <c r="I6" s="314"/>
      <c r="J6" s="314"/>
      <c r="K6" s="314"/>
      <c r="L6" s="314"/>
      <c r="M6" s="314"/>
      <c r="N6" s="314"/>
      <c r="O6" s="314"/>
      <c r="P6" s="314"/>
      <c r="Q6" s="314"/>
      <c r="R6" s="314"/>
      <c r="S6" s="165"/>
      <c r="T6" s="69"/>
      <c r="U6" s="65"/>
      <c r="V6" s="65"/>
      <c r="W6" s="65"/>
      <c r="X6" s="65"/>
      <c r="AN6" s="66"/>
      <c r="AO6" s="66"/>
      <c r="AP6" s="66"/>
      <c r="AQ6" s="66"/>
      <c r="AR6" s="66"/>
      <c r="AS6" s="66"/>
      <c r="AT6" s="66"/>
    </row>
    <row r="7" spans="1:46" ht="15" thickBot="1" x14ac:dyDescent="0.25">
      <c r="C7" s="69"/>
      <c r="D7" s="69"/>
      <c r="E7" s="69"/>
      <c r="F7" s="69"/>
      <c r="G7" s="69"/>
      <c r="H7" s="69"/>
      <c r="I7" s="69"/>
      <c r="J7" s="69"/>
      <c r="K7" s="69"/>
      <c r="L7" s="69"/>
      <c r="M7" s="69"/>
      <c r="N7" s="69"/>
      <c r="O7" s="69"/>
      <c r="P7" s="69"/>
      <c r="Q7" s="69"/>
      <c r="R7" s="69"/>
      <c r="S7" s="69"/>
      <c r="T7" s="69"/>
      <c r="U7" s="65"/>
      <c r="V7" s="65"/>
      <c r="W7" s="65"/>
      <c r="X7" s="65"/>
      <c r="AN7" s="66"/>
      <c r="AO7" s="66"/>
      <c r="AP7" s="66"/>
      <c r="AQ7" s="66"/>
      <c r="AR7" s="66"/>
      <c r="AS7" s="66"/>
      <c r="AT7" s="66"/>
    </row>
    <row r="8" spans="1:46" ht="21.75" customHeight="1" thickBot="1" x14ac:dyDescent="0.25">
      <c r="C8" s="328" t="s">
        <v>274</v>
      </c>
      <c r="D8" s="329"/>
      <c r="E8" s="329"/>
      <c r="F8" s="329"/>
      <c r="G8" s="329"/>
      <c r="U8" s="65"/>
      <c r="V8" s="65"/>
      <c r="W8" s="65"/>
      <c r="X8" s="65"/>
      <c r="AF8" s="66"/>
      <c r="AG8" s="66"/>
      <c r="AH8" s="66"/>
      <c r="AI8" s="66"/>
      <c r="AJ8" s="66"/>
      <c r="AK8" s="66"/>
      <c r="AL8" s="66"/>
    </row>
    <row r="9" spans="1:46" ht="32.25" thickBot="1" x14ac:dyDescent="0.25">
      <c r="C9" s="70" t="s">
        <v>275</v>
      </c>
      <c r="D9" s="71">
        <v>2024</v>
      </c>
      <c r="E9" s="71">
        <v>2025</v>
      </c>
      <c r="F9" s="72">
        <v>2026</v>
      </c>
      <c r="G9" s="72" t="s">
        <v>276</v>
      </c>
      <c r="U9" s="65"/>
      <c r="V9" s="65"/>
      <c r="W9" s="65"/>
      <c r="X9" s="65"/>
      <c r="AA9" s="66"/>
      <c r="AB9" s="66"/>
      <c r="AC9" s="66"/>
      <c r="AD9" s="66"/>
      <c r="AE9" s="66"/>
      <c r="AF9" s="66"/>
      <c r="AG9" s="66"/>
    </row>
    <row r="10" spans="1:46" ht="15" x14ac:dyDescent="0.2">
      <c r="B10" s="73"/>
      <c r="C10" s="74" t="s">
        <v>34</v>
      </c>
      <c r="D10" s="75">
        <v>102027</v>
      </c>
      <c r="E10" s="75">
        <v>126557</v>
      </c>
      <c r="F10" s="75">
        <v>88551</v>
      </c>
      <c r="G10" s="76">
        <f>(F10-E10)/F10</f>
        <v>-0.42919899267089023</v>
      </c>
      <c r="U10" s="65"/>
      <c r="V10" s="65"/>
      <c r="W10" s="65"/>
      <c r="X10" s="65"/>
      <c r="AA10" s="66"/>
      <c r="AB10" s="66"/>
      <c r="AC10" s="66"/>
      <c r="AD10" s="66"/>
      <c r="AE10" s="66"/>
      <c r="AF10" s="66"/>
      <c r="AG10" s="66"/>
    </row>
    <row r="11" spans="1:46" ht="15" x14ac:dyDescent="0.2">
      <c r="B11" s="73"/>
      <c r="C11" s="77" t="s">
        <v>35</v>
      </c>
      <c r="D11" s="75">
        <v>129380</v>
      </c>
      <c r="E11" s="75">
        <v>135603</v>
      </c>
      <c r="F11" s="75">
        <v>113852</v>
      </c>
      <c r="G11" s="76">
        <f>(F11-E11)/F11</f>
        <v>-0.19104627059691529</v>
      </c>
      <c r="U11" s="65"/>
      <c r="V11" s="65"/>
      <c r="W11" s="65"/>
      <c r="X11" s="65"/>
      <c r="AA11" s="66"/>
      <c r="AB11" s="66"/>
      <c r="AC11" s="66"/>
      <c r="AD11" s="66"/>
      <c r="AE11" s="66"/>
      <c r="AF11" s="66"/>
      <c r="AG11" s="66"/>
    </row>
    <row r="12" spans="1:46" ht="15" x14ac:dyDescent="0.2">
      <c r="B12" s="73"/>
      <c r="C12" s="77" t="s">
        <v>36</v>
      </c>
      <c r="D12" s="75">
        <v>116098</v>
      </c>
      <c r="E12" s="75">
        <v>113769</v>
      </c>
      <c r="F12" s="75">
        <v>100354</v>
      </c>
      <c r="G12" s="76">
        <f>(F12-E12)/F12</f>
        <v>-0.13367678418398868</v>
      </c>
      <c r="U12" s="65"/>
      <c r="V12" s="65"/>
      <c r="W12" s="65"/>
      <c r="X12" s="65"/>
      <c r="AA12" s="66"/>
      <c r="AB12" s="66"/>
      <c r="AC12" s="66"/>
      <c r="AD12" s="66"/>
      <c r="AE12" s="66"/>
      <c r="AF12" s="66"/>
      <c r="AG12" s="66"/>
    </row>
    <row r="13" spans="1:46" ht="15" x14ac:dyDescent="0.2">
      <c r="B13" s="73"/>
      <c r="C13" s="77" t="s">
        <v>37</v>
      </c>
      <c r="D13" s="75">
        <v>137670</v>
      </c>
      <c r="E13" s="75">
        <v>113186</v>
      </c>
      <c r="F13" s="75"/>
      <c r="G13" s="76"/>
      <c r="U13" s="65"/>
      <c r="V13" s="65"/>
      <c r="W13" s="65"/>
      <c r="X13" s="65"/>
      <c r="AA13" s="66"/>
      <c r="AB13" s="66"/>
      <c r="AC13" s="66"/>
      <c r="AD13" s="66"/>
      <c r="AE13" s="66"/>
      <c r="AF13" s="66"/>
      <c r="AG13" s="66"/>
    </row>
    <row r="14" spans="1:46" ht="15" x14ac:dyDescent="0.2">
      <c r="B14" s="73"/>
      <c r="C14" s="77" t="s">
        <v>38</v>
      </c>
      <c r="D14" s="75">
        <v>130657</v>
      </c>
      <c r="E14" s="75">
        <v>107780</v>
      </c>
      <c r="F14" s="75"/>
      <c r="G14" s="76"/>
      <c r="U14" s="65"/>
      <c r="V14" s="65"/>
      <c r="W14" s="65"/>
      <c r="X14" s="65"/>
      <c r="AA14" s="66"/>
      <c r="AB14" s="66"/>
      <c r="AC14" s="66"/>
      <c r="AD14" s="66"/>
      <c r="AE14" s="66"/>
      <c r="AF14" s="66"/>
      <c r="AG14" s="66"/>
    </row>
    <row r="15" spans="1:46" ht="15" x14ac:dyDescent="0.2">
      <c r="B15" s="73"/>
      <c r="C15" s="77" t="s">
        <v>39</v>
      </c>
      <c r="D15" s="75">
        <v>107795</v>
      </c>
      <c r="E15" s="75">
        <v>99550</v>
      </c>
      <c r="F15" s="75"/>
      <c r="G15" s="76"/>
      <c r="U15" s="65"/>
      <c r="V15" s="65"/>
      <c r="W15" s="65"/>
      <c r="X15" s="65"/>
      <c r="AA15" s="66"/>
      <c r="AB15" s="66"/>
      <c r="AC15" s="66"/>
      <c r="AD15" s="66"/>
      <c r="AE15" s="66"/>
      <c r="AF15" s="66"/>
      <c r="AG15" s="66"/>
    </row>
    <row r="16" spans="1:46" ht="15" x14ac:dyDescent="0.2">
      <c r="B16" s="73"/>
      <c r="C16" s="77" t="s">
        <v>40</v>
      </c>
      <c r="D16" s="75">
        <v>132529</v>
      </c>
      <c r="E16" s="75">
        <v>133796</v>
      </c>
      <c r="F16" s="75"/>
      <c r="G16" s="76"/>
      <c r="U16" s="65"/>
      <c r="V16" s="65"/>
      <c r="W16" s="65"/>
      <c r="X16" s="65"/>
      <c r="AA16" s="66"/>
      <c r="AB16" s="66"/>
      <c r="AC16" s="66"/>
      <c r="AD16" s="66"/>
      <c r="AE16" s="66"/>
      <c r="AF16" s="66"/>
      <c r="AG16" s="66"/>
    </row>
    <row r="17" spans="1:33" ht="15" x14ac:dyDescent="0.2">
      <c r="A17" s="78"/>
      <c r="B17" s="78"/>
      <c r="C17" s="77" t="s">
        <v>41</v>
      </c>
      <c r="D17" s="75">
        <v>220866</v>
      </c>
      <c r="E17" s="75">
        <v>185410</v>
      </c>
      <c r="F17" s="75"/>
      <c r="G17" s="76"/>
      <c r="U17" s="65"/>
      <c r="V17" s="65"/>
      <c r="W17" s="65"/>
      <c r="X17" s="65"/>
      <c r="AA17" s="66"/>
      <c r="AB17" s="66"/>
      <c r="AC17" s="66"/>
      <c r="AD17" s="66"/>
      <c r="AE17" s="66"/>
      <c r="AF17" s="66"/>
      <c r="AG17" s="66"/>
    </row>
    <row r="18" spans="1:33" ht="15" x14ac:dyDescent="0.2">
      <c r="A18" s="78"/>
      <c r="B18" s="78"/>
      <c r="C18" s="77" t="s">
        <v>42</v>
      </c>
      <c r="D18" s="75">
        <v>215647</v>
      </c>
      <c r="E18" s="75">
        <v>208608</v>
      </c>
      <c r="F18" s="75"/>
      <c r="G18" s="76"/>
      <c r="U18" s="65"/>
      <c r="V18" s="65"/>
      <c r="W18" s="65"/>
      <c r="X18" s="65"/>
      <c r="AA18" s="66"/>
      <c r="AB18" s="66"/>
      <c r="AC18" s="66"/>
      <c r="AD18" s="66"/>
      <c r="AE18" s="66"/>
      <c r="AF18" s="66"/>
      <c r="AG18" s="66"/>
    </row>
    <row r="19" spans="1:33" ht="15" x14ac:dyDescent="0.2">
      <c r="A19" s="78"/>
      <c r="B19" s="78"/>
      <c r="C19" s="77" t="s">
        <v>43</v>
      </c>
      <c r="D19" s="75">
        <v>168373</v>
      </c>
      <c r="E19" s="75">
        <v>140343</v>
      </c>
      <c r="F19" s="75"/>
      <c r="G19" s="76"/>
      <c r="U19" s="65"/>
      <c r="V19" s="65"/>
      <c r="W19" s="65"/>
      <c r="X19" s="65"/>
      <c r="AA19" s="66"/>
      <c r="AB19" s="66"/>
      <c r="AC19" s="66"/>
      <c r="AD19" s="66"/>
      <c r="AE19" s="66"/>
      <c r="AF19" s="66"/>
      <c r="AG19" s="66"/>
    </row>
    <row r="20" spans="1:33" ht="15" x14ac:dyDescent="0.2">
      <c r="A20" s="78"/>
      <c r="B20" s="78"/>
      <c r="C20" s="77" t="s">
        <v>44</v>
      </c>
      <c r="D20" s="75">
        <v>108112</v>
      </c>
      <c r="E20" s="75">
        <v>94646</v>
      </c>
      <c r="F20" s="75"/>
      <c r="G20" s="76"/>
      <c r="U20" s="65"/>
      <c r="V20" s="65"/>
      <c r="W20" s="65"/>
      <c r="X20" s="65"/>
      <c r="AA20" s="66"/>
      <c r="AB20" s="66"/>
      <c r="AC20" s="66"/>
      <c r="AD20" s="66"/>
      <c r="AE20" s="66"/>
      <c r="AF20" s="66"/>
      <c r="AG20" s="66"/>
    </row>
    <row r="21" spans="1:33" ht="15.75" thickBot="1" x14ac:dyDescent="0.25">
      <c r="A21" s="78"/>
      <c r="B21" s="78"/>
      <c r="C21" s="79" t="s">
        <v>45</v>
      </c>
      <c r="D21" s="75">
        <v>99731</v>
      </c>
      <c r="E21" s="75">
        <v>73419</v>
      </c>
      <c r="F21" s="75"/>
      <c r="G21" s="76"/>
      <c r="U21" s="65"/>
      <c r="V21" s="65"/>
      <c r="W21" s="65"/>
      <c r="X21" s="65"/>
    </row>
    <row r="22" spans="1:33" ht="16.5" customHeight="1" thickBot="1" x14ac:dyDescent="0.25">
      <c r="A22" s="80"/>
      <c r="B22" s="80"/>
      <c r="C22" s="81" t="s">
        <v>6</v>
      </c>
      <c r="D22" s="82">
        <f>SUM(D10:D21)</f>
        <v>1668885</v>
      </c>
      <c r="E22" s="82">
        <f>SUM(E10:E21)</f>
        <v>1532667</v>
      </c>
      <c r="F22" s="83">
        <f>SUM(F10:F21)</f>
        <v>302757</v>
      </c>
      <c r="G22" s="84"/>
      <c r="J22" s="73"/>
      <c r="K22" s="73"/>
      <c r="U22" s="65"/>
      <c r="V22" s="65"/>
      <c r="W22" s="65"/>
      <c r="X22" s="65"/>
    </row>
    <row r="23" spans="1:33" x14ac:dyDescent="0.2">
      <c r="A23" s="78"/>
      <c r="B23" s="78"/>
      <c r="C23" s="330" t="s">
        <v>277</v>
      </c>
      <c r="D23" s="330"/>
      <c r="E23" s="330"/>
      <c r="F23" s="330"/>
      <c r="G23" s="330"/>
      <c r="J23" s="85"/>
      <c r="K23" s="85"/>
    </row>
    <row r="24" spans="1:33" x14ac:dyDescent="0.2">
      <c r="A24" s="78"/>
      <c r="B24" s="78"/>
      <c r="C24" s="336"/>
      <c r="D24" s="336"/>
      <c r="E24" s="336"/>
      <c r="F24" s="336"/>
      <c r="G24" s="336"/>
      <c r="H24" s="336"/>
      <c r="I24" s="336"/>
      <c r="J24" s="336"/>
      <c r="K24" s="86"/>
      <c r="L24" s="86"/>
      <c r="M24" s="86"/>
      <c r="N24" s="86"/>
      <c r="O24" s="87"/>
      <c r="P24" s="87"/>
      <c r="Q24" s="87"/>
      <c r="R24" s="87"/>
      <c r="S24" s="87"/>
      <c r="T24" s="87"/>
    </row>
    <row r="25" spans="1:33" x14ac:dyDescent="0.2">
      <c r="A25" s="78"/>
      <c r="B25" s="78"/>
      <c r="C25" s="336"/>
      <c r="D25" s="336"/>
      <c r="E25" s="336"/>
      <c r="F25" s="336"/>
      <c r="G25" s="336"/>
      <c r="H25" s="336"/>
      <c r="I25" s="336"/>
      <c r="J25" s="336"/>
      <c r="K25" s="86"/>
      <c r="L25" s="86"/>
      <c r="M25" s="86"/>
      <c r="N25" s="86"/>
      <c r="O25" s="87"/>
      <c r="P25" s="87"/>
      <c r="Q25" s="87"/>
      <c r="R25" s="87"/>
      <c r="S25" s="87"/>
      <c r="T25" s="87"/>
    </row>
    <row r="26" spans="1:33" x14ac:dyDescent="0.2">
      <c r="A26" s="78"/>
      <c r="B26" s="78"/>
      <c r="C26" s="336"/>
      <c r="D26" s="336"/>
      <c r="E26" s="336"/>
      <c r="F26" s="336"/>
      <c r="G26" s="336"/>
      <c r="H26" s="336"/>
      <c r="I26" s="336"/>
      <c r="J26" s="336"/>
      <c r="K26" s="86"/>
      <c r="L26" s="86"/>
      <c r="M26" s="86"/>
      <c r="N26" s="86"/>
      <c r="O26" s="87"/>
      <c r="P26" s="87"/>
      <c r="Q26" s="87"/>
      <c r="R26" s="87"/>
      <c r="S26" s="87"/>
      <c r="T26" s="87"/>
    </row>
    <row r="27" spans="1:33" x14ac:dyDescent="0.2">
      <c r="K27" s="89"/>
      <c r="L27" s="89"/>
      <c r="M27" s="89"/>
      <c r="N27" s="89"/>
      <c r="O27" s="87"/>
      <c r="P27" s="87"/>
      <c r="Q27" s="87"/>
      <c r="R27" s="87"/>
      <c r="S27" s="87"/>
      <c r="T27" s="87"/>
    </row>
    <row r="28" spans="1:33" ht="37.5" x14ac:dyDescent="0.2">
      <c r="B28" s="320" t="s">
        <v>278</v>
      </c>
      <c r="C28" s="320"/>
      <c r="D28" s="320"/>
      <c r="E28" s="320"/>
      <c r="F28" s="320"/>
      <c r="G28" s="320"/>
      <c r="H28" s="320"/>
      <c r="I28" s="320"/>
      <c r="J28" s="320"/>
      <c r="K28" s="320"/>
      <c r="L28" s="320"/>
      <c r="M28" s="320"/>
      <c r="N28" s="320"/>
      <c r="O28" s="320"/>
      <c r="P28" s="320"/>
      <c r="Q28" s="320"/>
      <c r="R28" s="320"/>
      <c r="S28" s="320"/>
      <c r="U28" s="65"/>
      <c r="V28" s="65"/>
      <c r="W28" s="65"/>
      <c r="X28" s="65"/>
    </row>
    <row r="29" spans="1:33" ht="15" x14ac:dyDescent="0.2">
      <c r="C29" s="90"/>
      <c r="D29" s="90"/>
      <c r="E29" s="90"/>
      <c r="F29" s="90"/>
      <c r="G29" s="90"/>
      <c r="H29" s="90"/>
      <c r="I29" s="90"/>
      <c r="J29" s="90"/>
      <c r="K29" s="90"/>
      <c r="L29" s="90"/>
      <c r="M29" s="90"/>
      <c r="N29" s="90"/>
      <c r="O29" s="90"/>
      <c r="P29" s="90"/>
      <c r="Q29" s="90"/>
      <c r="R29" s="90"/>
      <c r="S29" s="90"/>
      <c r="T29" s="90"/>
      <c r="U29" s="91"/>
      <c r="V29" s="91"/>
      <c r="W29" s="91"/>
      <c r="X29" s="91"/>
    </row>
    <row r="30" spans="1:33" ht="15" x14ac:dyDescent="0.2">
      <c r="B30" s="331" t="s">
        <v>279</v>
      </c>
      <c r="C30" s="331"/>
      <c r="D30" s="331"/>
      <c r="E30" s="331"/>
      <c r="F30" s="331"/>
      <c r="G30" s="331"/>
      <c r="H30" s="331"/>
      <c r="I30" s="331"/>
      <c r="J30" s="331"/>
      <c r="K30" s="331"/>
      <c r="L30" s="331"/>
      <c r="M30" s="331"/>
      <c r="N30" s="331"/>
      <c r="O30" s="331"/>
      <c r="P30" s="331"/>
      <c r="Q30" s="331"/>
      <c r="R30" s="331"/>
      <c r="S30" s="90"/>
      <c r="T30" s="90"/>
      <c r="U30" s="91"/>
      <c r="V30" s="91"/>
      <c r="W30" s="91"/>
      <c r="X30" s="91"/>
    </row>
    <row r="31" spans="1:33" ht="63.75" customHeight="1" x14ac:dyDescent="0.2">
      <c r="B31" s="331"/>
      <c r="C31" s="331"/>
      <c r="D31" s="331"/>
      <c r="E31" s="331"/>
      <c r="F31" s="331"/>
      <c r="G31" s="331"/>
      <c r="H31" s="331"/>
      <c r="I31" s="331"/>
      <c r="J31" s="331"/>
      <c r="K31" s="331"/>
      <c r="L31" s="331"/>
      <c r="M31" s="331"/>
      <c r="N31" s="331"/>
      <c r="O31" s="331"/>
      <c r="P31" s="331"/>
      <c r="Q31" s="331"/>
      <c r="R31" s="331"/>
      <c r="S31" s="90"/>
      <c r="T31" s="90"/>
      <c r="U31" s="91"/>
      <c r="V31" s="91"/>
      <c r="W31" s="91"/>
      <c r="X31" s="91"/>
    </row>
    <row r="32" spans="1:33" ht="15.75" thickBot="1" x14ac:dyDescent="0.25">
      <c r="C32" s="90"/>
      <c r="D32" s="90"/>
      <c r="E32" s="90"/>
      <c r="F32" s="90"/>
      <c r="G32" s="90"/>
      <c r="H32" s="90"/>
      <c r="I32" s="90"/>
      <c r="J32" s="90"/>
      <c r="K32" s="90"/>
      <c r="L32" s="90"/>
      <c r="M32" s="90"/>
      <c r="N32" s="90"/>
      <c r="O32" s="90"/>
      <c r="P32" s="90"/>
      <c r="Q32" s="90"/>
      <c r="R32" s="90"/>
      <c r="S32" s="90"/>
      <c r="T32" s="90"/>
      <c r="U32" s="91"/>
      <c r="V32" s="91"/>
      <c r="W32" s="91"/>
      <c r="X32" s="91"/>
    </row>
    <row r="33" spans="2:25" ht="21.75" customHeight="1" thickBot="1" x14ac:dyDescent="0.25">
      <c r="C33" s="328" t="s">
        <v>280</v>
      </c>
      <c r="D33" s="329"/>
      <c r="E33" s="329"/>
      <c r="F33" s="329"/>
      <c r="G33" s="329"/>
      <c r="U33" s="65"/>
      <c r="V33" s="65"/>
      <c r="W33" s="65"/>
      <c r="X33" s="65"/>
    </row>
    <row r="34" spans="2:25" ht="32.25" thickBot="1" x14ac:dyDescent="0.25">
      <c r="C34" s="164" t="s">
        <v>275</v>
      </c>
      <c r="D34" s="71">
        <v>2024</v>
      </c>
      <c r="E34" s="71">
        <v>2025</v>
      </c>
      <c r="F34" s="71">
        <v>2026</v>
      </c>
      <c r="G34" s="71" t="s">
        <v>281</v>
      </c>
      <c r="U34" s="65"/>
      <c r="V34" s="65"/>
      <c r="W34" s="65"/>
      <c r="X34" s="65"/>
    </row>
    <row r="35" spans="2:25" ht="15" x14ac:dyDescent="0.2">
      <c r="B35" s="73"/>
      <c r="C35" s="92" t="s">
        <v>34</v>
      </c>
      <c r="D35" s="93">
        <v>70818</v>
      </c>
      <c r="E35" s="93">
        <v>60328</v>
      </c>
      <c r="F35" s="93">
        <v>51965</v>
      </c>
      <c r="G35" s="94">
        <f>(E35-D35)/E35</f>
        <v>-0.17388277416788225</v>
      </c>
      <c r="U35" s="65"/>
      <c r="V35" s="65"/>
      <c r="W35" s="65"/>
      <c r="X35" s="65"/>
    </row>
    <row r="36" spans="2:25" ht="15" x14ac:dyDescent="0.2">
      <c r="B36" s="73"/>
      <c r="C36" s="92" t="s">
        <v>35</v>
      </c>
      <c r="D36" s="93">
        <v>64654</v>
      </c>
      <c r="E36" s="93">
        <v>57597</v>
      </c>
      <c r="F36" s="93">
        <v>50578</v>
      </c>
      <c r="G36" s="94">
        <f>(E36-D36)/E36</f>
        <v>-0.1225237425560359</v>
      </c>
      <c r="U36" s="65"/>
      <c r="V36" s="65"/>
      <c r="W36" s="65"/>
      <c r="X36" s="65"/>
    </row>
    <row r="37" spans="2:25" ht="15" x14ac:dyDescent="0.2">
      <c r="B37" s="73"/>
      <c r="C37" s="92" t="s">
        <v>36</v>
      </c>
      <c r="D37" s="93">
        <v>51139</v>
      </c>
      <c r="E37" s="93">
        <v>58849</v>
      </c>
      <c r="F37" s="93">
        <v>67059</v>
      </c>
      <c r="G37" s="94">
        <f>(E37-D37)/E37</f>
        <v>0.13101327125354723</v>
      </c>
      <c r="U37" s="65"/>
      <c r="V37" s="65"/>
      <c r="W37" s="65"/>
      <c r="X37" s="65"/>
    </row>
    <row r="38" spans="2:25" ht="15" x14ac:dyDescent="0.2">
      <c r="B38" s="73"/>
      <c r="C38" s="92" t="s">
        <v>37</v>
      </c>
      <c r="D38" s="93">
        <v>83146</v>
      </c>
      <c r="E38" s="93">
        <v>64161</v>
      </c>
      <c r="F38" s="93"/>
      <c r="G38" s="94"/>
      <c r="U38" s="65"/>
      <c r="V38" s="65"/>
      <c r="W38" s="65"/>
      <c r="X38" s="65"/>
    </row>
    <row r="39" spans="2:25" ht="15" x14ac:dyDescent="0.2">
      <c r="B39" s="73"/>
      <c r="C39" s="92" t="s">
        <v>38</v>
      </c>
      <c r="D39" s="95">
        <v>89436</v>
      </c>
      <c r="E39" s="95">
        <v>90181</v>
      </c>
      <c r="F39" s="93"/>
      <c r="G39" s="94"/>
      <c r="U39" s="65"/>
      <c r="V39" s="65"/>
      <c r="W39" s="65"/>
      <c r="X39" s="65"/>
    </row>
    <row r="40" spans="2:25" ht="15" x14ac:dyDescent="0.2">
      <c r="B40" s="73"/>
      <c r="C40" s="92" t="s">
        <v>39</v>
      </c>
      <c r="D40" s="95">
        <v>73268</v>
      </c>
      <c r="E40" s="95">
        <v>58425</v>
      </c>
      <c r="F40" s="93"/>
      <c r="G40" s="94"/>
      <c r="U40" s="65"/>
      <c r="V40" s="65"/>
      <c r="W40" s="65"/>
      <c r="X40" s="65"/>
    </row>
    <row r="41" spans="2:25" ht="15" x14ac:dyDescent="0.2">
      <c r="B41" s="73"/>
      <c r="C41" s="92" t="s">
        <v>40</v>
      </c>
      <c r="D41" s="95">
        <v>90843</v>
      </c>
      <c r="E41" s="95">
        <v>65593</v>
      </c>
      <c r="F41" s="93"/>
      <c r="G41" s="94"/>
      <c r="U41" s="65"/>
      <c r="V41" s="65"/>
      <c r="W41" s="65"/>
      <c r="X41" s="65"/>
    </row>
    <row r="42" spans="2:25" ht="15" x14ac:dyDescent="0.2">
      <c r="B42" s="73"/>
      <c r="C42" s="92" t="s">
        <v>41</v>
      </c>
      <c r="D42" s="95">
        <v>91516</v>
      </c>
      <c r="E42" s="95">
        <v>99985</v>
      </c>
      <c r="F42" s="93"/>
      <c r="G42" s="94"/>
      <c r="U42" s="65"/>
      <c r="V42" s="65"/>
      <c r="W42" s="65"/>
      <c r="X42" s="65"/>
    </row>
    <row r="43" spans="2:25" ht="15" x14ac:dyDescent="0.2">
      <c r="B43" s="73"/>
      <c r="C43" s="96" t="s">
        <v>42</v>
      </c>
      <c r="D43" s="95">
        <v>100902</v>
      </c>
      <c r="E43" s="95">
        <v>98819</v>
      </c>
      <c r="F43" s="93"/>
      <c r="G43" s="94"/>
      <c r="U43" s="65"/>
      <c r="V43" s="65"/>
      <c r="W43" s="65"/>
      <c r="X43" s="65"/>
    </row>
    <row r="44" spans="2:25" ht="15" x14ac:dyDescent="0.2">
      <c r="B44" s="73"/>
      <c r="C44" s="92" t="s">
        <v>43</v>
      </c>
      <c r="D44" s="93">
        <v>89193</v>
      </c>
      <c r="E44" s="93">
        <v>77831</v>
      </c>
      <c r="F44" s="93"/>
      <c r="G44" s="94"/>
      <c r="U44" s="65"/>
      <c r="V44" s="65"/>
      <c r="W44" s="65"/>
      <c r="X44" s="65"/>
    </row>
    <row r="45" spans="2:25" ht="15" x14ac:dyDescent="0.2">
      <c r="B45" s="73"/>
      <c r="C45" s="92" t="s">
        <v>44</v>
      </c>
      <c r="D45" s="93">
        <v>58309</v>
      </c>
      <c r="E45" s="93">
        <v>59791</v>
      </c>
      <c r="F45" s="93"/>
      <c r="G45" s="94"/>
      <c r="H45" s="97"/>
      <c r="U45" s="65"/>
      <c r="V45" s="65"/>
      <c r="W45" s="65"/>
      <c r="X45" s="65"/>
    </row>
    <row r="46" spans="2:25" ht="15.75" thickBot="1" x14ac:dyDescent="0.25">
      <c r="C46" s="92" t="s">
        <v>45</v>
      </c>
      <c r="D46" s="93">
        <v>52189</v>
      </c>
      <c r="E46" s="93">
        <v>54418</v>
      </c>
      <c r="F46" s="93"/>
      <c r="G46" s="94"/>
      <c r="H46" s="97"/>
      <c r="U46" s="65"/>
      <c r="V46" s="65"/>
      <c r="W46" s="65"/>
      <c r="X46" s="65"/>
    </row>
    <row r="47" spans="2:25" ht="16.5" thickBot="1" x14ac:dyDescent="0.25">
      <c r="C47" s="82" t="s">
        <v>282</v>
      </c>
      <c r="D47" s="82">
        <f>SUM(D35:D46)</f>
        <v>915413</v>
      </c>
      <c r="E47" s="82">
        <f>SUM(E35:E46)</f>
        <v>845978</v>
      </c>
      <c r="F47" s="82">
        <f>SUM(F35:F46)</f>
        <v>169602</v>
      </c>
      <c r="G47" s="84">
        <f>(F47-E47)/F47</f>
        <v>-3.9880190092097969</v>
      </c>
      <c r="H47" s="97"/>
      <c r="I47" s="97"/>
      <c r="J47" s="97"/>
      <c r="U47" s="65"/>
      <c r="V47" s="65"/>
      <c r="W47" s="65"/>
      <c r="X47" s="65"/>
    </row>
    <row r="48" spans="2:25" ht="30" customHeight="1" x14ac:dyDescent="0.2">
      <c r="C48" s="337" t="s">
        <v>283</v>
      </c>
      <c r="D48" s="337"/>
      <c r="E48" s="337"/>
      <c r="F48" s="337"/>
      <c r="G48" s="337"/>
      <c r="K48" s="98"/>
      <c r="L48" s="97"/>
      <c r="M48" s="97"/>
      <c r="N48" s="97"/>
      <c r="O48" s="97"/>
      <c r="P48" s="98"/>
      <c r="Q48" s="98"/>
      <c r="R48" s="98"/>
      <c r="S48" s="98"/>
      <c r="T48" s="98"/>
      <c r="U48" s="98"/>
      <c r="V48" s="98"/>
      <c r="W48" s="98"/>
      <c r="X48" s="98"/>
      <c r="Y48" s="98"/>
    </row>
    <row r="49" spans="3:24" ht="15" thickBot="1" x14ac:dyDescent="0.25">
      <c r="E49" s="88"/>
      <c r="F49" s="88"/>
      <c r="G49" s="88"/>
      <c r="H49" s="88"/>
      <c r="I49" s="88"/>
      <c r="J49" s="88"/>
      <c r="K49" s="88"/>
      <c r="L49" s="97"/>
      <c r="M49" s="97"/>
      <c r="N49" s="97"/>
      <c r="O49" s="97"/>
      <c r="P49" s="88"/>
      <c r="Q49" s="88"/>
      <c r="R49" s="88"/>
      <c r="S49" s="88"/>
      <c r="T49" s="88"/>
    </row>
    <row r="50" spans="3:24" ht="21.75" customHeight="1" thickBot="1" x14ac:dyDescent="0.25">
      <c r="C50" s="328" t="s">
        <v>284</v>
      </c>
      <c r="D50" s="329"/>
      <c r="E50" s="329"/>
      <c r="F50" s="329"/>
      <c r="G50" s="329"/>
      <c r="I50" s="97"/>
      <c r="K50" s="97"/>
      <c r="L50" s="97"/>
      <c r="M50" s="97"/>
      <c r="N50" s="97"/>
      <c r="U50" s="65"/>
      <c r="V50" s="65"/>
      <c r="W50" s="65"/>
      <c r="X50" s="65"/>
    </row>
    <row r="51" spans="3:24" ht="32.25" thickBot="1" x14ac:dyDescent="0.25">
      <c r="C51" s="99" t="s">
        <v>275</v>
      </c>
      <c r="D51" s="71">
        <v>2024</v>
      </c>
      <c r="E51" s="71">
        <v>2025</v>
      </c>
      <c r="F51" s="72">
        <v>2026</v>
      </c>
      <c r="G51" s="72" t="s">
        <v>285</v>
      </c>
      <c r="I51" s="97"/>
      <c r="J51" s="97"/>
      <c r="K51" s="97"/>
      <c r="U51" s="65"/>
      <c r="V51" s="65"/>
      <c r="W51" s="65"/>
      <c r="X51" s="65"/>
    </row>
    <row r="52" spans="3:24" ht="15" x14ac:dyDescent="0.2">
      <c r="C52" s="100" t="s">
        <v>34</v>
      </c>
      <c r="D52" s="101">
        <v>89767</v>
      </c>
      <c r="E52" s="101">
        <v>44479</v>
      </c>
      <c r="F52" s="75">
        <v>682245</v>
      </c>
      <c r="G52" s="76">
        <f>(F52-E52)/F52</f>
        <v>0.93480494543748949</v>
      </c>
      <c r="I52" s="97"/>
      <c r="J52" s="97"/>
      <c r="K52" s="97"/>
      <c r="U52" s="65"/>
      <c r="V52" s="65"/>
      <c r="W52" s="65"/>
      <c r="X52" s="65"/>
    </row>
    <row r="53" spans="3:24" ht="15" x14ac:dyDescent="0.2">
      <c r="C53" s="100" t="s">
        <v>35</v>
      </c>
      <c r="D53" s="101">
        <v>109009</v>
      </c>
      <c r="E53" s="101">
        <v>48902</v>
      </c>
      <c r="F53" s="75">
        <v>189650</v>
      </c>
      <c r="G53" s="76">
        <f>(F53-E53)/F53</f>
        <v>0.74214605852886895</v>
      </c>
      <c r="I53" s="97"/>
      <c r="J53" s="97"/>
      <c r="K53" s="97"/>
      <c r="U53" s="65"/>
      <c r="V53" s="65"/>
      <c r="W53" s="65"/>
      <c r="X53" s="65"/>
    </row>
    <row r="54" spans="3:24" ht="15" x14ac:dyDescent="0.2">
      <c r="C54" s="100" t="s">
        <v>36</v>
      </c>
      <c r="D54" s="101">
        <v>127080</v>
      </c>
      <c r="E54" s="101">
        <v>54658</v>
      </c>
      <c r="F54" s="75">
        <v>161222</v>
      </c>
      <c r="G54" s="76">
        <f>(F54-E54)/F54</f>
        <v>0.66097678976814578</v>
      </c>
      <c r="I54" s="97"/>
      <c r="J54" s="97"/>
      <c r="K54" s="97"/>
      <c r="U54" s="65"/>
      <c r="V54" s="65"/>
      <c r="W54" s="65"/>
      <c r="X54" s="65"/>
    </row>
    <row r="55" spans="3:24" ht="15" x14ac:dyDescent="0.2">
      <c r="C55" s="100" t="s">
        <v>37</v>
      </c>
      <c r="D55" s="101">
        <v>129106</v>
      </c>
      <c r="E55" s="101">
        <v>50044</v>
      </c>
      <c r="F55" s="75"/>
      <c r="G55" s="76"/>
      <c r="I55" s="97"/>
      <c r="J55" s="97"/>
      <c r="K55" s="97"/>
      <c r="U55" s="65"/>
      <c r="V55" s="65"/>
      <c r="W55" s="65"/>
      <c r="X55" s="65"/>
    </row>
    <row r="56" spans="3:24" ht="15" x14ac:dyDescent="0.2">
      <c r="C56" s="100" t="s">
        <v>38</v>
      </c>
      <c r="D56" s="101">
        <v>125429</v>
      </c>
      <c r="E56" s="101">
        <v>36818</v>
      </c>
      <c r="F56" s="75"/>
      <c r="G56" s="76"/>
      <c r="I56" s="97"/>
      <c r="J56" s="97"/>
      <c r="K56" s="97"/>
      <c r="U56" s="65"/>
      <c r="V56" s="65"/>
      <c r="W56" s="65"/>
      <c r="X56" s="65"/>
    </row>
    <row r="57" spans="3:24" ht="15" x14ac:dyDescent="0.2">
      <c r="C57" s="100" t="s">
        <v>39</v>
      </c>
      <c r="D57" s="101">
        <v>264564</v>
      </c>
      <c r="E57" s="101">
        <v>68854</v>
      </c>
      <c r="F57" s="75"/>
      <c r="G57" s="76"/>
      <c r="I57" s="97"/>
      <c r="J57" s="97"/>
      <c r="K57" s="97"/>
      <c r="U57" s="65"/>
      <c r="V57" s="65"/>
      <c r="W57" s="65"/>
      <c r="X57" s="65"/>
    </row>
    <row r="58" spans="3:24" ht="15" x14ac:dyDescent="0.2">
      <c r="C58" s="100" t="s">
        <v>40</v>
      </c>
      <c r="D58" s="101">
        <v>420764</v>
      </c>
      <c r="E58" s="101">
        <v>183749</v>
      </c>
      <c r="F58" s="75"/>
      <c r="G58" s="76"/>
      <c r="I58" s="97"/>
      <c r="J58" s="97"/>
      <c r="K58" s="97"/>
      <c r="U58" s="65"/>
      <c r="V58" s="65"/>
      <c r="W58" s="65"/>
      <c r="X58" s="65"/>
    </row>
    <row r="59" spans="3:24" ht="15" x14ac:dyDescent="0.2">
      <c r="C59" s="100" t="s">
        <v>41</v>
      </c>
      <c r="D59" s="101">
        <v>359142</v>
      </c>
      <c r="E59" s="101">
        <v>171204</v>
      </c>
      <c r="F59" s="75"/>
      <c r="G59" s="76"/>
      <c r="I59" s="97"/>
      <c r="J59" s="97"/>
      <c r="K59" s="97"/>
      <c r="U59" s="65"/>
      <c r="V59" s="65"/>
      <c r="W59" s="65"/>
      <c r="X59" s="65"/>
    </row>
    <row r="60" spans="3:24" ht="15" x14ac:dyDescent="0.2">
      <c r="C60" s="100" t="s">
        <v>42</v>
      </c>
      <c r="D60" s="102">
        <v>458762</v>
      </c>
      <c r="E60" s="101">
        <v>254753</v>
      </c>
      <c r="F60" s="75"/>
      <c r="G60" s="76"/>
      <c r="I60" s="97"/>
      <c r="J60" s="97"/>
      <c r="K60" s="97"/>
      <c r="U60" s="65"/>
      <c r="V60" s="65"/>
      <c r="W60" s="65"/>
      <c r="X60" s="65"/>
    </row>
    <row r="61" spans="3:24" ht="15" x14ac:dyDescent="0.2">
      <c r="C61" s="100" t="s">
        <v>43</v>
      </c>
      <c r="D61" s="102">
        <v>707198</v>
      </c>
      <c r="E61" s="101">
        <v>252852</v>
      </c>
      <c r="F61" s="75"/>
      <c r="G61" s="76"/>
      <c r="I61" s="97"/>
      <c r="J61" s="97"/>
      <c r="K61" s="97"/>
      <c r="U61" s="65"/>
      <c r="V61" s="65"/>
      <c r="W61" s="65"/>
      <c r="X61" s="65"/>
    </row>
    <row r="62" spans="3:24" ht="15" x14ac:dyDescent="0.2">
      <c r="C62" s="100" t="s">
        <v>44</v>
      </c>
      <c r="D62" s="102">
        <v>432481</v>
      </c>
      <c r="E62" s="101">
        <v>478059</v>
      </c>
      <c r="F62" s="75"/>
      <c r="G62" s="76"/>
      <c r="I62" s="97"/>
      <c r="J62" s="97"/>
      <c r="K62" s="97"/>
      <c r="U62" s="65"/>
      <c r="V62" s="65"/>
      <c r="W62" s="65"/>
      <c r="X62" s="65"/>
    </row>
    <row r="63" spans="3:24" ht="15.75" thickBot="1" x14ac:dyDescent="0.25">
      <c r="C63" s="100" t="s">
        <v>45</v>
      </c>
      <c r="D63" s="102">
        <v>48457</v>
      </c>
      <c r="E63" s="101">
        <v>175916</v>
      </c>
      <c r="F63" s="75"/>
      <c r="G63" s="76"/>
      <c r="I63" s="97"/>
      <c r="J63" s="97"/>
      <c r="K63" s="97"/>
      <c r="U63" s="65"/>
      <c r="V63" s="65"/>
      <c r="W63" s="65"/>
      <c r="X63" s="65"/>
    </row>
    <row r="64" spans="3:24" ht="16.5" thickBot="1" x14ac:dyDescent="0.25">
      <c r="C64" s="103" t="s">
        <v>6</v>
      </c>
      <c r="D64" s="82">
        <f>SUM(D52:D63)</f>
        <v>3271759</v>
      </c>
      <c r="E64" s="82">
        <f>SUM(E52:E63)</f>
        <v>1820288</v>
      </c>
      <c r="F64" s="83">
        <f>SUM(F52:F63)</f>
        <v>1033117</v>
      </c>
      <c r="G64" s="84"/>
      <c r="I64" s="97"/>
      <c r="J64" s="97"/>
      <c r="K64" s="97"/>
      <c r="U64" s="65"/>
      <c r="V64" s="65"/>
      <c r="W64" s="65"/>
      <c r="X64" s="65"/>
    </row>
    <row r="65" spans="2:27" x14ac:dyDescent="0.2">
      <c r="C65" s="330" t="s">
        <v>283</v>
      </c>
      <c r="D65" s="330"/>
      <c r="E65" s="330"/>
      <c r="F65" s="330"/>
      <c r="G65" s="330"/>
      <c r="I65" s="97"/>
      <c r="J65" s="85"/>
      <c r="L65" s="97"/>
      <c r="M65" s="97"/>
      <c r="N65" s="97"/>
      <c r="O65" s="97"/>
      <c r="P65" s="98"/>
      <c r="Q65" s="98"/>
      <c r="R65" s="98"/>
      <c r="S65" s="98"/>
      <c r="T65" s="98"/>
      <c r="U65" s="98"/>
      <c r="V65" s="98"/>
      <c r="W65" s="98"/>
      <c r="X65" s="98"/>
      <c r="Y65" s="98"/>
    </row>
    <row r="66" spans="2:27" x14ac:dyDescent="0.2">
      <c r="C66" s="104"/>
      <c r="D66" s="104"/>
      <c r="E66" s="104"/>
      <c r="F66" s="104"/>
      <c r="G66" s="104"/>
      <c r="H66" s="104"/>
      <c r="I66" s="104"/>
      <c r="J66" s="104"/>
      <c r="L66" s="97"/>
      <c r="M66" s="97"/>
      <c r="N66" s="97"/>
      <c r="O66" s="97"/>
      <c r="P66" s="98"/>
      <c r="Q66" s="98"/>
      <c r="R66" s="98"/>
      <c r="S66" s="98"/>
      <c r="T66" s="98"/>
      <c r="U66" s="98"/>
      <c r="V66" s="98"/>
      <c r="W66" s="98"/>
      <c r="X66" s="98"/>
      <c r="Y66" s="98"/>
    </row>
    <row r="67" spans="2:27" s="105" customFormat="1" ht="37.5" x14ac:dyDescent="0.2">
      <c r="B67" s="320" t="s">
        <v>286</v>
      </c>
      <c r="C67" s="320"/>
      <c r="D67" s="320"/>
      <c r="E67" s="320"/>
      <c r="F67" s="320"/>
      <c r="G67" s="320"/>
      <c r="H67" s="320"/>
      <c r="I67" s="320"/>
      <c r="J67" s="320"/>
      <c r="K67" s="320"/>
      <c r="L67" s="320"/>
      <c r="M67" s="320"/>
      <c r="N67" s="320"/>
      <c r="O67" s="320"/>
      <c r="P67" s="320"/>
      <c r="Q67" s="320"/>
      <c r="R67" s="320"/>
      <c r="S67" s="320"/>
      <c r="T67" s="65"/>
      <c r="U67" s="65"/>
      <c r="V67" s="65"/>
      <c r="W67" s="65"/>
      <c r="X67" s="65"/>
      <c r="Y67" s="65"/>
      <c r="Z67" s="65"/>
      <c r="AA67" s="65"/>
    </row>
    <row r="68" spans="2:27" x14ac:dyDescent="0.2"/>
    <row r="69" spans="2:27" x14ac:dyDescent="0.2">
      <c r="B69" s="331" t="s">
        <v>287</v>
      </c>
      <c r="C69" s="331"/>
      <c r="D69" s="331"/>
      <c r="E69" s="331"/>
      <c r="F69" s="331"/>
      <c r="G69" s="331"/>
      <c r="H69" s="331"/>
      <c r="I69" s="331"/>
      <c r="J69" s="331"/>
      <c r="K69" s="331"/>
      <c r="L69" s="331"/>
      <c r="M69" s="331"/>
      <c r="N69" s="331"/>
      <c r="O69" s="331"/>
      <c r="P69" s="331"/>
      <c r="Q69" s="331"/>
      <c r="R69" s="331"/>
    </row>
    <row r="70" spans="2:27" x14ac:dyDescent="0.2">
      <c r="B70" s="331"/>
      <c r="C70" s="331"/>
      <c r="D70" s="331"/>
      <c r="E70" s="331"/>
      <c r="F70" s="331"/>
      <c r="G70" s="331"/>
      <c r="H70" s="331"/>
      <c r="I70" s="331"/>
      <c r="J70" s="331"/>
      <c r="K70" s="331"/>
      <c r="L70" s="331"/>
      <c r="M70" s="331"/>
      <c r="N70" s="331"/>
      <c r="O70" s="331"/>
      <c r="P70" s="331"/>
      <c r="Q70" s="331"/>
      <c r="R70" s="331"/>
    </row>
    <row r="71" spans="2:27" x14ac:dyDescent="0.2">
      <c r="B71" s="331"/>
      <c r="C71" s="331"/>
      <c r="D71" s="331"/>
      <c r="E71" s="331"/>
      <c r="F71" s="331"/>
      <c r="G71" s="331"/>
      <c r="H71" s="331"/>
      <c r="I71" s="331"/>
      <c r="J71" s="331"/>
      <c r="K71" s="331"/>
      <c r="L71" s="331"/>
      <c r="M71" s="331"/>
      <c r="N71" s="331"/>
      <c r="O71" s="331"/>
      <c r="P71" s="331"/>
      <c r="Q71" s="331"/>
      <c r="R71" s="331"/>
    </row>
    <row r="72" spans="2:27" x14ac:dyDescent="0.2"/>
    <row r="73" spans="2:27" ht="15" thickBot="1" x14ac:dyDescent="0.25"/>
    <row r="74" spans="2:27" s="105" customFormat="1" ht="18.75" thickBot="1" x14ac:dyDescent="0.3">
      <c r="D74" s="332" t="s">
        <v>288</v>
      </c>
      <c r="E74" s="333"/>
      <c r="F74" s="333"/>
      <c r="G74" s="334"/>
      <c r="H74" s="106"/>
      <c r="I74" s="107"/>
      <c r="U74" s="108"/>
      <c r="V74" s="108"/>
      <c r="W74" s="108"/>
      <c r="X74" s="108"/>
    </row>
    <row r="75" spans="2:27" ht="15.75" x14ac:dyDescent="0.2">
      <c r="D75" s="309" t="s">
        <v>29</v>
      </c>
      <c r="E75" s="310" t="s">
        <v>289</v>
      </c>
      <c r="F75" s="310" t="s">
        <v>290</v>
      </c>
      <c r="G75" s="311" t="s">
        <v>291</v>
      </c>
      <c r="H75" s="109"/>
      <c r="T75" s="73"/>
      <c r="X75" s="65"/>
    </row>
    <row r="76" spans="2:27" ht="15" x14ac:dyDescent="0.2">
      <c r="D76" s="110">
        <v>45292</v>
      </c>
      <c r="E76" s="111">
        <v>1521</v>
      </c>
      <c r="F76" s="111">
        <v>8758</v>
      </c>
      <c r="G76" s="112">
        <v>134</v>
      </c>
      <c r="H76" s="111"/>
      <c r="T76" s="73"/>
      <c r="X76" s="65"/>
    </row>
    <row r="77" spans="2:27" ht="18" x14ac:dyDescent="0.2">
      <c r="D77" s="110">
        <v>45323</v>
      </c>
      <c r="E77" s="111">
        <v>1270</v>
      </c>
      <c r="F77" s="111">
        <v>5605</v>
      </c>
      <c r="G77" s="112">
        <v>30</v>
      </c>
      <c r="H77" s="111"/>
      <c r="I77" s="113"/>
      <c r="N77" s="335"/>
      <c r="O77" s="335"/>
      <c r="P77" s="335"/>
      <c r="Q77" s="73"/>
      <c r="R77" s="73"/>
      <c r="S77" s="73"/>
      <c r="T77" s="73"/>
      <c r="V77" s="65"/>
      <c r="W77" s="65"/>
      <c r="X77" s="65"/>
    </row>
    <row r="78" spans="2:27" ht="15" x14ac:dyDescent="0.2">
      <c r="D78" s="110">
        <v>45352</v>
      </c>
      <c r="E78" s="111">
        <v>865</v>
      </c>
      <c r="F78" s="111">
        <v>5299</v>
      </c>
      <c r="G78" s="112">
        <v>104</v>
      </c>
      <c r="H78" s="111"/>
      <c r="I78" s="114"/>
      <c r="N78" s="115"/>
      <c r="O78" s="115"/>
      <c r="P78" s="115"/>
      <c r="Q78" s="73"/>
      <c r="R78" s="73"/>
      <c r="S78" s="73"/>
      <c r="T78" s="73"/>
      <c r="V78" s="65"/>
      <c r="W78" s="65"/>
      <c r="X78" s="65"/>
    </row>
    <row r="79" spans="2:27" ht="15" x14ac:dyDescent="0.2">
      <c r="D79" s="110">
        <v>45383</v>
      </c>
      <c r="E79" s="111">
        <v>2586</v>
      </c>
      <c r="F79" s="111">
        <v>6804</v>
      </c>
      <c r="G79" s="112">
        <v>223</v>
      </c>
      <c r="H79" s="111"/>
      <c r="I79" s="115"/>
      <c r="N79" s="116"/>
      <c r="O79" s="117"/>
      <c r="P79" s="118"/>
      <c r="Q79" s="73"/>
      <c r="R79" s="73"/>
      <c r="S79" s="73"/>
      <c r="T79" s="73"/>
      <c r="V79" s="65"/>
      <c r="W79" s="65"/>
      <c r="X79" s="65"/>
    </row>
    <row r="80" spans="2:27" ht="15" x14ac:dyDescent="0.2">
      <c r="D80" s="110">
        <v>45413</v>
      </c>
      <c r="E80" s="111">
        <v>1626</v>
      </c>
      <c r="F80" s="111">
        <v>11821</v>
      </c>
      <c r="G80" s="112">
        <v>97</v>
      </c>
      <c r="H80" s="111"/>
      <c r="I80" s="119"/>
      <c r="N80" s="116"/>
      <c r="O80" s="117"/>
      <c r="P80" s="118"/>
      <c r="Q80" s="73"/>
      <c r="R80" s="73"/>
      <c r="S80" s="73"/>
      <c r="T80" s="73"/>
      <c r="V80" s="65"/>
      <c r="W80" s="65"/>
      <c r="X80" s="65"/>
    </row>
    <row r="81" spans="4:24" ht="15" x14ac:dyDescent="0.2">
      <c r="D81" s="110">
        <v>45444</v>
      </c>
      <c r="E81" s="111">
        <v>2486</v>
      </c>
      <c r="F81" s="111">
        <v>11945</v>
      </c>
      <c r="G81" s="112">
        <v>31</v>
      </c>
      <c r="H81" s="111"/>
      <c r="I81" s="119"/>
      <c r="N81" s="116"/>
      <c r="O81" s="117"/>
      <c r="P81" s="118"/>
      <c r="Q81" s="73"/>
      <c r="R81" s="73"/>
      <c r="S81" s="73"/>
      <c r="T81" s="73"/>
      <c r="V81" s="65"/>
      <c r="W81" s="65"/>
      <c r="X81" s="65"/>
    </row>
    <row r="82" spans="4:24" ht="15" x14ac:dyDescent="0.2">
      <c r="D82" s="110">
        <v>45474</v>
      </c>
      <c r="E82" s="111">
        <v>2889</v>
      </c>
      <c r="F82" s="111">
        <v>3252</v>
      </c>
      <c r="G82" s="112">
        <v>156</v>
      </c>
      <c r="H82" s="111"/>
      <c r="I82" s="119"/>
      <c r="N82" s="116"/>
      <c r="O82" s="117"/>
      <c r="P82" s="118"/>
      <c r="Q82" s="73"/>
      <c r="R82" s="73"/>
      <c r="S82" s="73"/>
      <c r="T82" s="73"/>
      <c r="V82" s="65"/>
      <c r="W82" s="65"/>
      <c r="X82" s="65"/>
    </row>
    <row r="83" spans="4:24" ht="15" x14ac:dyDescent="0.2">
      <c r="D83" s="110">
        <v>45505</v>
      </c>
      <c r="E83" s="111">
        <v>7381</v>
      </c>
      <c r="F83" s="111">
        <v>9509</v>
      </c>
      <c r="G83" s="120">
        <v>1228</v>
      </c>
      <c r="H83" s="111"/>
      <c r="I83" s="119"/>
      <c r="N83" s="116"/>
      <c r="O83" s="117"/>
      <c r="P83" s="118"/>
      <c r="Q83" s="73"/>
      <c r="R83" s="73"/>
      <c r="S83" s="73"/>
      <c r="T83" s="73"/>
      <c r="V83" s="65"/>
      <c r="W83" s="65"/>
      <c r="X83" s="65"/>
    </row>
    <row r="84" spans="4:24" ht="15" x14ac:dyDescent="0.2">
      <c r="D84" s="110">
        <v>45536</v>
      </c>
      <c r="E84" s="111">
        <v>3524</v>
      </c>
      <c r="F84" s="111">
        <v>6434</v>
      </c>
      <c r="G84" s="112">
        <v>626</v>
      </c>
      <c r="H84" s="111"/>
      <c r="I84" s="119"/>
      <c r="N84" s="116"/>
      <c r="O84" s="117"/>
      <c r="P84" s="118"/>
      <c r="Q84" s="73"/>
      <c r="R84" s="73"/>
      <c r="S84" s="73"/>
      <c r="T84" s="73"/>
      <c r="V84" s="65"/>
      <c r="W84" s="65"/>
      <c r="X84" s="65"/>
    </row>
    <row r="85" spans="4:24" ht="15" x14ac:dyDescent="0.2">
      <c r="D85" s="110">
        <v>45566</v>
      </c>
      <c r="E85" s="111">
        <v>1712</v>
      </c>
      <c r="F85" s="111">
        <v>3985</v>
      </c>
      <c r="G85" s="120">
        <v>424</v>
      </c>
      <c r="H85" s="111"/>
      <c r="I85" s="119"/>
      <c r="N85" s="116"/>
      <c r="O85" s="117"/>
      <c r="P85" s="118"/>
      <c r="Q85" s="73"/>
      <c r="R85" s="73"/>
      <c r="S85" s="73"/>
      <c r="T85" s="73"/>
      <c r="V85" s="65"/>
      <c r="W85" s="65"/>
      <c r="X85" s="65"/>
    </row>
    <row r="86" spans="4:24" ht="15" x14ac:dyDescent="0.2">
      <c r="D86" s="110">
        <v>45597</v>
      </c>
      <c r="E86" s="111">
        <v>1101</v>
      </c>
      <c r="F86" s="111">
        <v>2679</v>
      </c>
      <c r="G86" s="112">
        <v>300</v>
      </c>
      <c r="H86" s="111"/>
      <c r="I86" s="119"/>
      <c r="N86" s="116"/>
      <c r="O86" s="117"/>
      <c r="P86" s="118"/>
      <c r="Q86" s="73"/>
      <c r="R86" s="73"/>
      <c r="S86" s="73"/>
      <c r="T86" s="73"/>
      <c r="V86" s="65"/>
      <c r="W86" s="65"/>
      <c r="X86" s="65"/>
    </row>
    <row r="87" spans="4:24" ht="15" x14ac:dyDescent="0.2">
      <c r="D87" s="110">
        <v>45627</v>
      </c>
      <c r="E87" s="111">
        <v>925</v>
      </c>
      <c r="F87" s="111">
        <v>0</v>
      </c>
      <c r="G87" s="112">
        <v>565</v>
      </c>
      <c r="H87" s="111"/>
      <c r="I87" s="119"/>
      <c r="N87" s="116"/>
      <c r="O87" s="117"/>
      <c r="P87" s="118"/>
      <c r="Q87" s="73"/>
      <c r="R87" s="73"/>
      <c r="S87" s="73"/>
      <c r="T87" s="73"/>
      <c r="V87" s="65"/>
      <c r="W87" s="65"/>
      <c r="X87" s="65"/>
    </row>
    <row r="88" spans="4:24" ht="15" x14ac:dyDescent="0.2">
      <c r="D88" s="110">
        <v>45658</v>
      </c>
      <c r="E88" s="111">
        <v>1505</v>
      </c>
      <c r="F88" s="111">
        <v>0</v>
      </c>
      <c r="G88" s="112">
        <v>675</v>
      </c>
      <c r="H88" s="111"/>
      <c r="I88" s="119"/>
      <c r="N88" s="116"/>
      <c r="O88" s="117"/>
      <c r="P88" s="118"/>
      <c r="Q88" s="73"/>
      <c r="R88" s="73"/>
      <c r="S88" s="73"/>
      <c r="T88" s="73"/>
      <c r="V88" s="65"/>
      <c r="W88" s="65"/>
      <c r="X88" s="65"/>
    </row>
    <row r="89" spans="4:24" ht="15" x14ac:dyDescent="0.2">
      <c r="D89" s="110">
        <v>45689</v>
      </c>
      <c r="E89" s="111">
        <v>1284</v>
      </c>
      <c r="F89" s="111">
        <v>0</v>
      </c>
      <c r="G89" s="112">
        <v>598</v>
      </c>
      <c r="H89" s="111"/>
      <c r="I89" s="119"/>
      <c r="N89" s="116"/>
      <c r="O89" s="117"/>
      <c r="P89" s="118"/>
      <c r="Q89" s="73"/>
      <c r="R89" s="73"/>
      <c r="S89" s="73"/>
      <c r="T89" s="73"/>
      <c r="V89" s="65"/>
      <c r="W89" s="65"/>
      <c r="X89" s="65"/>
    </row>
    <row r="90" spans="4:24" ht="15" x14ac:dyDescent="0.2">
      <c r="D90" s="110">
        <v>45717</v>
      </c>
      <c r="E90" s="111">
        <v>1468</v>
      </c>
      <c r="F90" s="111">
        <v>0</v>
      </c>
      <c r="G90" s="112">
        <v>742</v>
      </c>
      <c r="H90" s="111"/>
      <c r="I90" s="119"/>
      <c r="N90" s="116"/>
      <c r="O90" s="117"/>
      <c r="P90" s="118"/>
      <c r="Q90" s="73"/>
      <c r="R90" s="73"/>
      <c r="S90" s="73"/>
      <c r="T90" s="73"/>
      <c r="V90" s="65"/>
      <c r="W90" s="65"/>
      <c r="X90" s="65"/>
    </row>
    <row r="91" spans="4:24" ht="15" x14ac:dyDescent="0.2">
      <c r="D91" s="110">
        <v>45748</v>
      </c>
      <c r="E91" s="111">
        <v>1091</v>
      </c>
      <c r="F91" s="111">
        <v>0</v>
      </c>
      <c r="G91" s="112">
        <v>332</v>
      </c>
      <c r="H91" s="111"/>
      <c r="I91" s="119"/>
      <c r="N91" s="116"/>
      <c r="O91" s="117"/>
      <c r="P91" s="118"/>
      <c r="Q91" s="73"/>
      <c r="R91" s="73"/>
      <c r="S91" s="73"/>
      <c r="T91" s="73"/>
      <c r="V91" s="65"/>
      <c r="W91" s="65"/>
      <c r="X91" s="65"/>
    </row>
    <row r="92" spans="4:24" ht="15" x14ac:dyDescent="0.2">
      <c r="D92" s="110">
        <v>45778</v>
      </c>
      <c r="E92" s="111">
        <v>1266</v>
      </c>
      <c r="F92" s="111">
        <v>0</v>
      </c>
      <c r="G92" s="112">
        <v>386</v>
      </c>
      <c r="H92" s="111"/>
      <c r="I92" s="119"/>
      <c r="N92" s="116"/>
      <c r="O92" s="117"/>
      <c r="P92" s="118"/>
      <c r="Q92" s="73"/>
      <c r="R92" s="73"/>
      <c r="S92" s="73"/>
      <c r="T92" s="73"/>
      <c r="V92" s="65"/>
      <c r="W92" s="65"/>
      <c r="X92" s="65"/>
    </row>
    <row r="93" spans="4:24" ht="15" x14ac:dyDescent="0.2">
      <c r="D93" s="110">
        <v>45809</v>
      </c>
      <c r="E93" s="111">
        <v>477</v>
      </c>
      <c r="F93" s="111">
        <v>0</v>
      </c>
      <c r="G93" s="112">
        <v>495</v>
      </c>
      <c r="H93" s="111"/>
      <c r="I93" s="119"/>
      <c r="N93" s="116"/>
      <c r="O93" s="117"/>
      <c r="P93" s="118"/>
      <c r="Q93" s="73"/>
      <c r="R93" s="73"/>
      <c r="S93" s="73"/>
      <c r="T93" s="73"/>
      <c r="V93" s="65"/>
      <c r="W93" s="65"/>
      <c r="X93" s="65"/>
    </row>
    <row r="94" spans="4:24" ht="15" x14ac:dyDescent="0.2">
      <c r="D94" s="110">
        <v>45839</v>
      </c>
      <c r="E94" s="111">
        <v>601</v>
      </c>
      <c r="F94" s="111">
        <v>0</v>
      </c>
      <c r="G94" s="112">
        <v>445</v>
      </c>
      <c r="H94" s="111"/>
      <c r="I94" s="119"/>
      <c r="N94" s="116"/>
      <c r="O94" s="117"/>
      <c r="P94" s="118"/>
      <c r="Q94" s="73"/>
      <c r="R94" s="73"/>
      <c r="S94" s="73"/>
      <c r="T94" s="73"/>
      <c r="V94" s="65"/>
      <c r="W94" s="65"/>
      <c r="X94" s="65"/>
    </row>
    <row r="95" spans="4:24" ht="15" x14ac:dyDescent="0.2">
      <c r="D95" s="110">
        <v>45870</v>
      </c>
      <c r="E95" s="111">
        <v>1383</v>
      </c>
      <c r="F95" s="111">
        <v>2217</v>
      </c>
      <c r="G95" s="112">
        <v>1062</v>
      </c>
      <c r="H95" s="111"/>
      <c r="I95" s="119"/>
      <c r="N95" s="116"/>
      <c r="O95" s="117"/>
      <c r="P95" s="118"/>
      <c r="Q95" s="73"/>
      <c r="R95" s="73"/>
      <c r="S95" s="73"/>
      <c r="T95" s="73"/>
      <c r="V95" s="65"/>
      <c r="W95" s="65"/>
      <c r="X95" s="65"/>
    </row>
    <row r="96" spans="4:24" ht="15" x14ac:dyDescent="0.2">
      <c r="D96" s="110">
        <v>45901</v>
      </c>
      <c r="E96" s="111">
        <v>943</v>
      </c>
      <c r="F96" s="111">
        <v>3465</v>
      </c>
      <c r="G96" s="112">
        <v>738</v>
      </c>
      <c r="H96" s="111"/>
      <c r="I96" s="119"/>
      <c r="N96" s="116"/>
      <c r="O96" s="117"/>
      <c r="P96" s="118"/>
      <c r="Q96" s="73"/>
      <c r="R96" s="73"/>
      <c r="S96" s="73"/>
      <c r="T96" s="73"/>
      <c r="V96" s="65"/>
      <c r="W96" s="65"/>
      <c r="X96" s="65"/>
    </row>
    <row r="97" spans="1:24" ht="15" x14ac:dyDescent="0.2">
      <c r="D97" s="110">
        <v>45931</v>
      </c>
      <c r="E97" s="111">
        <v>640</v>
      </c>
      <c r="F97" s="111">
        <v>504</v>
      </c>
      <c r="G97" s="112">
        <v>5021</v>
      </c>
      <c r="H97" s="111"/>
      <c r="I97" s="119"/>
      <c r="N97" s="116"/>
      <c r="O97" s="117"/>
      <c r="P97" s="118"/>
      <c r="Q97" s="73"/>
      <c r="R97" s="73"/>
      <c r="S97" s="73"/>
      <c r="T97" s="73"/>
      <c r="V97" s="65"/>
      <c r="W97" s="65"/>
      <c r="X97" s="65"/>
    </row>
    <row r="98" spans="1:24" ht="15" x14ac:dyDescent="0.2">
      <c r="D98" s="110">
        <v>45962</v>
      </c>
      <c r="E98" s="111">
        <v>525</v>
      </c>
      <c r="F98" s="111">
        <v>2364</v>
      </c>
      <c r="G98" s="112">
        <v>335</v>
      </c>
      <c r="H98" s="111"/>
      <c r="I98" s="119"/>
      <c r="N98" s="116"/>
      <c r="O98" s="117"/>
      <c r="P98" s="118"/>
      <c r="Q98" s="73"/>
      <c r="R98" s="73"/>
      <c r="S98" s="73"/>
      <c r="T98" s="73"/>
      <c r="V98" s="65"/>
      <c r="W98" s="65"/>
      <c r="X98" s="65"/>
    </row>
    <row r="99" spans="1:24" ht="15" x14ac:dyDescent="0.2">
      <c r="D99" s="110">
        <v>45992</v>
      </c>
      <c r="E99" s="111">
        <v>663</v>
      </c>
      <c r="F99" s="111">
        <v>2413</v>
      </c>
      <c r="G99" s="112">
        <v>488</v>
      </c>
      <c r="H99" s="111"/>
      <c r="I99" s="119"/>
      <c r="N99" s="116"/>
      <c r="O99" s="117"/>
      <c r="P99" s="118"/>
      <c r="Q99" s="73"/>
      <c r="R99" s="73"/>
      <c r="S99" s="73"/>
      <c r="T99" s="73"/>
      <c r="V99" s="65"/>
      <c r="W99" s="65"/>
      <c r="X99" s="65"/>
    </row>
    <row r="100" spans="1:24" ht="15" x14ac:dyDescent="0.2">
      <c r="D100" s="110">
        <v>46023</v>
      </c>
      <c r="E100" s="111">
        <v>604</v>
      </c>
      <c r="F100" s="111">
        <v>2778</v>
      </c>
      <c r="G100" s="112">
        <v>506</v>
      </c>
      <c r="H100" s="111"/>
      <c r="I100" s="119"/>
      <c r="N100" s="116"/>
      <c r="O100" s="117"/>
      <c r="P100" s="118"/>
      <c r="Q100" s="73"/>
      <c r="R100" s="73"/>
      <c r="S100" s="73"/>
      <c r="T100" s="73"/>
      <c r="V100" s="65"/>
      <c r="W100" s="65"/>
      <c r="X100" s="65"/>
    </row>
    <row r="101" spans="1:24" ht="15" x14ac:dyDescent="0.2">
      <c r="D101" s="110">
        <v>46054</v>
      </c>
      <c r="E101" s="111">
        <v>758</v>
      </c>
      <c r="F101" s="111">
        <v>3952</v>
      </c>
      <c r="G101" s="112">
        <v>581</v>
      </c>
      <c r="H101" s="111"/>
      <c r="I101" s="119"/>
      <c r="N101" s="116"/>
      <c r="O101" s="117"/>
      <c r="P101" s="118"/>
      <c r="Q101" s="73"/>
      <c r="R101" s="73"/>
      <c r="S101" s="73"/>
      <c r="T101" s="73"/>
      <c r="V101" s="65"/>
      <c r="W101" s="65"/>
      <c r="X101" s="65"/>
    </row>
    <row r="102" spans="1:24" ht="15.75" thickBot="1" x14ac:dyDescent="0.25">
      <c r="D102" s="110">
        <v>46082</v>
      </c>
      <c r="E102" s="111">
        <v>753</v>
      </c>
      <c r="F102" s="111">
        <v>1911</v>
      </c>
      <c r="G102" s="112">
        <v>570</v>
      </c>
      <c r="H102" s="111"/>
      <c r="I102" s="119"/>
      <c r="N102" s="116"/>
      <c r="O102" s="117"/>
      <c r="P102" s="118"/>
      <c r="Q102" s="73"/>
      <c r="R102" s="73"/>
      <c r="S102" s="73"/>
      <c r="T102" s="73"/>
      <c r="V102" s="65"/>
      <c r="W102" s="65"/>
      <c r="X102" s="65"/>
    </row>
    <row r="103" spans="1:24" ht="15.75" x14ac:dyDescent="0.25">
      <c r="D103" s="121" t="s">
        <v>292</v>
      </c>
      <c r="E103" s="122" t="s">
        <v>289</v>
      </c>
      <c r="F103" s="122" t="s">
        <v>290</v>
      </c>
      <c r="G103" s="122" t="s">
        <v>291</v>
      </c>
      <c r="H103" s="123" t="s">
        <v>293</v>
      </c>
      <c r="I103" s="119"/>
      <c r="N103" s="116"/>
      <c r="O103" s="117"/>
      <c r="P103" s="118"/>
      <c r="Q103" s="73"/>
      <c r="R103" s="73"/>
      <c r="S103" s="73"/>
      <c r="T103" s="73"/>
      <c r="V103" s="65"/>
      <c r="W103" s="65"/>
      <c r="X103" s="65"/>
    </row>
    <row r="104" spans="1:24" ht="15.75" x14ac:dyDescent="0.25">
      <c r="D104" s="124" t="s">
        <v>294</v>
      </c>
      <c r="E104" s="125">
        <f>SUM(E76:E87)</f>
        <v>27886</v>
      </c>
      <c r="F104" s="125">
        <f>SUM(F76:F87)</f>
        <v>76091</v>
      </c>
      <c r="G104" s="125">
        <f>SUM(G76:G87)</f>
        <v>3918</v>
      </c>
      <c r="H104" s="126">
        <f>SUM(E104:G104)</f>
        <v>107895</v>
      </c>
      <c r="N104" s="116"/>
      <c r="O104" s="117"/>
      <c r="P104" s="118"/>
      <c r="Q104" s="73"/>
      <c r="R104" s="73"/>
      <c r="S104" s="73"/>
      <c r="T104" s="73"/>
      <c r="V104" s="65"/>
      <c r="W104" s="65"/>
      <c r="X104" s="65"/>
    </row>
    <row r="105" spans="1:24" ht="15.75" x14ac:dyDescent="0.25">
      <c r="D105" s="127" t="s">
        <v>295</v>
      </c>
      <c r="E105" s="128">
        <f>SUM(E88:E99)</f>
        <v>11846</v>
      </c>
      <c r="F105" s="128">
        <f>SUM(F88:F99)</f>
        <v>10963</v>
      </c>
      <c r="G105" s="128">
        <f>SUM(G88:G99)</f>
        <v>11317</v>
      </c>
      <c r="H105" s="126">
        <f>SUM(E105:G105)</f>
        <v>34126</v>
      </c>
      <c r="N105" s="116"/>
      <c r="O105" s="117"/>
      <c r="P105" s="118"/>
      <c r="Q105" s="73"/>
      <c r="R105" s="73"/>
      <c r="S105" s="73"/>
      <c r="T105" s="73"/>
      <c r="V105" s="65"/>
      <c r="W105" s="65"/>
      <c r="X105" s="65"/>
    </row>
    <row r="106" spans="1:24" ht="16.5" thickBot="1" x14ac:dyDescent="0.3">
      <c r="D106" s="129" t="s">
        <v>296</v>
      </c>
      <c r="E106" s="130">
        <f>SUM(E100:E102)</f>
        <v>2115</v>
      </c>
      <c r="F106" s="130">
        <f>SUM(F100:F102)</f>
        <v>8641</v>
      </c>
      <c r="G106" s="130">
        <f>SUM(G100:G102)</f>
        <v>1657</v>
      </c>
      <c r="H106" s="126">
        <f>SUM(E106:G106)</f>
        <v>12413</v>
      </c>
      <c r="N106" s="116"/>
      <c r="O106" s="117"/>
      <c r="P106" s="118"/>
      <c r="Q106" s="73"/>
      <c r="R106" s="73"/>
      <c r="S106" s="73"/>
      <c r="T106" s="73"/>
      <c r="V106" s="65"/>
      <c r="W106" s="65"/>
      <c r="X106" s="65"/>
    </row>
    <row r="107" spans="1:24" x14ac:dyDescent="0.2">
      <c r="D107" s="322" t="s">
        <v>297</v>
      </c>
      <c r="E107" s="322"/>
      <c r="F107" s="322"/>
      <c r="G107" s="322"/>
      <c r="H107" s="322"/>
      <c r="I107" s="131"/>
      <c r="O107" s="116"/>
      <c r="P107" s="117"/>
      <c r="Q107" s="118"/>
      <c r="R107" s="73"/>
      <c r="S107" s="73"/>
      <c r="T107" s="73"/>
      <c r="W107" s="65"/>
      <c r="X107" s="65"/>
    </row>
    <row r="108" spans="1:24" ht="15" x14ac:dyDescent="0.2">
      <c r="D108" s="65"/>
      <c r="J108" s="132"/>
      <c r="O108" s="116"/>
      <c r="P108" s="117"/>
      <c r="Q108" s="118"/>
      <c r="R108" s="73"/>
      <c r="S108" s="73"/>
      <c r="T108" s="73"/>
      <c r="W108" s="65"/>
      <c r="X108" s="65"/>
    </row>
    <row r="109" spans="1:24" ht="44.25" customHeight="1" x14ac:dyDescent="0.2">
      <c r="A109" s="117"/>
      <c r="B109" s="320" t="s">
        <v>298</v>
      </c>
      <c r="C109" s="320"/>
      <c r="D109" s="320"/>
      <c r="E109" s="320"/>
      <c r="F109" s="320"/>
      <c r="G109" s="320"/>
      <c r="H109" s="320"/>
      <c r="I109" s="320"/>
      <c r="J109" s="320"/>
      <c r="K109" s="320"/>
      <c r="L109" s="320"/>
      <c r="M109" s="320"/>
      <c r="N109" s="320"/>
      <c r="O109" s="320"/>
      <c r="P109" s="320"/>
      <c r="Q109" s="320"/>
      <c r="R109" s="320"/>
      <c r="S109" s="320"/>
      <c r="U109" s="65"/>
      <c r="V109" s="65"/>
      <c r="W109" s="65"/>
      <c r="X109" s="65"/>
    </row>
    <row r="110" spans="1:24" ht="15" thickBot="1" x14ac:dyDescent="0.25">
      <c r="A110" s="117"/>
      <c r="B110" s="117"/>
      <c r="D110" s="65"/>
      <c r="U110" s="65"/>
      <c r="V110" s="65"/>
      <c r="W110" s="65"/>
      <c r="X110" s="65"/>
    </row>
    <row r="111" spans="1:24" ht="18.75" thickBot="1" x14ac:dyDescent="0.25">
      <c r="A111" s="117"/>
      <c r="B111" s="117"/>
      <c r="D111" s="323" t="s">
        <v>299</v>
      </c>
      <c r="E111" s="324"/>
      <c r="F111" s="324"/>
      <c r="G111" s="324"/>
      <c r="H111" s="325"/>
      <c r="I111" s="107"/>
      <c r="U111" s="65"/>
      <c r="V111" s="65"/>
      <c r="W111" s="65"/>
      <c r="X111" s="65"/>
    </row>
    <row r="112" spans="1:24" ht="45.75" thickBot="1" x14ac:dyDescent="0.25">
      <c r="A112" s="117"/>
      <c r="B112" s="117"/>
      <c r="D112" s="133" t="s">
        <v>29</v>
      </c>
      <c r="E112" s="134" t="s">
        <v>300</v>
      </c>
      <c r="F112" s="135" t="s">
        <v>301</v>
      </c>
      <c r="G112" s="136" t="s">
        <v>302</v>
      </c>
      <c r="H112" s="137" t="s">
        <v>303</v>
      </c>
      <c r="I112" s="138"/>
      <c r="U112" s="65"/>
      <c r="V112" s="65"/>
      <c r="W112" s="65"/>
      <c r="X112" s="65"/>
    </row>
    <row r="113" spans="1:24" ht="15" x14ac:dyDescent="0.2">
      <c r="A113" s="117"/>
      <c r="B113" s="117"/>
      <c r="D113" s="139">
        <v>45292</v>
      </c>
      <c r="E113" s="140">
        <v>3357</v>
      </c>
      <c r="F113" s="140">
        <v>1354</v>
      </c>
      <c r="G113" s="140">
        <v>395</v>
      </c>
      <c r="H113" s="140">
        <v>959</v>
      </c>
      <c r="I113" s="111"/>
      <c r="U113" s="65"/>
      <c r="V113" s="65"/>
      <c r="W113" s="65"/>
      <c r="X113" s="65"/>
    </row>
    <row r="114" spans="1:24" ht="15" x14ac:dyDescent="0.2">
      <c r="A114" s="117"/>
      <c r="B114" s="117"/>
      <c r="D114" s="139">
        <v>45323</v>
      </c>
      <c r="E114" s="140">
        <v>2163</v>
      </c>
      <c r="F114" s="140">
        <v>1612</v>
      </c>
      <c r="G114" s="140">
        <v>135</v>
      </c>
      <c r="H114" s="140">
        <v>1477</v>
      </c>
      <c r="I114" s="111"/>
      <c r="U114" s="65"/>
      <c r="V114" s="65"/>
      <c r="W114" s="65"/>
      <c r="X114" s="65"/>
    </row>
    <row r="115" spans="1:24" ht="15" x14ac:dyDescent="0.2">
      <c r="A115" s="117"/>
      <c r="B115" s="117"/>
      <c r="D115" s="139">
        <v>45352</v>
      </c>
      <c r="E115" s="140">
        <v>1983</v>
      </c>
      <c r="F115" s="140">
        <v>1220</v>
      </c>
      <c r="G115" s="140">
        <v>0</v>
      </c>
      <c r="H115" s="140">
        <v>1220</v>
      </c>
      <c r="I115" s="111"/>
      <c r="U115" s="65"/>
      <c r="V115" s="65"/>
      <c r="W115" s="65"/>
      <c r="X115" s="65"/>
    </row>
    <row r="116" spans="1:24" ht="15" x14ac:dyDescent="0.2">
      <c r="A116" s="117"/>
      <c r="B116" s="117"/>
      <c r="D116" s="139">
        <v>45383</v>
      </c>
      <c r="E116" s="140">
        <v>2304</v>
      </c>
      <c r="F116" s="140">
        <v>1586</v>
      </c>
      <c r="G116" s="140">
        <v>0</v>
      </c>
      <c r="H116" s="140">
        <v>1586</v>
      </c>
      <c r="I116" s="111"/>
      <c r="U116" s="65"/>
      <c r="V116" s="65"/>
      <c r="W116" s="65"/>
      <c r="X116" s="65"/>
    </row>
    <row r="117" spans="1:24" ht="15" x14ac:dyDescent="0.2">
      <c r="A117" s="117"/>
      <c r="B117" s="117"/>
      <c r="D117" s="139">
        <v>45413</v>
      </c>
      <c r="E117" s="140">
        <v>477</v>
      </c>
      <c r="F117" s="140">
        <v>1496</v>
      </c>
      <c r="G117" s="140">
        <v>0</v>
      </c>
      <c r="H117" s="140">
        <v>1496</v>
      </c>
      <c r="I117" s="111"/>
      <c r="U117" s="65"/>
      <c r="V117" s="65"/>
      <c r="W117" s="65"/>
      <c r="X117" s="65"/>
    </row>
    <row r="118" spans="1:24" ht="15" x14ac:dyDescent="0.2">
      <c r="A118" s="117"/>
      <c r="B118" s="117"/>
      <c r="D118" s="139">
        <v>45444</v>
      </c>
      <c r="E118" s="140">
        <v>1946</v>
      </c>
      <c r="F118" s="140">
        <v>1347</v>
      </c>
      <c r="G118" s="140">
        <v>0</v>
      </c>
      <c r="H118" s="140">
        <v>1347</v>
      </c>
      <c r="I118" s="111"/>
      <c r="U118" s="65"/>
      <c r="V118" s="65"/>
      <c r="W118" s="65"/>
      <c r="X118" s="65"/>
    </row>
    <row r="119" spans="1:24" ht="15" x14ac:dyDescent="0.2">
      <c r="A119" s="117"/>
      <c r="B119" s="117"/>
      <c r="D119" s="139">
        <v>45474</v>
      </c>
      <c r="E119" s="140">
        <v>2466</v>
      </c>
      <c r="F119" s="140">
        <v>1754</v>
      </c>
      <c r="G119" s="140">
        <v>0</v>
      </c>
      <c r="H119" s="140">
        <v>1754</v>
      </c>
      <c r="I119" s="111"/>
      <c r="U119" s="65"/>
      <c r="V119" s="65"/>
      <c r="W119" s="65"/>
      <c r="X119" s="65"/>
    </row>
    <row r="120" spans="1:24" ht="15" x14ac:dyDescent="0.2">
      <c r="A120" s="117"/>
      <c r="B120" s="117"/>
      <c r="D120" s="139">
        <v>45505</v>
      </c>
      <c r="E120" s="140">
        <v>4409</v>
      </c>
      <c r="F120" s="140">
        <v>3232</v>
      </c>
      <c r="G120" s="140">
        <v>0</v>
      </c>
      <c r="H120" s="140">
        <v>3232</v>
      </c>
      <c r="I120" s="111"/>
      <c r="U120" s="65"/>
      <c r="V120" s="65"/>
      <c r="W120" s="65"/>
      <c r="X120" s="65"/>
    </row>
    <row r="121" spans="1:24" ht="15" x14ac:dyDescent="0.2">
      <c r="A121" s="117"/>
      <c r="B121" s="117"/>
      <c r="D121" s="139">
        <v>45536</v>
      </c>
      <c r="E121" s="140">
        <v>2989</v>
      </c>
      <c r="F121" s="140">
        <v>2033</v>
      </c>
      <c r="G121" s="140">
        <v>0</v>
      </c>
      <c r="H121" s="140">
        <v>2033</v>
      </c>
      <c r="I121" s="111"/>
      <c r="U121" s="65"/>
      <c r="V121" s="65"/>
      <c r="W121" s="65"/>
      <c r="X121" s="65"/>
    </row>
    <row r="122" spans="1:24" ht="15" x14ac:dyDescent="0.2">
      <c r="A122" s="117"/>
      <c r="B122" s="117"/>
      <c r="D122" s="139">
        <v>45566</v>
      </c>
      <c r="E122" s="140">
        <v>2652</v>
      </c>
      <c r="F122" s="140">
        <v>1871</v>
      </c>
      <c r="G122" s="140">
        <v>0</v>
      </c>
      <c r="H122" s="140">
        <v>1871</v>
      </c>
      <c r="I122" s="111"/>
      <c r="U122" s="65"/>
      <c r="V122" s="65"/>
      <c r="W122" s="65"/>
      <c r="X122" s="65"/>
    </row>
    <row r="123" spans="1:24" ht="15" x14ac:dyDescent="0.2">
      <c r="A123" s="117"/>
      <c r="B123" s="117"/>
      <c r="D123" s="139">
        <v>45597</v>
      </c>
      <c r="E123" s="140">
        <v>5013</v>
      </c>
      <c r="F123" s="140">
        <v>1275</v>
      </c>
      <c r="G123" s="140">
        <v>0</v>
      </c>
      <c r="H123" s="140">
        <v>1275</v>
      </c>
      <c r="I123" s="111"/>
      <c r="U123" s="65"/>
      <c r="V123" s="65"/>
      <c r="W123" s="65"/>
      <c r="X123" s="65"/>
    </row>
    <row r="124" spans="1:24" ht="15" x14ac:dyDescent="0.2">
      <c r="A124" s="117"/>
      <c r="B124" s="117"/>
      <c r="D124" s="141">
        <v>45627</v>
      </c>
      <c r="E124" s="140">
        <v>34</v>
      </c>
      <c r="F124" s="140">
        <v>34</v>
      </c>
      <c r="G124" s="140">
        <v>34</v>
      </c>
      <c r="H124" s="140">
        <v>11</v>
      </c>
      <c r="I124" s="111"/>
      <c r="U124" s="65"/>
      <c r="V124" s="65"/>
      <c r="W124" s="65"/>
      <c r="X124" s="65"/>
    </row>
    <row r="125" spans="1:24" ht="15" x14ac:dyDescent="0.2">
      <c r="A125" s="117"/>
      <c r="B125" s="117"/>
      <c r="D125" s="139">
        <v>45658</v>
      </c>
      <c r="E125" s="140">
        <v>333</v>
      </c>
      <c r="F125" s="140">
        <v>332</v>
      </c>
      <c r="G125" s="140">
        <v>231</v>
      </c>
      <c r="H125" s="140">
        <v>101</v>
      </c>
      <c r="I125" s="111"/>
      <c r="U125" s="65"/>
      <c r="V125" s="65"/>
      <c r="W125" s="65"/>
      <c r="X125" s="65"/>
    </row>
    <row r="126" spans="1:24" ht="15" x14ac:dyDescent="0.2">
      <c r="A126" s="117"/>
      <c r="B126" s="117"/>
      <c r="D126" s="139">
        <v>45689</v>
      </c>
      <c r="E126" s="140">
        <v>303</v>
      </c>
      <c r="F126" s="140">
        <v>303</v>
      </c>
      <c r="G126" s="140">
        <v>201</v>
      </c>
      <c r="H126" s="140">
        <v>102</v>
      </c>
      <c r="I126" s="111"/>
      <c r="U126" s="65"/>
      <c r="V126" s="65"/>
      <c r="W126" s="65"/>
      <c r="X126" s="65"/>
    </row>
    <row r="127" spans="1:24" ht="15" x14ac:dyDescent="0.2">
      <c r="A127" s="117"/>
      <c r="B127" s="117"/>
      <c r="D127" s="139">
        <v>45717</v>
      </c>
      <c r="E127" s="140">
        <v>279</v>
      </c>
      <c r="F127" s="140">
        <v>279</v>
      </c>
      <c r="G127" s="140">
        <v>198</v>
      </c>
      <c r="H127" s="140">
        <v>81</v>
      </c>
      <c r="I127" s="111"/>
      <c r="U127" s="65"/>
      <c r="V127" s="65"/>
      <c r="W127" s="65"/>
      <c r="X127" s="65"/>
    </row>
    <row r="128" spans="1:24" ht="15" x14ac:dyDescent="0.2">
      <c r="A128" s="117"/>
      <c r="B128" s="117"/>
      <c r="D128" s="139">
        <v>45748</v>
      </c>
      <c r="E128" s="140">
        <v>405</v>
      </c>
      <c r="F128" s="140">
        <v>405</v>
      </c>
      <c r="G128" s="140">
        <v>163</v>
      </c>
      <c r="H128" s="140">
        <v>242</v>
      </c>
      <c r="I128" s="111"/>
      <c r="U128" s="65"/>
      <c r="V128" s="65"/>
      <c r="W128" s="65"/>
      <c r="X128" s="65"/>
    </row>
    <row r="129" spans="1:24" ht="15" x14ac:dyDescent="0.2">
      <c r="A129" s="117"/>
      <c r="B129" s="117"/>
      <c r="D129" s="139">
        <v>45778</v>
      </c>
      <c r="E129" s="140">
        <v>598</v>
      </c>
      <c r="F129" s="140">
        <v>598</v>
      </c>
      <c r="G129" s="140">
        <v>229</v>
      </c>
      <c r="H129" s="140">
        <v>369</v>
      </c>
      <c r="I129" s="111"/>
      <c r="U129" s="65"/>
      <c r="V129" s="65"/>
      <c r="W129" s="65"/>
      <c r="X129" s="65"/>
    </row>
    <row r="130" spans="1:24" ht="15" x14ac:dyDescent="0.2">
      <c r="A130" s="117"/>
      <c r="B130" s="117"/>
      <c r="D130" s="139">
        <v>45809</v>
      </c>
      <c r="E130" s="140">
        <v>2719</v>
      </c>
      <c r="F130" s="140">
        <v>2719</v>
      </c>
      <c r="G130" s="140">
        <v>441</v>
      </c>
      <c r="H130" s="140">
        <v>2278</v>
      </c>
      <c r="I130" s="111"/>
      <c r="U130" s="65"/>
      <c r="V130" s="65"/>
      <c r="W130" s="65"/>
      <c r="X130" s="65"/>
    </row>
    <row r="131" spans="1:24" ht="15" x14ac:dyDescent="0.2">
      <c r="A131" s="117"/>
      <c r="B131" s="117"/>
      <c r="D131" s="139">
        <v>45839</v>
      </c>
      <c r="E131" s="140">
        <v>775</v>
      </c>
      <c r="F131" s="140">
        <v>726</v>
      </c>
      <c r="G131" s="140">
        <v>559</v>
      </c>
      <c r="H131" s="140">
        <v>167</v>
      </c>
      <c r="I131" s="111"/>
      <c r="U131" s="65"/>
      <c r="V131" s="65"/>
      <c r="W131" s="65"/>
      <c r="X131" s="65"/>
    </row>
    <row r="132" spans="1:24" ht="15" x14ac:dyDescent="0.2">
      <c r="A132" s="117"/>
      <c r="B132" s="117"/>
      <c r="D132" s="139">
        <v>45870</v>
      </c>
      <c r="E132" s="140">
        <v>2157</v>
      </c>
      <c r="F132" s="140">
        <v>2157</v>
      </c>
      <c r="G132" s="140">
        <v>805</v>
      </c>
      <c r="H132" s="140">
        <v>1352</v>
      </c>
      <c r="I132" s="111"/>
      <c r="U132" s="65"/>
      <c r="V132" s="65"/>
      <c r="W132" s="65"/>
      <c r="X132" s="65"/>
    </row>
    <row r="133" spans="1:24" ht="15" x14ac:dyDescent="0.2">
      <c r="A133" s="117"/>
      <c r="B133" s="117"/>
      <c r="D133" s="139">
        <v>45901</v>
      </c>
      <c r="E133" s="140">
        <v>877</v>
      </c>
      <c r="F133" s="140">
        <v>825</v>
      </c>
      <c r="G133" s="140">
        <v>635</v>
      </c>
      <c r="H133" s="140">
        <v>190</v>
      </c>
      <c r="I133" s="111"/>
      <c r="U133" s="65"/>
      <c r="V133" s="65"/>
      <c r="W133" s="65"/>
      <c r="X133" s="65"/>
    </row>
    <row r="134" spans="1:24" ht="15" x14ac:dyDescent="0.2">
      <c r="A134" s="117"/>
      <c r="B134" s="117"/>
      <c r="D134" s="139">
        <v>45931</v>
      </c>
      <c r="E134" s="140">
        <v>877</v>
      </c>
      <c r="F134" s="140">
        <v>822</v>
      </c>
      <c r="G134" s="140">
        <v>702</v>
      </c>
      <c r="H134" s="140">
        <v>120</v>
      </c>
      <c r="I134" s="111"/>
      <c r="U134" s="65"/>
      <c r="V134" s="65"/>
      <c r="W134" s="65"/>
      <c r="X134" s="65"/>
    </row>
    <row r="135" spans="1:24" ht="15" x14ac:dyDescent="0.2">
      <c r="A135" s="117"/>
      <c r="B135" s="117"/>
      <c r="D135" s="139">
        <v>45962</v>
      </c>
      <c r="E135" s="140">
        <v>695</v>
      </c>
      <c r="F135" s="140">
        <v>643</v>
      </c>
      <c r="G135" s="140">
        <v>560</v>
      </c>
      <c r="H135" s="140">
        <v>83</v>
      </c>
      <c r="I135" s="111"/>
      <c r="U135" s="65"/>
      <c r="V135" s="65"/>
      <c r="W135" s="65"/>
      <c r="X135" s="65"/>
    </row>
    <row r="136" spans="1:24" ht="15" x14ac:dyDescent="0.2">
      <c r="A136" s="117"/>
      <c r="B136" s="117"/>
      <c r="D136" s="139">
        <v>45992</v>
      </c>
      <c r="E136" s="140">
        <v>633</v>
      </c>
      <c r="F136" s="140">
        <v>597</v>
      </c>
      <c r="G136" s="140">
        <v>510</v>
      </c>
      <c r="H136" s="140">
        <v>87</v>
      </c>
      <c r="I136" s="111"/>
      <c r="U136" s="65"/>
      <c r="V136" s="65"/>
      <c r="W136" s="65"/>
      <c r="X136" s="65"/>
    </row>
    <row r="137" spans="1:24" ht="18" customHeight="1" x14ac:dyDescent="0.2">
      <c r="A137" s="117"/>
      <c r="B137" s="117"/>
      <c r="D137" s="139">
        <v>46023</v>
      </c>
      <c r="E137" s="140">
        <v>1250</v>
      </c>
      <c r="F137" s="140">
        <v>1177</v>
      </c>
      <c r="G137" s="140">
        <v>1171</v>
      </c>
      <c r="H137" s="140">
        <v>6</v>
      </c>
      <c r="I137" s="111"/>
      <c r="U137" s="65"/>
      <c r="V137" s="65"/>
      <c r="W137" s="65"/>
      <c r="X137" s="65"/>
    </row>
    <row r="138" spans="1:24" ht="15" x14ac:dyDescent="0.2">
      <c r="A138" s="117"/>
      <c r="B138" s="117"/>
      <c r="D138" s="139">
        <v>46054</v>
      </c>
      <c r="E138" s="140">
        <v>3177</v>
      </c>
      <c r="F138" s="140">
        <v>3126</v>
      </c>
      <c r="G138" s="140">
        <v>3122</v>
      </c>
      <c r="H138" s="140">
        <v>4</v>
      </c>
      <c r="I138" s="111"/>
      <c r="U138" s="65"/>
      <c r="V138" s="65"/>
      <c r="W138" s="65"/>
      <c r="X138" s="65"/>
    </row>
    <row r="139" spans="1:24" ht="15" x14ac:dyDescent="0.2">
      <c r="A139" s="117"/>
      <c r="B139" s="117"/>
      <c r="D139" s="139">
        <v>46082</v>
      </c>
      <c r="E139" s="140">
        <v>381</v>
      </c>
      <c r="F139" s="140">
        <v>334</v>
      </c>
      <c r="G139" s="140">
        <v>331</v>
      </c>
      <c r="H139" s="140">
        <v>3</v>
      </c>
      <c r="I139" s="111"/>
      <c r="U139" s="65"/>
      <c r="V139" s="65"/>
      <c r="W139" s="65"/>
      <c r="X139" s="65"/>
    </row>
    <row r="140" spans="1:24" ht="15" x14ac:dyDescent="0.2">
      <c r="A140" s="117"/>
      <c r="B140" s="117"/>
      <c r="D140" s="139">
        <v>46113</v>
      </c>
      <c r="E140" s="140"/>
      <c r="F140" s="140"/>
      <c r="G140" s="140"/>
      <c r="H140" s="140"/>
      <c r="I140" s="111"/>
      <c r="U140" s="65"/>
      <c r="V140" s="65"/>
      <c r="W140" s="65"/>
      <c r="X140" s="65"/>
    </row>
    <row r="141" spans="1:24" ht="15" x14ac:dyDescent="0.2">
      <c r="A141" s="117"/>
      <c r="B141" s="117"/>
      <c r="D141" s="139">
        <v>46143</v>
      </c>
      <c r="E141" s="140"/>
      <c r="F141" s="140"/>
      <c r="G141" s="140"/>
      <c r="H141" s="140"/>
      <c r="I141" s="111"/>
      <c r="U141" s="65"/>
      <c r="V141" s="65"/>
      <c r="W141" s="65"/>
      <c r="X141" s="65"/>
    </row>
    <row r="142" spans="1:24" ht="15" x14ac:dyDescent="0.2">
      <c r="A142" s="117"/>
      <c r="B142" s="117"/>
      <c r="D142" s="139">
        <v>46174</v>
      </c>
      <c r="E142" s="140"/>
      <c r="F142" s="140"/>
      <c r="G142" s="140"/>
      <c r="H142" s="140"/>
      <c r="I142" s="111"/>
      <c r="U142" s="65"/>
      <c r="V142" s="65"/>
      <c r="W142" s="65"/>
      <c r="X142" s="65"/>
    </row>
    <row r="143" spans="1:24" ht="15" x14ac:dyDescent="0.2">
      <c r="A143" s="117"/>
      <c r="B143" s="117"/>
      <c r="D143" s="139">
        <v>46204</v>
      </c>
      <c r="E143" s="140"/>
      <c r="F143" s="140"/>
      <c r="G143" s="140"/>
      <c r="H143" s="140"/>
      <c r="I143" s="111"/>
      <c r="U143" s="65"/>
      <c r="V143" s="65"/>
      <c r="W143" s="65"/>
      <c r="X143" s="65"/>
    </row>
    <row r="144" spans="1:24" ht="15" x14ac:dyDescent="0.2">
      <c r="A144" s="117"/>
      <c r="B144" s="117"/>
      <c r="D144" s="139">
        <v>46235</v>
      </c>
      <c r="E144" s="140"/>
      <c r="F144" s="140"/>
      <c r="G144" s="140"/>
      <c r="H144" s="140"/>
      <c r="I144" s="111"/>
      <c r="U144" s="65"/>
      <c r="V144" s="65"/>
      <c r="W144" s="65"/>
      <c r="X144" s="65"/>
    </row>
    <row r="145" spans="1:24" ht="15.75" x14ac:dyDescent="0.25">
      <c r="A145" s="117"/>
      <c r="B145" s="117"/>
      <c r="D145" s="142" t="s">
        <v>294</v>
      </c>
      <c r="E145" s="143">
        <f>+E113+E114+E115+E116+E117+E118+E119+E120</f>
        <v>19105</v>
      </c>
      <c r="F145" s="143">
        <f>+F113+F114+F115+F116+F117+F118+F119+F120</f>
        <v>13601</v>
      </c>
      <c r="G145" s="143">
        <f>+G113+G114+G115+G116+G117+G118+G119+G120</f>
        <v>530</v>
      </c>
      <c r="H145" s="144">
        <f>+H113+H114+H115+H116+H117+H118+H119+H120</f>
        <v>13071</v>
      </c>
      <c r="I145" s="111"/>
      <c r="U145" s="65"/>
      <c r="V145" s="65"/>
      <c r="W145" s="65"/>
      <c r="X145" s="65"/>
    </row>
    <row r="146" spans="1:24" ht="15.75" thickBot="1" x14ac:dyDescent="0.25">
      <c r="A146" s="117"/>
      <c r="B146" s="117"/>
      <c r="D146" s="145" t="s">
        <v>295</v>
      </c>
      <c r="E146" s="146">
        <f>+E121+E122+E123+E124+E125+E126+E127+E128+E129+E130+E131+E132</f>
        <v>18257</v>
      </c>
      <c r="F146" s="146">
        <f>+F121+F122+F123+F124+F125+F126+F127+F128+F129+F130+F131+F132</f>
        <v>12732</v>
      </c>
      <c r="G146" s="146">
        <f>+G121+G122+G123+G124+G125+G126+G127+G128+G129+G130+G131+G132</f>
        <v>2861</v>
      </c>
      <c r="H146" s="147">
        <f>+H121+H122+H123+H124+H125+H126+H127+H128+H129+H130+H131+H132</f>
        <v>9882</v>
      </c>
      <c r="I146" s="111"/>
      <c r="U146" s="65"/>
      <c r="V146" s="65"/>
      <c r="W146" s="65"/>
      <c r="X146" s="65"/>
    </row>
    <row r="147" spans="1:24" ht="15.75" thickBot="1" x14ac:dyDescent="0.25">
      <c r="A147" s="117"/>
      <c r="B147" s="117"/>
      <c r="D147" s="148" t="s">
        <v>296</v>
      </c>
      <c r="E147" s="149">
        <f>SUM(E133:E144)</f>
        <v>7890</v>
      </c>
      <c r="F147" s="149">
        <f>SUM(F133:F144)</f>
        <v>7524</v>
      </c>
      <c r="G147" s="149">
        <f>SUM(G133:G144)</f>
        <v>7031</v>
      </c>
      <c r="H147" s="149">
        <f>SUM(H133:H144)</f>
        <v>493</v>
      </c>
      <c r="I147" s="150"/>
      <c r="U147" s="65"/>
      <c r="V147" s="65"/>
      <c r="W147" s="65"/>
      <c r="X147" s="65"/>
    </row>
    <row r="148" spans="1:24" x14ac:dyDescent="0.2">
      <c r="A148" s="117"/>
      <c r="B148" s="117"/>
      <c r="D148" s="326" t="s">
        <v>297</v>
      </c>
      <c r="E148" s="326"/>
      <c r="F148" s="326"/>
      <c r="G148" s="326"/>
      <c r="H148" s="326"/>
      <c r="I148" s="131"/>
      <c r="U148" s="65"/>
      <c r="V148" s="65"/>
      <c r="W148" s="65"/>
      <c r="X148" s="65"/>
    </row>
    <row r="149" spans="1:24" ht="29.25" customHeight="1" x14ac:dyDescent="0.2">
      <c r="A149" s="117"/>
      <c r="B149" s="117"/>
      <c r="D149" s="327" t="s">
        <v>304</v>
      </c>
      <c r="E149" s="327"/>
      <c r="F149" s="327"/>
      <c r="G149" s="327"/>
      <c r="H149" s="327"/>
      <c r="I149" s="151"/>
      <c r="U149" s="65"/>
      <c r="V149" s="65"/>
      <c r="W149" s="65"/>
      <c r="X149" s="65"/>
    </row>
    <row r="150" spans="1:24" x14ac:dyDescent="0.2">
      <c r="A150" s="117"/>
      <c r="B150" s="117"/>
      <c r="D150" s="65"/>
      <c r="U150" s="65"/>
      <c r="V150" s="65"/>
      <c r="W150" s="65"/>
      <c r="X150" s="65"/>
    </row>
    <row r="151" spans="1:24" ht="44.25" customHeight="1" x14ac:dyDescent="0.2">
      <c r="A151" s="117"/>
      <c r="B151" s="320" t="s">
        <v>305</v>
      </c>
      <c r="C151" s="320"/>
      <c r="D151" s="320"/>
      <c r="E151" s="320"/>
      <c r="F151" s="320"/>
      <c r="G151" s="320"/>
      <c r="H151" s="320"/>
      <c r="I151" s="320"/>
      <c r="J151" s="320"/>
      <c r="K151" s="320"/>
      <c r="L151" s="320"/>
      <c r="M151" s="320"/>
      <c r="N151" s="320"/>
      <c r="O151" s="320"/>
      <c r="P151" s="320"/>
      <c r="Q151" s="320"/>
      <c r="R151" s="320"/>
      <c r="S151" s="320"/>
      <c r="U151" s="65"/>
      <c r="V151" s="65"/>
      <c r="W151" s="65"/>
      <c r="X151" s="65"/>
    </row>
    <row r="152" spans="1:24" x14ac:dyDescent="0.2">
      <c r="A152" s="117"/>
      <c r="B152" s="117"/>
      <c r="D152" s="152"/>
      <c r="U152" s="65"/>
      <c r="V152" s="65"/>
      <c r="W152" s="65"/>
      <c r="X152" s="65"/>
    </row>
    <row r="153" spans="1:24" x14ac:dyDescent="0.2">
      <c r="A153" s="117"/>
      <c r="B153" s="315" t="s">
        <v>306</v>
      </c>
      <c r="C153" s="315"/>
      <c r="D153" s="315"/>
      <c r="E153" s="315"/>
      <c r="F153" s="315"/>
      <c r="G153" s="315"/>
      <c r="H153" s="315"/>
      <c r="I153" s="315"/>
      <c r="J153" s="315"/>
      <c r="K153" s="315"/>
      <c r="L153" s="315"/>
      <c r="M153" s="315"/>
      <c r="N153" s="315"/>
      <c r="O153" s="315"/>
      <c r="P153" s="315"/>
      <c r="Q153" s="315"/>
      <c r="R153" s="315"/>
      <c r="U153" s="65"/>
      <c r="V153" s="65"/>
      <c r="W153" s="65"/>
      <c r="X153" s="65"/>
    </row>
    <row r="154" spans="1:24" ht="41.25" customHeight="1" x14ac:dyDescent="0.2">
      <c r="A154" s="117"/>
      <c r="B154" s="315"/>
      <c r="C154" s="315"/>
      <c r="D154" s="315"/>
      <c r="E154" s="315"/>
      <c r="F154" s="315"/>
      <c r="G154" s="315"/>
      <c r="H154" s="315"/>
      <c r="I154" s="315"/>
      <c r="J154" s="315"/>
      <c r="K154" s="315"/>
      <c r="L154" s="315"/>
      <c r="M154" s="315"/>
      <c r="N154" s="315"/>
      <c r="O154" s="315"/>
      <c r="P154" s="315"/>
      <c r="Q154" s="315"/>
      <c r="R154" s="315"/>
      <c r="U154" s="65"/>
      <c r="V154" s="65"/>
      <c r="W154" s="65"/>
      <c r="X154" s="65"/>
    </row>
    <row r="155" spans="1:24" ht="15" thickBot="1" x14ac:dyDescent="0.25">
      <c r="A155" s="117"/>
      <c r="B155" s="117"/>
      <c r="D155" s="152"/>
      <c r="U155" s="65"/>
      <c r="V155" s="65"/>
      <c r="W155" s="65"/>
      <c r="X155" s="65"/>
    </row>
    <row r="156" spans="1:24" ht="18.75" thickBot="1" x14ac:dyDescent="0.25">
      <c r="A156" s="117"/>
      <c r="B156" s="117"/>
      <c r="D156" s="316" t="s">
        <v>307</v>
      </c>
      <c r="E156" s="317"/>
      <c r="F156" s="317"/>
      <c r="G156" s="318"/>
      <c r="U156" s="65"/>
      <c r="V156" s="65"/>
      <c r="W156" s="65"/>
      <c r="X156" s="65"/>
    </row>
    <row r="157" spans="1:24" ht="16.5" thickBot="1" x14ac:dyDescent="0.25">
      <c r="A157" s="117"/>
      <c r="B157" s="117"/>
      <c r="D157" s="305" t="s">
        <v>308</v>
      </c>
      <c r="E157" s="306">
        <v>2024</v>
      </c>
      <c r="F157" s="307">
        <v>2025</v>
      </c>
      <c r="G157" s="308">
        <v>2026</v>
      </c>
      <c r="U157" s="65"/>
      <c r="V157" s="65"/>
      <c r="W157" s="65"/>
      <c r="X157" s="65"/>
    </row>
    <row r="158" spans="1:24" ht="15" x14ac:dyDescent="0.2">
      <c r="A158" s="117"/>
      <c r="B158" s="117"/>
      <c r="D158" s="154" t="s">
        <v>34</v>
      </c>
      <c r="E158" s="155">
        <v>68</v>
      </c>
      <c r="F158" s="155">
        <v>0</v>
      </c>
      <c r="G158" s="155">
        <v>34</v>
      </c>
      <c r="U158" s="65"/>
      <c r="V158" s="65"/>
      <c r="W158" s="65"/>
      <c r="X158" s="65"/>
    </row>
    <row r="159" spans="1:24" ht="15" x14ac:dyDescent="0.2">
      <c r="A159" s="117"/>
      <c r="B159" s="117"/>
      <c r="D159" s="154" t="s">
        <v>35</v>
      </c>
      <c r="E159" s="155">
        <v>85</v>
      </c>
      <c r="F159" s="155">
        <v>0</v>
      </c>
      <c r="G159" s="155">
        <v>43</v>
      </c>
      <c r="U159" s="65"/>
      <c r="V159" s="65"/>
      <c r="W159" s="65"/>
      <c r="X159" s="65"/>
    </row>
    <row r="160" spans="1:24" ht="15" x14ac:dyDescent="0.2">
      <c r="A160" s="117"/>
      <c r="B160" s="117"/>
      <c r="D160" s="154" t="s">
        <v>36</v>
      </c>
      <c r="E160" s="155">
        <v>40</v>
      </c>
      <c r="F160" s="155">
        <v>56</v>
      </c>
      <c r="G160" s="155">
        <v>96</v>
      </c>
      <c r="U160" s="65"/>
      <c r="V160" s="65"/>
      <c r="W160" s="65"/>
      <c r="X160" s="65"/>
    </row>
    <row r="161" spans="1:24" ht="15" x14ac:dyDescent="0.2">
      <c r="A161" s="117"/>
      <c r="B161" s="117"/>
      <c r="D161" s="154" t="s">
        <v>37</v>
      </c>
      <c r="E161" s="155">
        <v>67</v>
      </c>
      <c r="F161" s="155">
        <v>111</v>
      </c>
      <c r="G161" s="155"/>
      <c r="U161" s="65"/>
      <c r="V161" s="65"/>
      <c r="W161" s="65"/>
      <c r="X161" s="65"/>
    </row>
    <row r="162" spans="1:24" ht="15" x14ac:dyDescent="0.2">
      <c r="A162" s="117"/>
      <c r="B162" s="117"/>
      <c r="D162" s="154" t="s">
        <v>38</v>
      </c>
      <c r="E162" s="155">
        <v>76</v>
      </c>
      <c r="F162" s="155">
        <v>120</v>
      </c>
      <c r="G162" s="155"/>
      <c r="U162" s="65"/>
      <c r="V162" s="65"/>
      <c r="W162" s="65"/>
      <c r="X162" s="65"/>
    </row>
    <row r="163" spans="1:24" ht="15" x14ac:dyDescent="0.2">
      <c r="A163" s="117"/>
      <c r="B163" s="117"/>
      <c r="D163" s="154" t="s">
        <v>39</v>
      </c>
      <c r="E163" s="155">
        <v>129</v>
      </c>
      <c r="F163" s="155">
        <v>39</v>
      </c>
      <c r="G163" s="155"/>
      <c r="U163" s="65"/>
      <c r="V163" s="65"/>
      <c r="W163" s="65"/>
      <c r="X163" s="65"/>
    </row>
    <row r="164" spans="1:24" ht="15" x14ac:dyDescent="0.2">
      <c r="A164" s="117"/>
      <c r="B164" s="117"/>
      <c r="D164" s="154" t="s">
        <v>40</v>
      </c>
      <c r="E164" s="155">
        <v>106</v>
      </c>
      <c r="F164" s="155">
        <v>20</v>
      </c>
      <c r="G164" s="155"/>
      <c r="U164" s="65"/>
      <c r="V164" s="65"/>
      <c r="W164" s="65"/>
      <c r="X164" s="65"/>
    </row>
    <row r="165" spans="1:24" ht="15" x14ac:dyDescent="0.2">
      <c r="A165" s="117"/>
      <c r="B165" s="117"/>
      <c r="D165" s="154" t="s">
        <v>41</v>
      </c>
      <c r="E165" s="155">
        <v>235</v>
      </c>
      <c r="F165" s="155">
        <v>31</v>
      </c>
      <c r="G165" s="155"/>
      <c r="U165" s="65"/>
      <c r="V165" s="65"/>
      <c r="W165" s="65"/>
      <c r="X165" s="65"/>
    </row>
    <row r="166" spans="1:24" ht="15" x14ac:dyDescent="0.2">
      <c r="A166" s="117"/>
      <c r="B166" s="117"/>
      <c r="D166" s="154" t="s">
        <v>42</v>
      </c>
      <c r="E166" s="155">
        <v>118</v>
      </c>
      <c r="F166" s="155">
        <v>9</v>
      </c>
      <c r="G166" s="155"/>
      <c r="U166" s="65"/>
      <c r="V166" s="65"/>
      <c r="W166" s="65"/>
      <c r="X166" s="65"/>
    </row>
    <row r="167" spans="1:24" ht="15" x14ac:dyDescent="0.2">
      <c r="A167" s="117"/>
      <c r="B167" s="117"/>
      <c r="D167" s="154" t="s">
        <v>43</v>
      </c>
      <c r="E167" s="155">
        <v>123</v>
      </c>
      <c r="F167" s="155">
        <v>102</v>
      </c>
      <c r="G167" s="155"/>
      <c r="U167" s="65"/>
      <c r="V167" s="65"/>
      <c r="W167" s="65"/>
      <c r="X167" s="65"/>
    </row>
    <row r="168" spans="1:24" ht="15" x14ac:dyDescent="0.2">
      <c r="A168" s="117"/>
      <c r="B168" s="117"/>
      <c r="D168" s="154" t="s">
        <v>44</v>
      </c>
      <c r="E168" s="155">
        <v>85</v>
      </c>
      <c r="F168" s="155">
        <v>64</v>
      </c>
      <c r="G168" s="155"/>
      <c r="U168" s="65"/>
      <c r="V168" s="65"/>
      <c r="W168" s="65"/>
      <c r="X168" s="65"/>
    </row>
    <row r="169" spans="1:24" ht="15" x14ac:dyDescent="0.2">
      <c r="A169" s="117"/>
      <c r="B169" s="117"/>
      <c r="D169" s="154" t="s">
        <v>45</v>
      </c>
      <c r="E169" s="155">
        <v>0</v>
      </c>
      <c r="F169" s="155">
        <v>48</v>
      </c>
      <c r="G169" s="155"/>
      <c r="U169" s="65"/>
      <c r="V169" s="65"/>
      <c r="W169" s="65"/>
      <c r="X169" s="65"/>
    </row>
    <row r="170" spans="1:24" ht="16.5" thickBot="1" x14ac:dyDescent="0.3">
      <c r="A170" s="117"/>
      <c r="B170" s="117"/>
      <c r="D170" s="156" t="s">
        <v>6</v>
      </c>
      <c r="E170" s="156">
        <f>SUM(E157:E169)</f>
        <v>3156</v>
      </c>
      <c r="F170" s="157">
        <f>SUM(F158:F169)</f>
        <v>600</v>
      </c>
      <c r="G170" s="157">
        <f>SUM(G158:G169)</f>
        <v>173</v>
      </c>
      <c r="U170" s="65"/>
      <c r="V170" s="65"/>
      <c r="W170" s="65"/>
      <c r="X170" s="65"/>
    </row>
    <row r="171" spans="1:24" x14ac:dyDescent="0.2">
      <c r="A171" s="117"/>
      <c r="B171" s="117"/>
      <c r="D171" s="319" t="s">
        <v>297</v>
      </c>
      <c r="E171" s="319"/>
      <c r="F171" s="319"/>
      <c r="G171" s="319"/>
      <c r="U171" s="65"/>
      <c r="V171" s="65"/>
      <c r="W171" s="65"/>
      <c r="X171" s="65"/>
    </row>
    <row r="172" spans="1:24" x14ac:dyDescent="0.2">
      <c r="A172" s="117"/>
      <c r="B172" s="117"/>
      <c r="D172" s="158" t="s">
        <v>309</v>
      </c>
      <c r="E172" s="159"/>
      <c r="U172" s="65"/>
      <c r="V172" s="65"/>
      <c r="W172" s="65"/>
      <c r="X172" s="65"/>
    </row>
    <row r="173" spans="1:24" x14ac:dyDescent="0.2">
      <c r="A173" s="117"/>
      <c r="B173" s="117"/>
      <c r="D173" s="158" t="s">
        <v>310</v>
      </c>
      <c r="U173" s="65"/>
      <c r="V173" s="65"/>
      <c r="W173" s="65"/>
      <c r="X173" s="65"/>
    </row>
    <row r="174" spans="1:24" x14ac:dyDescent="0.2">
      <c r="A174" s="117"/>
      <c r="B174" s="117"/>
      <c r="D174" s="158"/>
      <c r="U174" s="65"/>
      <c r="V174" s="65"/>
      <c r="W174" s="65"/>
      <c r="X174" s="65"/>
    </row>
    <row r="175" spans="1:24" ht="37.5" x14ac:dyDescent="0.2">
      <c r="A175" s="117"/>
      <c r="B175" s="320" t="s">
        <v>315</v>
      </c>
      <c r="C175" s="320"/>
      <c r="D175" s="320"/>
      <c r="E175" s="320"/>
      <c r="F175" s="320"/>
      <c r="G175" s="320"/>
      <c r="H175" s="320"/>
      <c r="I175" s="320"/>
      <c r="J175" s="320"/>
      <c r="K175" s="320"/>
      <c r="L175" s="320"/>
      <c r="M175" s="320"/>
      <c r="N175" s="320"/>
      <c r="O175" s="320"/>
      <c r="P175" s="320"/>
      <c r="Q175" s="320"/>
      <c r="R175" s="320"/>
      <c r="S175" s="320"/>
      <c r="U175" s="65"/>
      <c r="V175" s="65"/>
      <c r="W175" s="65"/>
      <c r="X175" s="65"/>
    </row>
    <row r="176" spans="1:24" x14ac:dyDescent="0.2">
      <c r="A176" s="117"/>
      <c r="B176" s="117"/>
      <c r="D176" s="158"/>
      <c r="U176" s="65"/>
      <c r="V176" s="65"/>
      <c r="W176" s="65"/>
      <c r="X176" s="65"/>
    </row>
    <row r="177" spans="1:24" ht="16.5" customHeight="1" x14ac:dyDescent="0.2">
      <c r="A177" s="117"/>
      <c r="B177" s="313" t="s">
        <v>311</v>
      </c>
      <c r="C177" s="313"/>
      <c r="D177" s="313"/>
      <c r="E177" s="313"/>
      <c r="F177" s="313"/>
      <c r="G177" s="313"/>
      <c r="H177" s="313"/>
      <c r="I177" s="313"/>
      <c r="J177" s="313"/>
      <c r="K177" s="313"/>
      <c r="L177" s="313"/>
      <c r="M177" s="313"/>
      <c r="N177" s="313"/>
      <c r="O177" s="313"/>
      <c r="P177" s="313"/>
      <c r="Q177" s="313"/>
      <c r="R177" s="313"/>
      <c r="U177" s="65"/>
      <c r="V177" s="65"/>
      <c r="W177" s="65"/>
      <c r="X177" s="65"/>
    </row>
    <row r="178" spans="1:24" ht="61.5" customHeight="1" x14ac:dyDescent="0.2">
      <c r="A178" s="117"/>
      <c r="B178" s="313"/>
      <c r="C178" s="313"/>
      <c r="D178" s="313"/>
      <c r="E178" s="313"/>
      <c r="F178" s="313"/>
      <c r="G178" s="313"/>
      <c r="H178" s="313"/>
      <c r="I178" s="313"/>
      <c r="J178" s="313"/>
      <c r="K178" s="313"/>
      <c r="L178" s="313"/>
      <c r="M178" s="313"/>
      <c r="N178" s="313"/>
      <c r="O178" s="313"/>
      <c r="P178" s="313"/>
      <c r="Q178" s="313"/>
      <c r="R178" s="313"/>
      <c r="U178" s="65"/>
      <c r="V178" s="65"/>
      <c r="W178" s="65"/>
      <c r="X178" s="65"/>
    </row>
    <row r="179" spans="1:24" x14ac:dyDescent="0.2">
      <c r="A179" s="117"/>
      <c r="B179" s="313"/>
      <c r="C179" s="313"/>
      <c r="D179" s="313"/>
      <c r="E179" s="313"/>
      <c r="F179" s="313"/>
      <c r="G179" s="313"/>
      <c r="H179" s="313"/>
      <c r="I179" s="313"/>
      <c r="J179" s="313"/>
      <c r="K179" s="313"/>
      <c r="L179" s="313"/>
      <c r="M179" s="313"/>
      <c r="N179" s="313"/>
      <c r="O179" s="313"/>
      <c r="P179" s="313"/>
      <c r="Q179" s="313"/>
      <c r="R179" s="313"/>
      <c r="U179" s="65"/>
      <c r="V179" s="65"/>
      <c r="W179" s="65"/>
      <c r="X179" s="65"/>
    </row>
    <row r="180" spans="1:24" x14ac:dyDescent="0.2">
      <c r="A180" s="117"/>
      <c r="B180" s="313"/>
      <c r="C180" s="313"/>
      <c r="D180" s="313"/>
      <c r="E180" s="313"/>
      <c r="F180" s="313"/>
      <c r="G180" s="313"/>
      <c r="H180" s="313"/>
      <c r="I180" s="313"/>
      <c r="J180" s="313"/>
      <c r="K180" s="313"/>
      <c r="L180" s="313"/>
      <c r="M180" s="313"/>
      <c r="N180" s="313"/>
      <c r="O180" s="313"/>
      <c r="P180" s="313"/>
      <c r="Q180" s="313"/>
      <c r="R180" s="313"/>
      <c r="U180" s="65"/>
      <c r="V180" s="65"/>
      <c r="W180" s="65"/>
      <c r="X180" s="65"/>
    </row>
    <row r="181" spans="1:24" ht="16.5" thickBot="1" x14ac:dyDescent="0.25">
      <c r="A181" s="117"/>
      <c r="B181" s="117"/>
      <c r="D181" s="321" t="s">
        <v>312</v>
      </c>
      <c r="E181" s="321"/>
      <c r="U181" s="65"/>
      <c r="V181" s="65"/>
      <c r="W181" s="65"/>
      <c r="X181" s="65"/>
    </row>
    <row r="182" spans="1:24" ht="16.5" thickBot="1" x14ac:dyDescent="0.25">
      <c r="A182" s="117"/>
      <c r="B182" s="117"/>
      <c r="D182" s="153" t="s">
        <v>313</v>
      </c>
      <c r="E182" s="153">
        <v>2024</v>
      </c>
      <c r="U182" s="65"/>
      <c r="V182" s="65"/>
      <c r="W182" s="65"/>
      <c r="X182" s="65"/>
    </row>
    <row r="183" spans="1:24" ht="15" x14ac:dyDescent="0.2">
      <c r="A183" s="117"/>
      <c r="B183" s="117"/>
      <c r="D183" s="154" t="s">
        <v>34</v>
      </c>
      <c r="E183" s="140">
        <v>2766</v>
      </c>
      <c r="U183" s="65"/>
      <c r="V183" s="65"/>
      <c r="W183" s="65"/>
      <c r="X183" s="65"/>
    </row>
    <row r="184" spans="1:24" ht="15" x14ac:dyDescent="0.2">
      <c r="A184" s="117"/>
      <c r="B184" s="117"/>
      <c r="D184" s="154" t="s">
        <v>35</v>
      </c>
      <c r="E184" s="140">
        <v>2741</v>
      </c>
      <c r="U184" s="65"/>
      <c r="V184" s="65"/>
      <c r="W184" s="65"/>
      <c r="X184" s="65"/>
    </row>
    <row r="185" spans="1:24" ht="15" x14ac:dyDescent="0.2">
      <c r="A185" s="117"/>
      <c r="B185" s="117"/>
      <c r="D185" s="154" t="s">
        <v>36</v>
      </c>
      <c r="E185" s="140">
        <v>3440</v>
      </c>
      <c r="U185" s="65"/>
      <c r="V185" s="65"/>
      <c r="W185" s="65"/>
      <c r="X185" s="65"/>
    </row>
    <row r="186" spans="1:24" ht="15" x14ac:dyDescent="0.2">
      <c r="A186" s="117"/>
      <c r="B186" s="117"/>
      <c r="D186" s="154" t="s">
        <v>37</v>
      </c>
      <c r="E186" s="140"/>
      <c r="U186" s="65"/>
      <c r="V186" s="65"/>
      <c r="W186" s="65"/>
      <c r="X186" s="65"/>
    </row>
    <row r="187" spans="1:24" ht="15" x14ac:dyDescent="0.2">
      <c r="A187" s="117"/>
      <c r="B187" s="117"/>
      <c r="D187" s="154" t="s">
        <v>38</v>
      </c>
      <c r="E187" s="140"/>
      <c r="U187" s="65"/>
      <c r="V187" s="65"/>
      <c r="W187" s="65"/>
      <c r="X187" s="65"/>
    </row>
    <row r="188" spans="1:24" ht="15" x14ac:dyDescent="0.2">
      <c r="A188" s="117"/>
      <c r="B188" s="117"/>
      <c r="D188" s="154" t="s">
        <v>39</v>
      </c>
      <c r="E188" s="140"/>
      <c r="U188" s="65"/>
      <c r="V188" s="65"/>
      <c r="W188" s="65"/>
      <c r="X188" s="65"/>
    </row>
    <row r="189" spans="1:24" ht="15" x14ac:dyDescent="0.2">
      <c r="A189" s="117"/>
      <c r="B189" s="117"/>
      <c r="D189" s="154" t="s">
        <v>40</v>
      </c>
      <c r="E189" s="140"/>
      <c r="U189" s="65"/>
      <c r="V189" s="65"/>
      <c r="W189" s="65"/>
      <c r="X189" s="65"/>
    </row>
    <row r="190" spans="1:24" ht="15" x14ac:dyDescent="0.2">
      <c r="A190" s="117"/>
      <c r="B190" s="117"/>
      <c r="D190" s="154" t="s">
        <v>41</v>
      </c>
      <c r="E190" s="140"/>
      <c r="U190" s="65"/>
      <c r="V190" s="65"/>
      <c r="W190" s="65"/>
      <c r="X190" s="65"/>
    </row>
    <row r="191" spans="1:24" ht="15" x14ac:dyDescent="0.2">
      <c r="A191" s="117"/>
      <c r="B191" s="117"/>
      <c r="D191" s="154" t="s">
        <v>42</v>
      </c>
      <c r="E191" s="140"/>
      <c r="U191" s="65"/>
      <c r="V191" s="65"/>
      <c r="W191" s="65"/>
      <c r="X191" s="65"/>
    </row>
    <row r="192" spans="1:24" ht="15" x14ac:dyDescent="0.2">
      <c r="A192" s="117"/>
      <c r="B192" s="117"/>
      <c r="D192" s="154" t="s">
        <v>43</v>
      </c>
      <c r="E192" s="140"/>
      <c r="U192" s="65"/>
      <c r="V192" s="65"/>
      <c r="W192" s="65"/>
      <c r="X192" s="65"/>
    </row>
    <row r="193" spans="1:24" ht="15" x14ac:dyDescent="0.2">
      <c r="A193" s="117"/>
      <c r="B193" s="117"/>
      <c r="D193" s="154" t="s">
        <v>44</v>
      </c>
      <c r="E193" s="140"/>
      <c r="U193" s="65"/>
      <c r="V193" s="65"/>
      <c r="W193" s="65"/>
      <c r="X193" s="65"/>
    </row>
    <row r="194" spans="1:24" ht="15.75" thickBot="1" x14ac:dyDescent="0.25">
      <c r="A194" s="117"/>
      <c r="B194" s="117"/>
      <c r="D194" s="154" t="s">
        <v>45</v>
      </c>
      <c r="E194" s="140"/>
      <c r="U194" s="65"/>
      <c r="V194" s="65"/>
      <c r="W194" s="65"/>
      <c r="X194" s="65"/>
    </row>
    <row r="195" spans="1:24" ht="16.5" thickBot="1" x14ac:dyDescent="0.3">
      <c r="A195" s="117"/>
      <c r="B195" s="117"/>
      <c r="D195" s="160" t="s">
        <v>314</v>
      </c>
      <c r="E195" s="161">
        <f>SUM(E183:E194)</f>
        <v>8947</v>
      </c>
      <c r="U195" s="65"/>
      <c r="V195" s="65"/>
      <c r="W195" s="65"/>
      <c r="X195" s="65"/>
    </row>
    <row r="196" spans="1:24" ht="15" x14ac:dyDescent="0.25">
      <c r="A196" s="117"/>
      <c r="B196" s="117"/>
      <c r="D196" s="162"/>
      <c r="E196" s="162"/>
      <c r="U196" s="65"/>
      <c r="V196" s="65"/>
      <c r="W196" s="65"/>
      <c r="X196" s="65"/>
    </row>
    <row r="197" spans="1:24" ht="15" x14ac:dyDescent="0.25">
      <c r="A197" s="117"/>
      <c r="B197" s="117"/>
      <c r="D197" s="162"/>
      <c r="E197" s="162"/>
      <c r="U197" s="65"/>
      <c r="V197" s="65"/>
      <c r="W197" s="65"/>
      <c r="X197" s="65"/>
    </row>
    <row r="198" spans="1:24" ht="15" x14ac:dyDescent="0.25">
      <c r="A198" s="117"/>
      <c r="B198" s="117"/>
      <c r="D198" s="162"/>
      <c r="E198" s="162"/>
      <c r="U198" s="65"/>
      <c r="V198" s="65"/>
      <c r="W198" s="65"/>
      <c r="X198" s="65"/>
    </row>
    <row r="199" spans="1:24" ht="15" x14ac:dyDescent="0.25">
      <c r="A199" s="117"/>
      <c r="B199" s="117"/>
      <c r="D199" s="162"/>
      <c r="E199" s="162"/>
      <c r="U199" s="65"/>
      <c r="V199" s="65"/>
      <c r="W199" s="65"/>
      <c r="X199" s="65"/>
    </row>
    <row r="200" spans="1:24" ht="15" x14ac:dyDescent="0.25">
      <c r="A200" s="117"/>
      <c r="B200" s="117"/>
      <c r="D200" s="162"/>
      <c r="E200" s="162"/>
      <c r="U200" s="65"/>
      <c r="V200" s="65"/>
      <c r="W200" s="65"/>
      <c r="X200" s="65"/>
    </row>
    <row r="201" spans="1:24" ht="15" x14ac:dyDescent="0.25">
      <c r="A201" s="117"/>
      <c r="B201" s="117"/>
      <c r="D201" s="162"/>
      <c r="E201" s="162"/>
      <c r="U201" s="65"/>
      <c r="V201" s="65"/>
      <c r="W201" s="65"/>
      <c r="X201" s="65"/>
    </row>
    <row r="202" spans="1:24" ht="15" x14ac:dyDescent="0.25">
      <c r="A202" s="117"/>
      <c r="B202" s="117"/>
      <c r="D202" s="162"/>
      <c r="E202" s="162"/>
      <c r="U202" s="65"/>
      <c r="V202" s="65"/>
      <c r="W202" s="65"/>
      <c r="X202" s="65"/>
    </row>
    <row r="203" spans="1:24" ht="15" x14ac:dyDescent="0.25">
      <c r="A203" s="117"/>
      <c r="B203" s="117"/>
      <c r="D203" s="162"/>
      <c r="E203" s="162"/>
      <c r="U203" s="65"/>
      <c r="V203" s="65"/>
      <c r="W203" s="65"/>
      <c r="X203" s="65"/>
    </row>
    <row r="204" spans="1:24" x14ac:dyDescent="0.2">
      <c r="A204" s="117"/>
      <c r="B204" s="117"/>
      <c r="D204" s="65"/>
      <c r="U204" s="65"/>
      <c r="V204" s="65"/>
      <c r="W204" s="65"/>
      <c r="X204" s="65"/>
    </row>
    <row r="205" spans="1:24" x14ac:dyDescent="0.2">
      <c r="A205" s="117"/>
      <c r="B205" s="117"/>
      <c r="D205" s="158"/>
      <c r="U205" s="65"/>
      <c r="V205" s="65"/>
      <c r="W205" s="65"/>
      <c r="X205" s="65"/>
    </row>
    <row r="206" spans="1:24" x14ac:dyDescent="0.2">
      <c r="A206" s="117"/>
      <c r="B206" s="117"/>
      <c r="D206" s="158"/>
      <c r="U206" s="65"/>
      <c r="V206" s="65"/>
      <c r="W206" s="65"/>
      <c r="X206" s="65"/>
    </row>
    <row r="207" spans="1:24" x14ac:dyDescent="0.2">
      <c r="A207" s="117"/>
      <c r="B207" s="117"/>
      <c r="D207" s="65"/>
      <c r="U207" s="65"/>
      <c r="V207" s="65"/>
      <c r="W207" s="65"/>
      <c r="X207" s="65"/>
    </row>
    <row r="208" spans="1:24" ht="58.5" customHeight="1" x14ac:dyDescent="0.2">
      <c r="A208" s="312" t="s">
        <v>271</v>
      </c>
      <c r="B208" s="312"/>
      <c r="C208" s="312"/>
      <c r="D208" s="312"/>
      <c r="E208" s="312"/>
      <c r="F208" s="312"/>
      <c r="G208" s="312"/>
      <c r="H208" s="312"/>
      <c r="I208" s="312"/>
      <c r="J208" s="312"/>
      <c r="K208" s="312"/>
      <c r="L208" s="312"/>
      <c r="M208" s="312"/>
      <c r="N208" s="312"/>
      <c r="O208" s="312"/>
      <c r="P208" s="312"/>
      <c r="Q208" s="312"/>
      <c r="R208" s="312"/>
      <c r="S208" s="312"/>
      <c r="T208" s="312"/>
      <c r="U208" s="65"/>
      <c r="V208" s="65"/>
      <c r="W208" s="65"/>
      <c r="X208" s="65"/>
    </row>
    <row r="209" spans="1:50" hidden="1" x14ac:dyDescent="0.2">
      <c r="A209" s="117"/>
      <c r="B209" s="117"/>
      <c r="D209" s="65"/>
      <c r="U209" s="65"/>
      <c r="V209" s="65"/>
      <c r="W209" s="65"/>
      <c r="X209" s="65"/>
    </row>
    <row r="210" spans="1:50" hidden="1" x14ac:dyDescent="0.2">
      <c r="A210" s="98"/>
      <c r="B210" s="98"/>
      <c r="D210" s="65"/>
      <c r="U210" s="65"/>
      <c r="V210" s="65"/>
      <c r="W210" s="65"/>
      <c r="X210" s="65"/>
    </row>
    <row r="211" spans="1:50" hidden="1" x14ac:dyDescent="0.2">
      <c r="C211" s="117"/>
      <c r="D211" s="117"/>
      <c r="E211" s="117"/>
      <c r="F211" s="117"/>
      <c r="G211" s="117"/>
      <c r="H211" s="117"/>
      <c r="I211" s="117"/>
      <c r="J211" s="117"/>
      <c r="K211" s="117"/>
      <c r="L211" s="117"/>
      <c r="M211" s="117"/>
      <c r="N211" s="117"/>
      <c r="U211" s="65"/>
      <c r="V211" s="65"/>
      <c r="W211" s="65"/>
      <c r="X211" s="65"/>
    </row>
    <row r="212" spans="1:50" s="73" customFormat="1" hidden="1" x14ac:dyDescent="0.2">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row>
    <row r="213" spans="1:50" s="73" customFormat="1" hidden="1" x14ac:dyDescent="0.2">
      <c r="A213" s="65"/>
      <c r="B213" s="65"/>
      <c r="C213" s="65"/>
      <c r="D213" s="65"/>
      <c r="E213" s="65"/>
      <c r="F213" s="65"/>
      <c r="G213" s="65"/>
      <c r="H213" s="65"/>
      <c r="I213" s="65"/>
      <c r="J213" s="65"/>
      <c r="K213" s="65"/>
      <c r="L213" s="65"/>
      <c r="M213" s="65"/>
      <c r="N213" s="65"/>
      <c r="O213" s="65"/>
      <c r="P213" s="65"/>
      <c r="U213" s="65"/>
      <c r="V213" s="65"/>
      <c r="W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row>
    <row r="214" spans="1:50" s="73" customFormat="1" hidden="1" x14ac:dyDescent="0.2">
      <c r="A214" s="65"/>
      <c r="B214" s="65"/>
      <c r="C214" s="65"/>
      <c r="D214" s="65"/>
      <c r="E214" s="65"/>
      <c r="F214" s="65"/>
      <c r="G214" s="65"/>
      <c r="H214" s="65"/>
      <c r="I214" s="65"/>
      <c r="J214" s="65"/>
      <c r="K214" s="65"/>
      <c r="L214" s="65"/>
      <c r="M214" s="65"/>
      <c r="N214" s="65"/>
      <c r="O214" s="65"/>
      <c r="P214" s="65"/>
      <c r="Q214" s="65"/>
      <c r="R214" s="65"/>
      <c r="S214" s="65"/>
      <c r="T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row>
    <row r="215" spans="1:50" s="73" customFormat="1" hidden="1" x14ac:dyDescent="0.2">
      <c r="A215" s="65"/>
      <c r="B215" s="65"/>
      <c r="C215" s="65"/>
      <c r="D215" s="65"/>
      <c r="E215" s="65"/>
      <c r="F215" s="65"/>
      <c r="G215" s="65"/>
      <c r="H215" s="65"/>
      <c r="I215" s="65"/>
      <c r="J215" s="65"/>
      <c r="K215" s="65"/>
      <c r="L215" s="65"/>
      <c r="M215" s="65"/>
      <c r="N215" s="65"/>
      <c r="O215" s="65"/>
      <c r="P215" s="65"/>
      <c r="Q215" s="65"/>
      <c r="R215" s="65"/>
      <c r="S215" s="65"/>
      <c r="T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row>
    <row r="216" spans="1:50" s="73" customFormat="1" hidden="1" x14ac:dyDescent="0.2">
      <c r="A216" s="65"/>
      <c r="B216" s="65"/>
      <c r="C216" s="65"/>
      <c r="D216" s="65"/>
      <c r="E216" s="65"/>
      <c r="F216" s="65"/>
      <c r="G216" s="65"/>
      <c r="H216" s="65"/>
      <c r="I216" s="65"/>
      <c r="J216" s="65"/>
      <c r="K216" s="65"/>
      <c r="L216" s="65"/>
      <c r="M216" s="65"/>
      <c r="N216" s="65"/>
      <c r="O216" s="65"/>
      <c r="P216" s="65"/>
      <c r="Q216" s="65"/>
      <c r="R216" s="65"/>
      <c r="S216" s="65"/>
      <c r="T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row>
    <row r="217" spans="1:50" s="73" customFormat="1" hidden="1" x14ac:dyDescent="0.2">
      <c r="A217" s="65"/>
      <c r="B217" s="65"/>
      <c r="C217" s="65"/>
      <c r="D217" s="65"/>
      <c r="E217" s="65"/>
      <c r="F217" s="65"/>
      <c r="G217" s="65"/>
      <c r="H217" s="65"/>
      <c r="I217" s="65"/>
      <c r="J217" s="65"/>
      <c r="K217" s="65"/>
      <c r="L217" s="65"/>
      <c r="M217" s="65"/>
      <c r="N217" s="65"/>
      <c r="O217" s="65"/>
      <c r="P217" s="65"/>
      <c r="Q217" s="65"/>
      <c r="R217" s="65"/>
      <c r="S217" s="65"/>
      <c r="T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row>
    <row r="218" spans="1:50" s="73" customFormat="1" hidden="1" x14ac:dyDescent="0.2">
      <c r="A218" s="65"/>
      <c r="B218" s="65"/>
      <c r="C218" s="65"/>
      <c r="D218" s="65"/>
      <c r="E218" s="65"/>
      <c r="F218" s="65"/>
      <c r="G218" s="65"/>
      <c r="H218" s="65"/>
      <c r="I218" s="65"/>
      <c r="J218" s="65"/>
      <c r="K218" s="65"/>
      <c r="L218" s="65"/>
      <c r="M218" s="65"/>
      <c r="N218" s="65"/>
      <c r="O218" s="65"/>
      <c r="P218" s="65"/>
      <c r="Q218" s="65"/>
      <c r="R218" s="65"/>
      <c r="S218" s="65"/>
      <c r="T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row>
    <row r="219" spans="1:50" s="73" customFormat="1" hidden="1" x14ac:dyDescent="0.2">
      <c r="A219" s="65"/>
      <c r="B219" s="65"/>
      <c r="C219" s="65"/>
      <c r="D219" s="65"/>
      <c r="E219" s="65"/>
      <c r="F219" s="65"/>
      <c r="G219" s="65"/>
      <c r="H219" s="65"/>
      <c r="I219" s="65"/>
      <c r="J219" s="65"/>
      <c r="K219" s="65"/>
      <c r="L219" s="65"/>
      <c r="M219" s="65"/>
      <c r="N219" s="65"/>
      <c r="O219" s="65"/>
      <c r="P219" s="65"/>
      <c r="Q219" s="65"/>
      <c r="R219" s="65"/>
      <c r="S219" s="65"/>
      <c r="T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row>
    <row r="220" spans="1:50" s="73" customFormat="1" hidden="1" x14ac:dyDescent="0.2">
      <c r="A220" s="65"/>
      <c r="B220" s="65"/>
      <c r="C220" s="65"/>
      <c r="D220" s="65"/>
      <c r="E220" s="65"/>
      <c r="F220" s="65"/>
      <c r="G220" s="65"/>
      <c r="H220" s="65"/>
      <c r="I220" s="65"/>
      <c r="J220" s="65"/>
      <c r="K220" s="65"/>
      <c r="L220" s="65"/>
      <c r="M220" s="65"/>
      <c r="N220" s="65"/>
      <c r="O220" s="65"/>
      <c r="P220" s="65"/>
      <c r="Q220" s="65"/>
      <c r="R220" s="65"/>
      <c r="S220" s="65"/>
      <c r="T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row>
    <row r="221" spans="1:50" s="73" customFormat="1" hidden="1" x14ac:dyDescent="0.2">
      <c r="A221" s="65"/>
      <c r="B221" s="65"/>
      <c r="C221" s="65"/>
      <c r="D221" s="65"/>
      <c r="E221" s="65"/>
      <c r="F221" s="65"/>
      <c r="G221" s="65"/>
      <c r="H221" s="65"/>
      <c r="I221" s="65"/>
      <c r="J221" s="65"/>
      <c r="K221" s="65"/>
      <c r="L221" s="65"/>
      <c r="M221" s="65"/>
      <c r="N221" s="65"/>
      <c r="O221" s="65"/>
      <c r="P221" s="65"/>
      <c r="Q221" s="65"/>
      <c r="R221" s="65"/>
      <c r="S221" s="65"/>
      <c r="T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row>
    <row r="222" spans="1:50" s="73" customFormat="1" hidden="1" x14ac:dyDescent="0.2">
      <c r="A222" s="65"/>
      <c r="B222" s="65"/>
      <c r="C222" s="65"/>
      <c r="D222" s="65"/>
      <c r="E222" s="65"/>
      <c r="F222" s="65"/>
      <c r="G222" s="65"/>
      <c r="H222" s="65"/>
      <c r="I222" s="65"/>
      <c r="J222" s="65"/>
      <c r="K222" s="65"/>
      <c r="L222" s="65"/>
      <c r="M222" s="65"/>
      <c r="N222" s="65"/>
      <c r="O222" s="65"/>
      <c r="P222" s="65"/>
      <c r="Q222" s="65"/>
      <c r="R222" s="65"/>
      <c r="S222" s="65"/>
      <c r="T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row>
    <row r="223" spans="1:50" s="73" customFormat="1" hidden="1" x14ac:dyDescent="0.2">
      <c r="A223" s="65"/>
      <c r="B223" s="65"/>
      <c r="C223" s="65"/>
      <c r="D223" s="65"/>
      <c r="E223" s="65"/>
      <c r="F223" s="65"/>
      <c r="G223" s="65"/>
      <c r="H223" s="65"/>
      <c r="I223" s="65"/>
      <c r="J223" s="65"/>
      <c r="K223" s="65"/>
      <c r="L223" s="65"/>
      <c r="M223" s="65"/>
      <c r="N223" s="65"/>
      <c r="O223" s="65"/>
      <c r="P223" s="65"/>
      <c r="Q223" s="65"/>
      <c r="R223" s="65"/>
      <c r="S223" s="65"/>
      <c r="T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row>
    <row r="225" spans="1:50" s="73" customFormat="1" hidden="1" x14ac:dyDescent="0.2">
      <c r="A225" s="65"/>
      <c r="B225" s="65"/>
      <c r="C225" s="65"/>
      <c r="D225" s="88"/>
      <c r="E225" s="65"/>
      <c r="F225" s="65"/>
      <c r="G225" s="152"/>
      <c r="H225" s="65"/>
      <c r="I225" s="65"/>
      <c r="J225" s="65"/>
      <c r="K225" s="65"/>
      <c r="L225" s="65"/>
      <c r="M225" s="65"/>
      <c r="N225" s="65"/>
      <c r="O225" s="65"/>
      <c r="P225" s="65"/>
      <c r="Q225" s="65"/>
      <c r="R225" s="65"/>
      <c r="S225" s="65"/>
      <c r="T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row>
    <row r="228" spans="1:50" hidden="1" x14ac:dyDescent="0.2">
      <c r="D228" s="163"/>
      <c r="E228" s="163"/>
      <c r="F228" s="163"/>
      <c r="G228" s="163"/>
      <c r="H228" s="163"/>
      <c r="I228" s="163"/>
      <c r="J228" s="163"/>
      <c r="K228" s="163"/>
      <c r="L228" s="163"/>
      <c r="M228" s="163"/>
      <c r="N228" s="163"/>
    </row>
    <row r="229" spans="1:50" hidden="1" x14ac:dyDescent="0.2">
      <c r="D229" s="163"/>
      <c r="E229" s="163"/>
      <c r="F229" s="163"/>
      <c r="G229" s="163"/>
      <c r="H229" s="163"/>
      <c r="I229" s="163"/>
      <c r="J229" s="163"/>
      <c r="K229" s="163"/>
      <c r="L229" s="163"/>
      <c r="M229" s="163"/>
      <c r="N229" s="163"/>
    </row>
    <row r="230" spans="1:50" hidden="1" x14ac:dyDescent="0.2">
      <c r="D230" s="163"/>
      <c r="E230" s="163"/>
      <c r="F230" s="163"/>
      <c r="G230" s="163"/>
      <c r="H230" s="163"/>
      <c r="I230" s="163"/>
      <c r="J230" s="163"/>
      <c r="K230" s="163"/>
      <c r="L230" s="163"/>
      <c r="M230" s="163"/>
    </row>
  </sheetData>
  <mergeCells count="31">
    <mergeCell ref="A1:S1"/>
    <mergeCell ref="B3:S3"/>
    <mergeCell ref="C8:G8"/>
    <mergeCell ref="C23:G23"/>
    <mergeCell ref="C24:J24"/>
    <mergeCell ref="B67:S67"/>
    <mergeCell ref="B69:R71"/>
    <mergeCell ref="D74:G74"/>
    <mergeCell ref="N77:P77"/>
    <mergeCell ref="C25:J25"/>
    <mergeCell ref="C26:J26"/>
    <mergeCell ref="B28:S28"/>
    <mergeCell ref="B30:R31"/>
    <mergeCell ref="C33:G33"/>
    <mergeCell ref="C48:G48"/>
    <mergeCell ref="A208:T208"/>
    <mergeCell ref="B177:R180"/>
    <mergeCell ref="B5:R6"/>
    <mergeCell ref="B153:R154"/>
    <mergeCell ref="D156:G156"/>
    <mergeCell ref="D171:G171"/>
    <mergeCell ref="B175:S175"/>
    <mergeCell ref="D181:E181"/>
    <mergeCell ref="D107:H107"/>
    <mergeCell ref="B109:S109"/>
    <mergeCell ref="D111:H111"/>
    <mergeCell ref="D148:H148"/>
    <mergeCell ref="D149:H149"/>
    <mergeCell ref="B151:S151"/>
    <mergeCell ref="C50:G50"/>
    <mergeCell ref="C65:G65"/>
  </mergeCells>
  <pageMargins left="0.7" right="0.7" top="0.75" bottom="0.75" header="0.3" footer="0.3"/>
  <pageSetup scale="28" orientation="landscape" r:id="rId1"/>
  <headerFooter>
    <oddFooter xml:space="preserve">&amp;R_x000D_&amp;1#&amp;"Calibri"&amp;10&amp;K000000 Información Pública Clasificada </oddFooter>
  </headerFooter>
  <rowBreaks count="3" manualBreakCount="3">
    <brk id="66" max="24" man="1"/>
    <brk id="108" max="25" man="1"/>
    <brk id="150" max="25" man="1"/>
  </rowBreaks>
  <ignoredErrors>
    <ignoredError sqref="E104:G106 E147:H1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17C8-71AE-4E77-91DE-4BB821258E8E}">
  <sheetPr codeName="Hoja3">
    <tabColor theme="8" tint="-0.499984740745262"/>
    <pageSetUpPr fitToPage="1"/>
  </sheetPr>
  <dimension ref="A1:U506"/>
  <sheetViews>
    <sheetView showGridLines="0" topLeftCell="A484" zoomScale="115" zoomScaleNormal="115" workbookViewId="0">
      <selection activeCell="B183" sqref="B183:O183"/>
    </sheetView>
  </sheetViews>
  <sheetFormatPr baseColWidth="10" defaultColWidth="0" defaultRowHeight="14.25" zeroHeight="1" x14ac:dyDescent="0.25"/>
  <cols>
    <col min="1" max="1" width="3.7109375" style="166" customWidth="1"/>
    <col min="2" max="2" width="19.85546875" style="166" customWidth="1"/>
    <col min="3" max="3" width="17.140625" style="166" customWidth="1"/>
    <col min="4" max="15" width="12.7109375" style="166" customWidth="1"/>
    <col min="16" max="21" width="0" style="166" hidden="1" customWidth="1"/>
    <col min="22" max="16384" width="11.42578125" style="166" hidden="1"/>
  </cols>
  <sheetData>
    <row r="1" spans="2:15" ht="102" customHeight="1" x14ac:dyDescent="0.25">
      <c r="B1" s="422" t="s">
        <v>0</v>
      </c>
      <c r="C1" s="422"/>
      <c r="D1" s="422"/>
      <c r="E1" s="422"/>
      <c r="F1" s="422"/>
      <c r="G1" s="422"/>
      <c r="H1" s="422"/>
      <c r="I1" s="422"/>
      <c r="J1" s="422"/>
      <c r="K1" s="422"/>
      <c r="L1" s="422"/>
      <c r="M1" s="422"/>
      <c r="N1" s="422"/>
      <c r="O1" s="422"/>
    </row>
    <row r="2" spans="2:15" ht="41.25" customHeight="1" x14ac:dyDescent="0.25">
      <c r="B2" s="423" t="s">
        <v>1</v>
      </c>
      <c r="C2" s="423"/>
      <c r="D2" s="423"/>
      <c r="E2" s="423"/>
      <c r="F2" s="423"/>
      <c r="G2" s="423"/>
      <c r="H2" s="423"/>
      <c r="I2" s="423"/>
      <c r="J2" s="423"/>
      <c r="K2" s="423"/>
      <c r="L2" s="423"/>
      <c r="M2" s="423"/>
      <c r="N2" s="423"/>
      <c r="O2" s="423"/>
    </row>
    <row r="3" spans="2:15" x14ac:dyDescent="0.25"/>
    <row r="4" spans="2:15" x14ac:dyDescent="0.25"/>
    <row r="5" spans="2:15" ht="20.25" x14ac:dyDescent="0.25">
      <c r="B5" s="372" t="s">
        <v>2</v>
      </c>
      <c r="C5" s="372"/>
      <c r="D5" s="372"/>
      <c r="E5" s="372"/>
      <c r="F5" s="372"/>
      <c r="G5" s="372"/>
      <c r="H5" s="372"/>
      <c r="I5" s="372"/>
      <c r="J5" s="372"/>
      <c r="K5" s="372"/>
      <c r="L5" s="372"/>
      <c r="M5" s="372"/>
      <c r="N5" s="372"/>
      <c r="O5" s="372"/>
    </row>
    <row r="6" spans="2:15" x14ac:dyDescent="0.25">
      <c r="B6" s="167"/>
      <c r="C6" s="167"/>
      <c r="D6" s="167"/>
      <c r="E6" s="167"/>
      <c r="F6" s="167"/>
      <c r="G6" s="167"/>
      <c r="H6" s="167"/>
      <c r="I6" s="167"/>
      <c r="J6" s="167"/>
      <c r="K6" s="167"/>
      <c r="L6" s="167"/>
      <c r="M6" s="167"/>
      <c r="N6" s="167"/>
      <c r="O6" s="167"/>
    </row>
    <row r="7" spans="2:15" ht="20.25" x14ac:dyDescent="0.25">
      <c r="B7" s="365" t="s">
        <v>3</v>
      </c>
      <c r="C7" s="365"/>
      <c r="D7" s="365"/>
      <c r="E7" s="365"/>
      <c r="F7" s="365"/>
      <c r="G7" s="365"/>
      <c r="H7" s="365"/>
      <c r="I7" s="365"/>
      <c r="J7" s="365"/>
      <c r="K7" s="365"/>
      <c r="L7" s="365"/>
      <c r="M7" s="365"/>
      <c r="N7" s="365"/>
      <c r="O7" s="365"/>
    </row>
    <row r="8" spans="2:15" x14ac:dyDescent="0.25">
      <c r="B8" s="167"/>
      <c r="C8" s="167"/>
      <c r="D8" s="167"/>
      <c r="E8" s="167"/>
      <c r="F8" s="167"/>
      <c r="G8" s="167"/>
      <c r="H8" s="167"/>
      <c r="I8" s="167"/>
      <c r="J8" s="167"/>
      <c r="K8" s="167"/>
      <c r="L8" s="167"/>
      <c r="M8" s="167"/>
      <c r="N8" s="167"/>
      <c r="O8" s="167"/>
    </row>
    <row r="9" spans="2:15" ht="63.75" customHeight="1" x14ac:dyDescent="0.25">
      <c r="B9" s="424" t="s">
        <v>4</v>
      </c>
      <c r="C9" s="424"/>
      <c r="D9" s="424"/>
      <c r="E9" s="424"/>
      <c r="F9" s="424"/>
      <c r="G9" s="424"/>
      <c r="H9" s="424"/>
      <c r="I9" s="424"/>
      <c r="J9" s="424"/>
      <c r="K9" s="424"/>
      <c r="L9" s="424"/>
      <c r="M9" s="424"/>
      <c r="N9" s="424"/>
      <c r="O9" s="424"/>
    </row>
    <row r="10" spans="2:15" x14ac:dyDescent="0.25">
      <c r="B10" s="168"/>
      <c r="C10" s="168"/>
      <c r="D10" s="168"/>
      <c r="E10" s="168"/>
      <c r="F10" s="168"/>
      <c r="G10" s="168"/>
      <c r="H10" s="168"/>
      <c r="I10" s="168"/>
      <c r="J10" s="168"/>
      <c r="K10" s="168"/>
      <c r="L10" s="168"/>
      <c r="M10" s="168"/>
      <c r="N10" s="168"/>
      <c r="O10" s="168"/>
    </row>
    <row r="11" spans="2:15" x14ac:dyDescent="0.25">
      <c r="B11" s="167"/>
      <c r="C11" s="169"/>
      <c r="D11" s="170"/>
      <c r="E11" s="170"/>
      <c r="F11" s="170"/>
      <c r="G11" s="170"/>
      <c r="H11" s="170"/>
      <c r="I11" s="170"/>
      <c r="J11" s="170"/>
      <c r="K11" s="170"/>
      <c r="L11" s="171"/>
      <c r="M11" s="167"/>
      <c r="N11" s="167"/>
      <c r="O11" s="167"/>
    </row>
    <row r="12" spans="2:15" ht="15" x14ac:dyDescent="0.25">
      <c r="B12" s="167"/>
      <c r="C12" s="172"/>
      <c r="D12" s="167"/>
      <c r="E12" s="167"/>
      <c r="F12" s="167"/>
      <c r="G12" s="167"/>
      <c r="H12" s="167"/>
      <c r="I12" s="167"/>
      <c r="J12" s="167"/>
      <c r="K12" s="167"/>
      <c r="L12" s="173"/>
      <c r="M12" s="174"/>
      <c r="N12" s="167"/>
      <c r="O12" s="167"/>
    </row>
    <row r="13" spans="2:15" x14ac:dyDescent="0.25">
      <c r="B13" s="167"/>
      <c r="C13" s="172"/>
      <c r="D13" s="167"/>
      <c r="E13" s="167"/>
      <c r="F13" s="167"/>
      <c r="G13" s="167"/>
      <c r="H13" s="167"/>
      <c r="I13" s="167"/>
      <c r="J13" s="167"/>
      <c r="K13" s="167"/>
      <c r="L13" s="173"/>
      <c r="M13" s="167"/>
      <c r="N13" s="167"/>
      <c r="O13" s="167"/>
    </row>
    <row r="14" spans="2:15" x14ac:dyDescent="0.25">
      <c r="B14" s="167"/>
      <c r="C14" s="172"/>
      <c r="D14" s="167"/>
      <c r="E14" s="167"/>
      <c r="F14" s="167"/>
      <c r="G14" s="167"/>
      <c r="H14" s="167"/>
      <c r="I14" s="167"/>
      <c r="J14" s="167"/>
      <c r="K14" s="167"/>
      <c r="L14" s="173"/>
      <c r="M14" s="167"/>
      <c r="N14" s="167"/>
      <c r="O14" s="167"/>
    </row>
    <row r="15" spans="2:15" x14ac:dyDescent="0.25">
      <c r="B15" s="167"/>
      <c r="C15" s="172"/>
      <c r="D15" s="167"/>
      <c r="E15" s="167"/>
      <c r="F15" s="167"/>
      <c r="G15" s="167"/>
      <c r="H15" s="167"/>
      <c r="I15" s="167"/>
      <c r="J15" s="167"/>
      <c r="K15" s="167"/>
      <c r="L15" s="173"/>
      <c r="M15" s="167"/>
      <c r="N15" s="167"/>
      <c r="O15" s="167"/>
    </row>
    <row r="16" spans="2:15" x14ac:dyDescent="0.25">
      <c r="B16" s="167"/>
      <c r="C16" s="172"/>
      <c r="D16" s="167"/>
      <c r="E16" s="167"/>
      <c r="F16" s="167"/>
      <c r="G16" s="167"/>
      <c r="H16" s="167"/>
      <c r="I16" s="167"/>
      <c r="J16" s="167"/>
      <c r="K16" s="167"/>
      <c r="L16" s="173"/>
      <c r="M16" s="167"/>
      <c r="N16" s="167"/>
      <c r="O16" s="167"/>
    </row>
    <row r="17" spans="2:15" x14ac:dyDescent="0.25">
      <c r="B17" s="167"/>
      <c r="C17" s="172"/>
      <c r="D17" s="167"/>
      <c r="E17" s="167"/>
      <c r="F17" s="167"/>
      <c r="G17" s="167"/>
      <c r="H17" s="167"/>
      <c r="I17" s="167"/>
      <c r="J17" s="167"/>
      <c r="K17" s="167"/>
      <c r="L17" s="173"/>
      <c r="M17" s="167"/>
      <c r="N17" s="167"/>
      <c r="O17" s="167"/>
    </row>
    <row r="18" spans="2:15" x14ac:dyDescent="0.25">
      <c r="B18" s="167"/>
      <c r="C18" s="172"/>
      <c r="D18" s="167"/>
      <c r="E18" s="167"/>
      <c r="F18" s="167"/>
      <c r="G18" s="167"/>
      <c r="H18" s="167"/>
      <c r="I18" s="167"/>
      <c r="J18" s="167"/>
      <c r="K18" s="167"/>
      <c r="L18" s="173"/>
      <c r="M18" s="167"/>
      <c r="N18" s="167"/>
      <c r="O18" s="167"/>
    </row>
    <row r="19" spans="2:15" x14ac:dyDescent="0.25">
      <c r="B19" s="167"/>
      <c r="C19" s="172"/>
      <c r="D19" s="167"/>
      <c r="E19" s="167"/>
      <c r="F19" s="167"/>
      <c r="G19" s="167"/>
      <c r="H19" s="167"/>
      <c r="I19" s="167"/>
      <c r="J19" s="167"/>
      <c r="K19" s="167"/>
      <c r="L19" s="173"/>
      <c r="M19" s="167"/>
      <c r="N19" s="167"/>
      <c r="O19" s="167"/>
    </row>
    <row r="20" spans="2:15" x14ac:dyDescent="0.25">
      <c r="B20" s="167"/>
      <c r="C20" s="172"/>
      <c r="D20" s="167"/>
      <c r="E20" s="167"/>
      <c r="F20" s="167"/>
      <c r="G20" s="167"/>
      <c r="H20" s="167"/>
      <c r="I20" s="167"/>
      <c r="J20" s="167"/>
      <c r="K20" s="167"/>
      <c r="L20" s="173"/>
      <c r="M20" s="167"/>
      <c r="N20" s="167"/>
      <c r="O20" s="167"/>
    </row>
    <row r="21" spans="2:15" x14ac:dyDescent="0.25">
      <c r="B21" s="167"/>
      <c r="C21" s="172"/>
      <c r="D21" s="167"/>
      <c r="E21" s="167"/>
      <c r="F21" s="167"/>
      <c r="G21" s="167"/>
      <c r="H21" s="167"/>
      <c r="I21" s="167"/>
      <c r="J21" s="167"/>
      <c r="K21" s="167"/>
      <c r="L21" s="173"/>
      <c r="M21" s="167"/>
      <c r="N21" s="167"/>
      <c r="O21" s="167"/>
    </row>
    <row r="22" spans="2:15" x14ac:dyDescent="0.25">
      <c r="B22" s="167"/>
      <c r="C22" s="172"/>
      <c r="D22" s="167"/>
      <c r="E22" s="167"/>
      <c r="F22" s="167"/>
      <c r="G22" s="167"/>
      <c r="H22" s="167"/>
      <c r="I22" s="167"/>
      <c r="J22" s="167"/>
      <c r="K22" s="167"/>
      <c r="L22" s="173"/>
      <c r="M22" s="167"/>
      <c r="N22" s="167"/>
      <c r="O22" s="167"/>
    </row>
    <row r="23" spans="2:15" x14ac:dyDescent="0.25">
      <c r="B23" s="167"/>
      <c r="C23" s="172"/>
      <c r="D23" s="167"/>
      <c r="E23" s="167"/>
      <c r="F23" s="167"/>
      <c r="G23" s="167"/>
      <c r="H23" s="167"/>
      <c r="I23" s="167"/>
      <c r="J23" s="167"/>
      <c r="K23" s="167"/>
      <c r="L23" s="173"/>
      <c r="M23" s="167"/>
      <c r="N23" s="167"/>
      <c r="O23" s="167"/>
    </row>
    <row r="24" spans="2:15" x14ac:dyDescent="0.25">
      <c r="B24" s="167"/>
      <c r="C24" s="172"/>
      <c r="D24" s="167"/>
      <c r="E24" s="167"/>
      <c r="F24" s="167"/>
      <c r="G24" s="167"/>
      <c r="H24" s="167"/>
      <c r="I24" s="167"/>
      <c r="J24" s="167"/>
      <c r="K24" s="167"/>
      <c r="L24" s="173"/>
      <c r="M24" s="167"/>
      <c r="N24" s="167"/>
      <c r="O24" s="167"/>
    </row>
    <row r="25" spans="2:15" x14ac:dyDescent="0.25">
      <c r="B25" s="167"/>
      <c r="C25" s="172"/>
      <c r="D25" s="167"/>
      <c r="E25" s="167"/>
      <c r="F25" s="167"/>
      <c r="G25" s="167"/>
      <c r="H25" s="167"/>
      <c r="I25" s="167"/>
      <c r="J25" s="167"/>
      <c r="K25" s="167"/>
      <c r="L25" s="173"/>
      <c r="M25" s="167"/>
      <c r="N25" s="167"/>
      <c r="O25" s="167"/>
    </row>
    <row r="26" spans="2:15" x14ac:dyDescent="0.25">
      <c r="B26" s="167"/>
      <c r="C26" s="172"/>
      <c r="D26" s="167"/>
      <c r="E26" s="167"/>
      <c r="F26" s="167"/>
      <c r="G26" s="167"/>
      <c r="H26" s="167"/>
      <c r="I26" s="167"/>
      <c r="J26" s="167"/>
      <c r="K26" s="167"/>
      <c r="L26" s="173"/>
      <c r="M26" s="167"/>
      <c r="N26" s="167"/>
      <c r="O26" s="167"/>
    </row>
    <row r="27" spans="2:15" x14ac:dyDescent="0.25">
      <c r="B27" s="167"/>
      <c r="C27" s="172"/>
      <c r="D27" s="167"/>
      <c r="E27" s="167"/>
      <c r="F27" s="167"/>
      <c r="G27" s="167"/>
      <c r="H27" s="167"/>
      <c r="I27" s="167"/>
      <c r="J27" s="167"/>
      <c r="K27" s="167"/>
      <c r="L27" s="173"/>
      <c r="M27" s="167"/>
      <c r="N27" s="167"/>
      <c r="O27" s="167"/>
    </row>
    <row r="28" spans="2:15" x14ac:dyDescent="0.25">
      <c r="B28" s="167"/>
      <c r="C28" s="172"/>
      <c r="D28" s="167"/>
      <c r="E28" s="167"/>
      <c r="F28" s="167"/>
      <c r="G28" s="167"/>
      <c r="H28" s="167"/>
      <c r="I28" s="167"/>
      <c r="J28" s="167"/>
      <c r="K28" s="167"/>
      <c r="L28" s="173"/>
      <c r="M28" s="167"/>
      <c r="N28" s="167"/>
      <c r="O28" s="167"/>
    </row>
    <row r="29" spans="2:15" x14ac:dyDescent="0.25">
      <c r="B29" s="167"/>
      <c r="C29" s="172"/>
      <c r="D29" s="167"/>
      <c r="E29" s="167"/>
      <c r="F29" s="167"/>
      <c r="G29" s="167"/>
      <c r="H29" s="167"/>
      <c r="I29" s="167"/>
      <c r="J29" s="167"/>
      <c r="K29" s="167"/>
      <c r="L29" s="173"/>
      <c r="M29" s="167"/>
      <c r="N29" s="167"/>
      <c r="O29" s="167"/>
    </row>
    <row r="30" spans="2:15" x14ac:dyDescent="0.25">
      <c r="B30" s="167"/>
      <c r="C30" s="172"/>
      <c r="D30" s="167"/>
      <c r="E30" s="167"/>
      <c r="F30" s="167"/>
      <c r="G30" s="167"/>
      <c r="H30" s="167"/>
      <c r="I30" s="167"/>
      <c r="J30" s="167"/>
      <c r="K30" s="167"/>
      <c r="L30" s="173"/>
      <c r="M30" s="167"/>
      <c r="N30" s="167"/>
      <c r="O30" s="167"/>
    </row>
    <row r="31" spans="2:15" x14ac:dyDescent="0.25">
      <c r="B31" s="167"/>
      <c r="C31" s="172"/>
      <c r="D31" s="167"/>
      <c r="E31" s="175" t="s">
        <v>5</v>
      </c>
      <c r="F31" s="176">
        <v>2024</v>
      </c>
      <c r="G31" s="176">
        <v>2025</v>
      </c>
      <c r="H31" s="176">
        <v>2026</v>
      </c>
      <c r="I31" s="167"/>
      <c r="J31" s="167"/>
      <c r="K31" s="167"/>
      <c r="L31" s="173"/>
      <c r="M31" s="167"/>
      <c r="N31" s="167"/>
      <c r="O31" s="167"/>
    </row>
    <row r="32" spans="2:15" x14ac:dyDescent="0.25">
      <c r="B32" s="167"/>
      <c r="C32" s="177"/>
      <c r="D32" s="178"/>
      <c r="E32" s="179" t="s">
        <v>6</v>
      </c>
      <c r="F32" s="180">
        <v>324841</v>
      </c>
      <c r="G32" s="180">
        <v>398525</v>
      </c>
      <c r="H32" s="180">
        <v>100343</v>
      </c>
      <c r="I32" s="178"/>
      <c r="J32" s="178"/>
      <c r="K32" s="178"/>
      <c r="L32" s="181"/>
      <c r="M32" s="167"/>
      <c r="N32" s="167"/>
      <c r="O32" s="167"/>
    </row>
    <row r="33" spans="2:15" x14ac:dyDescent="0.25">
      <c r="B33" s="167"/>
      <c r="C33" s="341" t="s">
        <v>7</v>
      </c>
      <c r="D33" s="342"/>
      <c r="E33" s="342"/>
      <c r="F33" s="342"/>
      <c r="G33" s="342"/>
      <c r="H33" s="342"/>
      <c r="I33" s="342"/>
      <c r="J33" s="342"/>
      <c r="K33" s="342"/>
      <c r="L33" s="343"/>
      <c r="M33" s="167"/>
      <c r="N33" s="167"/>
      <c r="O33" s="167"/>
    </row>
    <row r="34" spans="2:15" x14ac:dyDescent="0.25">
      <c r="B34" s="167"/>
      <c r="C34" s="167"/>
      <c r="D34" s="167"/>
      <c r="E34" s="167"/>
      <c r="F34" s="167"/>
      <c r="G34" s="167"/>
      <c r="H34" s="167"/>
      <c r="I34" s="167"/>
      <c r="J34" s="167"/>
      <c r="K34" s="167"/>
      <c r="L34" s="167"/>
      <c r="M34" s="167"/>
      <c r="N34" s="167"/>
      <c r="O34" s="167"/>
    </row>
    <row r="35" spans="2:15" ht="33" customHeight="1" x14ac:dyDescent="0.25">
      <c r="B35" s="339" t="s">
        <v>8</v>
      </c>
      <c r="C35" s="339"/>
      <c r="D35" s="339"/>
      <c r="E35" s="339"/>
      <c r="F35" s="339"/>
      <c r="G35" s="339"/>
      <c r="H35" s="339"/>
      <c r="I35" s="339"/>
      <c r="J35" s="339"/>
      <c r="K35" s="339"/>
      <c r="L35" s="339"/>
      <c r="M35" s="339"/>
      <c r="N35" s="339"/>
      <c r="O35" s="339"/>
    </row>
    <row r="36" spans="2:15" x14ac:dyDescent="0.25">
      <c r="B36" s="167"/>
      <c r="C36" s="167"/>
      <c r="D36" s="167"/>
      <c r="E36" s="167"/>
      <c r="F36" s="167"/>
      <c r="G36" s="167"/>
      <c r="H36" s="167"/>
      <c r="I36" s="167"/>
      <c r="J36" s="167"/>
      <c r="K36" s="167"/>
      <c r="L36" s="167"/>
      <c r="M36" s="167"/>
      <c r="N36" s="167"/>
    </row>
    <row r="37" spans="2:15" ht="15" x14ac:dyDescent="0.25">
      <c r="B37" s="432" t="s">
        <v>9</v>
      </c>
      <c r="C37" s="432"/>
      <c r="D37" s="432"/>
      <c r="E37" s="432"/>
      <c r="F37" s="432"/>
      <c r="G37" s="432"/>
      <c r="H37" s="432"/>
      <c r="I37" s="432"/>
      <c r="J37" s="432"/>
      <c r="K37" s="432"/>
      <c r="L37" s="432"/>
      <c r="M37" s="432"/>
      <c r="N37" s="432"/>
    </row>
    <row r="38" spans="2:15" ht="15" customHeight="1" x14ac:dyDescent="0.25">
      <c r="B38" s="433" t="s">
        <v>5</v>
      </c>
      <c r="C38" s="430" t="s">
        <v>10</v>
      </c>
      <c r="D38" s="430"/>
      <c r="E38" s="430"/>
      <c r="F38" s="430"/>
      <c r="G38" s="430"/>
      <c r="H38" s="430"/>
      <c r="I38" s="430"/>
      <c r="J38" s="430"/>
      <c r="K38" s="430"/>
      <c r="L38" s="430"/>
      <c r="M38" s="430"/>
      <c r="N38" s="430"/>
    </row>
    <row r="39" spans="2:15" ht="24.75" thickBot="1" x14ac:dyDescent="0.3">
      <c r="B39" s="404"/>
      <c r="C39" s="182" t="s">
        <v>11</v>
      </c>
      <c r="D39" s="182" t="s">
        <v>12</v>
      </c>
      <c r="E39" s="182" t="s">
        <v>13</v>
      </c>
      <c r="F39" s="182" t="s">
        <v>14</v>
      </c>
      <c r="G39" s="182" t="s">
        <v>15</v>
      </c>
      <c r="H39" s="182" t="s">
        <v>16</v>
      </c>
      <c r="I39" s="182" t="s">
        <v>17</v>
      </c>
      <c r="J39" s="182" t="s">
        <v>18</v>
      </c>
      <c r="K39" s="182" t="s">
        <v>19</v>
      </c>
      <c r="L39" s="182" t="s">
        <v>20</v>
      </c>
      <c r="M39" s="182" t="s">
        <v>21</v>
      </c>
      <c r="N39" s="183" t="s">
        <v>22</v>
      </c>
    </row>
    <row r="40" spans="2:15" x14ac:dyDescent="0.25">
      <c r="B40" s="184">
        <v>2024</v>
      </c>
      <c r="C40" s="185">
        <v>269393</v>
      </c>
      <c r="D40" s="185">
        <v>29332</v>
      </c>
      <c r="E40" s="185">
        <v>7004</v>
      </c>
      <c r="F40" s="185">
        <v>7824</v>
      </c>
      <c r="G40" s="185">
        <v>7708</v>
      </c>
      <c r="H40" s="185">
        <v>2877</v>
      </c>
      <c r="I40" s="185">
        <v>0</v>
      </c>
      <c r="J40" s="185">
        <v>363</v>
      </c>
      <c r="K40" s="185">
        <v>249</v>
      </c>
      <c r="L40" s="185">
        <v>37</v>
      </c>
      <c r="M40" s="185">
        <v>54</v>
      </c>
      <c r="N40" s="186">
        <f>SUM(C40:M40)</f>
        <v>324841</v>
      </c>
    </row>
    <row r="41" spans="2:15" x14ac:dyDescent="0.25">
      <c r="B41" s="184">
        <v>2025</v>
      </c>
      <c r="C41" s="185">
        <v>341130</v>
      </c>
      <c r="D41" s="185">
        <v>33683</v>
      </c>
      <c r="E41" s="185">
        <v>7076</v>
      </c>
      <c r="F41" s="185">
        <v>6583</v>
      </c>
      <c r="G41" s="185">
        <v>6054</v>
      </c>
      <c r="H41" s="185">
        <v>2846</v>
      </c>
      <c r="I41" s="185">
        <v>463</v>
      </c>
      <c r="J41" s="185">
        <v>375</v>
      </c>
      <c r="K41" s="185">
        <v>202</v>
      </c>
      <c r="L41" s="185">
        <v>57</v>
      </c>
      <c r="M41" s="185">
        <v>56</v>
      </c>
      <c r="N41" s="186">
        <f>SUM(C41:M41)</f>
        <v>398525</v>
      </c>
    </row>
    <row r="42" spans="2:15" x14ac:dyDescent="0.25">
      <c r="B42" s="184">
        <v>2026</v>
      </c>
      <c r="C42" s="185">
        <v>87950</v>
      </c>
      <c r="D42" s="185">
        <v>8164</v>
      </c>
      <c r="E42" s="185">
        <v>1535</v>
      </c>
      <c r="F42" s="185">
        <v>257</v>
      </c>
      <c r="G42" s="185">
        <v>1506</v>
      </c>
      <c r="H42" s="185">
        <v>602</v>
      </c>
      <c r="I42" s="185">
        <v>179</v>
      </c>
      <c r="J42" s="185">
        <v>86</v>
      </c>
      <c r="K42" s="185">
        <v>34</v>
      </c>
      <c r="L42" s="185">
        <v>18</v>
      </c>
      <c r="M42" s="185">
        <v>12</v>
      </c>
      <c r="N42" s="186">
        <f>SUM(C42:M42)</f>
        <v>100343</v>
      </c>
    </row>
    <row r="43" spans="2:15" x14ac:dyDescent="0.25">
      <c r="B43" s="341" t="s">
        <v>7</v>
      </c>
      <c r="C43" s="342"/>
      <c r="D43" s="342"/>
      <c r="E43" s="342"/>
      <c r="F43" s="342"/>
      <c r="G43" s="342"/>
      <c r="H43" s="342"/>
      <c r="I43" s="342"/>
      <c r="J43" s="342"/>
      <c r="K43" s="342"/>
      <c r="L43" s="342"/>
      <c r="M43" s="342"/>
      <c r="N43" s="343"/>
    </row>
    <row r="44" spans="2:15" x14ac:dyDescent="0.25">
      <c r="B44" s="187"/>
    </row>
    <row r="45" spans="2:15" x14ac:dyDescent="0.25">
      <c r="B45" s="167"/>
      <c r="C45" s="167"/>
      <c r="D45" s="167"/>
      <c r="E45" s="167"/>
      <c r="F45" s="167"/>
      <c r="G45" s="167"/>
      <c r="H45" s="167"/>
      <c r="I45" s="167"/>
      <c r="J45" s="167"/>
      <c r="K45" s="167"/>
      <c r="L45" s="167"/>
      <c r="M45" s="167"/>
      <c r="N45" s="167"/>
      <c r="O45" s="167"/>
    </row>
    <row r="46" spans="2:15" ht="20.25" x14ac:dyDescent="0.25">
      <c r="B46" s="365" t="s">
        <v>23</v>
      </c>
      <c r="C46" s="365"/>
      <c r="D46" s="365"/>
      <c r="E46" s="365"/>
      <c r="F46" s="365"/>
      <c r="G46" s="365"/>
      <c r="H46" s="365"/>
      <c r="I46" s="365"/>
      <c r="J46" s="365"/>
      <c r="K46" s="365"/>
      <c r="L46" s="365"/>
      <c r="M46" s="365"/>
      <c r="N46" s="365"/>
      <c r="O46" s="365"/>
    </row>
    <row r="47" spans="2:15" x14ac:dyDescent="0.25">
      <c r="B47" s="167"/>
      <c r="C47" s="167"/>
      <c r="D47" s="167"/>
      <c r="E47" s="167"/>
      <c r="F47" s="167"/>
      <c r="G47" s="167"/>
      <c r="H47" s="167"/>
      <c r="I47" s="167"/>
      <c r="J47" s="167"/>
      <c r="K47" s="167"/>
      <c r="L47" s="167"/>
      <c r="M47" s="167"/>
      <c r="N47" s="167"/>
      <c r="O47" s="167"/>
    </row>
    <row r="48" spans="2:15" ht="74.25" customHeight="1" x14ac:dyDescent="0.25">
      <c r="B48" s="339" t="s">
        <v>24</v>
      </c>
      <c r="C48" s="339"/>
      <c r="D48" s="339"/>
      <c r="E48" s="339"/>
      <c r="F48" s="339"/>
      <c r="G48" s="339"/>
      <c r="H48" s="339"/>
      <c r="I48" s="339"/>
      <c r="J48" s="339"/>
      <c r="K48" s="339"/>
      <c r="L48" s="339"/>
      <c r="M48" s="339"/>
      <c r="N48" s="339"/>
      <c r="O48" s="339"/>
    </row>
    <row r="49" spans="2:15" x14ac:dyDescent="0.25">
      <c r="B49" s="168"/>
      <c r="C49" s="168"/>
      <c r="D49" s="168"/>
      <c r="E49" s="168"/>
      <c r="F49" s="168"/>
      <c r="G49" s="168"/>
      <c r="H49" s="168"/>
      <c r="I49" s="168"/>
      <c r="J49" s="168"/>
      <c r="K49" s="168"/>
      <c r="L49" s="168"/>
      <c r="M49" s="168"/>
      <c r="N49" s="168"/>
      <c r="O49" s="168"/>
    </row>
    <row r="50" spans="2:15" x14ac:dyDescent="0.25">
      <c r="B50" s="167"/>
      <c r="C50" s="169"/>
      <c r="D50" s="170"/>
      <c r="E50" s="170"/>
      <c r="F50" s="170"/>
      <c r="G50" s="170"/>
      <c r="H50" s="170"/>
      <c r="I50" s="170"/>
      <c r="J50" s="170"/>
      <c r="K50" s="170"/>
      <c r="L50" s="171"/>
      <c r="M50" s="167"/>
      <c r="N50" s="167"/>
      <c r="O50" s="167"/>
    </row>
    <row r="51" spans="2:15" ht="15" x14ac:dyDescent="0.25">
      <c r="B51" s="167"/>
      <c r="C51" s="172"/>
      <c r="D51" s="167"/>
      <c r="E51" s="167"/>
      <c r="F51" s="167"/>
      <c r="G51" s="167"/>
      <c r="H51" s="167"/>
      <c r="I51" s="167"/>
      <c r="J51" s="167"/>
      <c r="K51" s="167"/>
      <c r="L51" s="173"/>
      <c r="M51" s="174"/>
      <c r="N51" s="167"/>
      <c r="O51" s="167"/>
    </row>
    <row r="52" spans="2:15" x14ac:dyDescent="0.25">
      <c r="B52" s="167"/>
      <c r="C52" s="172"/>
      <c r="D52" s="167"/>
      <c r="E52" s="167"/>
      <c r="F52" s="167"/>
      <c r="G52" s="167"/>
      <c r="H52" s="167"/>
      <c r="I52" s="167"/>
      <c r="J52" s="167"/>
      <c r="K52" s="167"/>
      <c r="L52" s="173"/>
      <c r="M52" s="167"/>
      <c r="N52" s="167"/>
      <c r="O52" s="167"/>
    </row>
    <row r="53" spans="2:15" x14ac:dyDescent="0.25">
      <c r="B53" s="167"/>
      <c r="C53" s="172"/>
      <c r="D53" s="167"/>
      <c r="E53" s="167"/>
      <c r="F53" s="167"/>
      <c r="G53" s="167"/>
      <c r="H53" s="167"/>
      <c r="I53" s="167"/>
      <c r="J53" s="167"/>
      <c r="K53" s="167"/>
      <c r="L53" s="173"/>
      <c r="M53" s="167"/>
      <c r="N53" s="167"/>
      <c r="O53" s="167"/>
    </row>
    <row r="54" spans="2:15" x14ac:dyDescent="0.25">
      <c r="B54" s="167"/>
      <c r="C54" s="172"/>
      <c r="D54" s="167"/>
      <c r="E54" s="167"/>
      <c r="F54" s="167"/>
      <c r="G54" s="167"/>
      <c r="H54" s="167"/>
      <c r="I54" s="167"/>
      <c r="J54" s="167"/>
      <c r="K54" s="167"/>
      <c r="L54" s="173"/>
      <c r="M54" s="167"/>
      <c r="N54" s="167"/>
      <c r="O54" s="167"/>
    </row>
    <row r="55" spans="2:15" x14ac:dyDescent="0.25">
      <c r="B55" s="167"/>
      <c r="C55" s="172"/>
      <c r="D55" s="167"/>
      <c r="E55" s="167"/>
      <c r="F55" s="167"/>
      <c r="G55" s="167"/>
      <c r="H55" s="167"/>
      <c r="I55" s="167"/>
      <c r="J55" s="167"/>
      <c r="K55" s="167"/>
      <c r="L55" s="173"/>
      <c r="M55" s="167"/>
      <c r="N55" s="167"/>
      <c r="O55" s="167"/>
    </row>
    <row r="56" spans="2:15" x14ac:dyDescent="0.25">
      <c r="B56" s="167"/>
      <c r="C56" s="172"/>
      <c r="D56" s="167"/>
      <c r="E56" s="167"/>
      <c r="F56" s="167"/>
      <c r="G56" s="167"/>
      <c r="H56" s="167"/>
      <c r="I56" s="167"/>
      <c r="J56" s="167"/>
      <c r="K56" s="167"/>
      <c r="L56" s="173"/>
      <c r="M56" s="167"/>
      <c r="N56" s="167"/>
      <c r="O56" s="167"/>
    </row>
    <row r="57" spans="2:15" x14ac:dyDescent="0.25">
      <c r="B57" s="167"/>
      <c r="C57" s="172"/>
      <c r="D57" s="167"/>
      <c r="E57" s="167"/>
      <c r="F57" s="167"/>
      <c r="G57" s="167"/>
      <c r="H57" s="167"/>
      <c r="I57" s="167"/>
      <c r="J57" s="167"/>
      <c r="K57" s="167"/>
      <c r="L57" s="173"/>
      <c r="M57" s="167"/>
      <c r="N57" s="167"/>
      <c r="O57" s="167"/>
    </row>
    <row r="58" spans="2:15" x14ac:dyDescent="0.25">
      <c r="B58" s="167"/>
      <c r="C58" s="172"/>
      <c r="D58" s="167"/>
      <c r="E58" s="167"/>
      <c r="F58" s="167"/>
      <c r="G58" s="167"/>
      <c r="H58" s="167"/>
      <c r="I58" s="167"/>
      <c r="J58" s="167"/>
      <c r="K58" s="167"/>
      <c r="L58" s="173"/>
      <c r="M58" s="167"/>
      <c r="N58" s="167"/>
      <c r="O58" s="167"/>
    </row>
    <row r="59" spans="2:15" x14ac:dyDescent="0.25">
      <c r="B59" s="167"/>
      <c r="C59" s="172"/>
      <c r="D59" s="167"/>
      <c r="E59" s="167"/>
      <c r="F59" s="167"/>
      <c r="G59" s="167"/>
      <c r="H59" s="167"/>
      <c r="I59" s="167"/>
      <c r="J59" s="167"/>
      <c r="K59" s="167"/>
      <c r="L59" s="173"/>
      <c r="M59" s="167"/>
      <c r="N59" s="167"/>
      <c r="O59" s="167"/>
    </row>
    <row r="60" spans="2:15" x14ac:dyDescent="0.25">
      <c r="B60" s="167"/>
      <c r="C60" s="172"/>
      <c r="D60" s="167"/>
      <c r="E60" s="167"/>
      <c r="F60" s="167"/>
      <c r="G60" s="167"/>
      <c r="H60" s="167"/>
      <c r="I60" s="167"/>
      <c r="J60" s="167"/>
      <c r="K60" s="167"/>
      <c r="L60" s="173"/>
      <c r="M60" s="167"/>
      <c r="N60" s="167"/>
      <c r="O60" s="167"/>
    </row>
    <row r="61" spans="2:15" x14ac:dyDescent="0.25">
      <c r="B61" s="167"/>
      <c r="C61" s="172"/>
      <c r="D61" s="167"/>
      <c r="E61" s="167"/>
      <c r="F61" s="167"/>
      <c r="G61" s="167"/>
      <c r="H61" s="167"/>
      <c r="I61" s="167"/>
      <c r="J61" s="167"/>
      <c r="K61" s="167"/>
      <c r="L61" s="173"/>
      <c r="M61" s="167"/>
      <c r="N61" s="167"/>
      <c r="O61" s="167"/>
    </row>
    <row r="62" spans="2:15" x14ac:dyDescent="0.25">
      <c r="B62" s="167"/>
      <c r="C62" s="172"/>
      <c r="D62" s="167"/>
      <c r="E62" s="167"/>
      <c r="F62" s="167"/>
      <c r="G62" s="167"/>
      <c r="H62" s="167"/>
      <c r="I62" s="167"/>
      <c r="J62" s="167"/>
      <c r="K62" s="167"/>
      <c r="L62" s="173"/>
      <c r="M62" s="167"/>
      <c r="N62" s="167"/>
      <c r="O62" s="167"/>
    </row>
    <row r="63" spans="2:15" x14ac:dyDescent="0.25">
      <c r="B63" s="167"/>
      <c r="C63" s="172"/>
      <c r="D63" s="167"/>
      <c r="E63" s="167"/>
      <c r="F63" s="167"/>
      <c r="G63" s="167"/>
      <c r="H63" s="167"/>
      <c r="I63" s="167"/>
      <c r="J63" s="167"/>
      <c r="K63" s="167"/>
      <c r="L63" s="173"/>
      <c r="M63" s="167"/>
      <c r="N63" s="167"/>
      <c r="O63" s="167"/>
    </row>
    <row r="64" spans="2:15" x14ac:dyDescent="0.25">
      <c r="B64" s="167"/>
      <c r="C64" s="172"/>
      <c r="D64" s="167"/>
      <c r="E64" s="167"/>
      <c r="F64" s="167"/>
      <c r="G64" s="167"/>
      <c r="H64" s="167"/>
      <c r="I64" s="167"/>
      <c r="J64" s="167"/>
      <c r="K64" s="167"/>
      <c r="L64" s="173"/>
      <c r="M64" s="167"/>
      <c r="N64" s="167"/>
      <c r="O64" s="167"/>
    </row>
    <row r="65" spans="2:15" x14ac:dyDescent="0.25">
      <c r="B65" s="167"/>
      <c r="C65" s="172"/>
      <c r="D65" s="167"/>
      <c r="E65" s="167"/>
      <c r="F65" s="167"/>
      <c r="G65" s="167"/>
      <c r="H65" s="167"/>
      <c r="I65" s="167"/>
      <c r="J65" s="167"/>
      <c r="K65" s="167"/>
      <c r="L65" s="173"/>
      <c r="M65" s="167"/>
      <c r="N65" s="167"/>
      <c r="O65" s="167"/>
    </row>
    <row r="66" spans="2:15" x14ac:dyDescent="0.25">
      <c r="B66" s="167"/>
      <c r="C66" s="172"/>
      <c r="D66" s="167"/>
      <c r="E66" s="167"/>
      <c r="F66" s="167"/>
      <c r="G66" s="167"/>
      <c r="H66" s="167"/>
      <c r="I66" s="167"/>
      <c r="J66" s="167"/>
      <c r="K66" s="167"/>
      <c r="L66" s="173"/>
      <c r="M66" s="167"/>
      <c r="N66" s="167"/>
      <c r="O66" s="167"/>
    </row>
    <row r="67" spans="2:15" x14ac:dyDescent="0.25">
      <c r="B67" s="167"/>
      <c r="C67" s="172"/>
      <c r="D67" s="167"/>
      <c r="E67" s="167"/>
      <c r="F67" s="167"/>
      <c r="G67" s="167"/>
      <c r="H67" s="167"/>
      <c r="I67" s="167"/>
      <c r="J67" s="167"/>
      <c r="K67" s="167"/>
      <c r="L67" s="173"/>
      <c r="M67" s="167"/>
      <c r="N67" s="167"/>
      <c r="O67" s="167"/>
    </row>
    <row r="68" spans="2:15" x14ac:dyDescent="0.25">
      <c r="B68" s="167"/>
      <c r="C68" s="172"/>
      <c r="D68" s="167"/>
      <c r="E68" s="167"/>
      <c r="F68" s="167"/>
      <c r="G68" s="167"/>
      <c r="H68" s="167"/>
      <c r="I68" s="167"/>
      <c r="J68" s="167"/>
      <c r="K68" s="167"/>
      <c r="L68" s="173"/>
      <c r="M68" s="167"/>
      <c r="N68" s="167"/>
      <c r="O68" s="167"/>
    </row>
    <row r="69" spans="2:15" x14ac:dyDescent="0.25">
      <c r="B69" s="167"/>
      <c r="C69" s="172"/>
      <c r="D69" s="167"/>
      <c r="E69" s="167"/>
      <c r="F69" s="167"/>
      <c r="G69" s="167"/>
      <c r="H69" s="167"/>
      <c r="I69" s="167"/>
      <c r="J69" s="167"/>
      <c r="K69" s="167"/>
      <c r="L69" s="173"/>
      <c r="M69" s="167"/>
      <c r="N69" s="167"/>
      <c r="O69" s="167"/>
    </row>
    <row r="70" spans="2:15" x14ac:dyDescent="0.25">
      <c r="B70" s="167"/>
      <c r="C70" s="172"/>
      <c r="D70" s="167"/>
      <c r="E70" s="175" t="s">
        <v>5</v>
      </c>
      <c r="F70" s="188">
        <v>2024</v>
      </c>
      <c r="G70" s="188">
        <v>2025</v>
      </c>
      <c r="H70" s="188">
        <v>2026</v>
      </c>
      <c r="I70" s="167"/>
      <c r="J70" s="167"/>
      <c r="K70" s="167"/>
      <c r="L70" s="173"/>
      <c r="M70" s="167"/>
      <c r="N70" s="167"/>
      <c r="O70" s="167"/>
    </row>
    <row r="71" spans="2:15" x14ac:dyDescent="0.25">
      <c r="B71" s="167"/>
      <c r="C71" s="177"/>
      <c r="D71" s="178"/>
      <c r="E71" s="179" t="s">
        <v>6</v>
      </c>
      <c r="F71" s="180">
        <v>318275</v>
      </c>
      <c r="G71" s="180">
        <v>385000</v>
      </c>
      <c r="H71" s="180">
        <v>98807</v>
      </c>
      <c r="I71" s="178"/>
      <c r="J71" s="178"/>
      <c r="K71" s="178"/>
      <c r="L71" s="181"/>
      <c r="M71" s="167"/>
      <c r="N71" s="167"/>
      <c r="O71" s="167"/>
    </row>
    <row r="72" spans="2:15" x14ac:dyDescent="0.25">
      <c r="B72" s="167"/>
      <c r="C72" s="341" t="s">
        <v>7</v>
      </c>
      <c r="D72" s="342"/>
      <c r="E72" s="342"/>
      <c r="F72" s="342"/>
      <c r="G72" s="342"/>
      <c r="H72" s="342"/>
      <c r="I72" s="342"/>
      <c r="J72" s="342"/>
      <c r="K72" s="342"/>
      <c r="L72" s="343"/>
      <c r="M72" s="167"/>
      <c r="N72" s="167"/>
      <c r="O72" s="167"/>
    </row>
    <row r="73" spans="2:15" x14ac:dyDescent="0.25">
      <c r="B73" s="167"/>
      <c r="C73" s="167"/>
      <c r="D73" s="167"/>
      <c r="E73" s="167"/>
      <c r="F73" s="167"/>
      <c r="G73" s="167"/>
      <c r="H73" s="167"/>
      <c r="I73" s="167"/>
      <c r="J73" s="167"/>
      <c r="K73" s="167"/>
      <c r="L73" s="167"/>
      <c r="M73" s="167"/>
      <c r="N73" s="167"/>
      <c r="O73" s="167"/>
    </row>
    <row r="74" spans="2:15" x14ac:dyDescent="0.25"/>
    <row r="75" spans="2:15" ht="20.25" x14ac:dyDescent="0.25">
      <c r="B75" s="372" t="s">
        <v>25</v>
      </c>
      <c r="C75" s="372"/>
      <c r="D75" s="372"/>
      <c r="E75" s="372"/>
      <c r="F75" s="372"/>
      <c r="G75" s="372"/>
      <c r="H75" s="372"/>
      <c r="I75" s="372"/>
      <c r="J75" s="372"/>
      <c r="K75" s="372"/>
      <c r="L75" s="372"/>
      <c r="M75" s="372"/>
      <c r="N75" s="372"/>
      <c r="O75" s="372"/>
    </row>
    <row r="76" spans="2:15" x14ac:dyDescent="0.25"/>
    <row r="77" spans="2:15" ht="20.25" x14ac:dyDescent="0.25">
      <c r="B77" s="365" t="s">
        <v>26</v>
      </c>
      <c r="C77" s="365"/>
      <c r="D77" s="365"/>
      <c r="E77" s="365"/>
      <c r="F77" s="365"/>
      <c r="G77" s="365"/>
      <c r="H77" s="365"/>
      <c r="I77" s="365"/>
      <c r="J77" s="365"/>
      <c r="K77" s="365"/>
      <c r="L77" s="365"/>
      <c r="M77" s="365"/>
      <c r="N77" s="365"/>
      <c r="O77" s="365"/>
    </row>
    <row r="78" spans="2:15" x14ac:dyDescent="0.25"/>
    <row r="79" spans="2:15" x14ac:dyDescent="0.25">
      <c r="B79" s="339" t="s">
        <v>27</v>
      </c>
      <c r="C79" s="339"/>
      <c r="D79" s="339"/>
      <c r="E79" s="339"/>
      <c r="F79" s="339"/>
      <c r="G79" s="339"/>
      <c r="H79" s="339"/>
      <c r="I79" s="339"/>
      <c r="J79" s="339"/>
      <c r="K79" s="339"/>
      <c r="L79" s="339"/>
      <c r="M79" s="339"/>
      <c r="N79" s="339"/>
      <c r="O79" s="339"/>
    </row>
    <row r="80" spans="2:15" x14ac:dyDescent="0.25"/>
    <row r="81" spans="2:12" ht="15" x14ac:dyDescent="0.25">
      <c r="B81" s="356" t="s">
        <v>28</v>
      </c>
      <c r="C81" s="357"/>
      <c r="D81" s="357"/>
      <c r="E81" s="357"/>
      <c r="F81" s="358"/>
    </row>
    <row r="82" spans="2:12" ht="15" x14ac:dyDescent="0.25">
      <c r="B82" s="189" t="s">
        <v>29</v>
      </c>
      <c r="C82" s="190" t="s">
        <v>30</v>
      </c>
      <c r="D82" s="190" t="s">
        <v>31</v>
      </c>
      <c r="E82" s="190" t="s">
        <v>32</v>
      </c>
      <c r="F82" s="190" t="s">
        <v>33</v>
      </c>
    </row>
    <row r="83" spans="2:12" x14ac:dyDescent="0.25">
      <c r="B83" s="191" t="s">
        <v>34</v>
      </c>
      <c r="C83" s="192">
        <v>23171</v>
      </c>
      <c r="D83" s="192">
        <v>31800</v>
      </c>
      <c r="E83" s="192">
        <f>D83-C83</f>
        <v>8629</v>
      </c>
      <c r="F83" s="193">
        <f>E83/C83</f>
        <v>0.37240516162444437</v>
      </c>
    </row>
    <row r="84" spans="2:12" x14ac:dyDescent="0.25">
      <c r="B84" s="191" t="s">
        <v>35</v>
      </c>
      <c r="C84" s="194">
        <v>25602</v>
      </c>
      <c r="D84" s="194">
        <v>32042</v>
      </c>
      <c r="E84" s="192">
        <f t="shared" ref="E84:E95" si="0">D84-C84</f>
        <v>6440</v>
      </c>
      <c r="F84" s="193">
        <f t="shared" ref="F84:F85" si="1">E84/C84</f>
        <v>0.25154284821498318</v>
      </c>
    </row>
    <row r="85" spans="2:12" x14ac:dyDescent="0.25">
      <c r="B85" s="191" t="s">
        <v>36</v>
      </c>
      <c r="C85" s="194">
        <v>24011</v>
      </c>
      <c r="D85" s="194">
        <v>36501</v>
      </c>
      <c r="E85" s="192">
        <f t="shared" si="0"/>
        <v>12490</v>
      </c>
      <c r="F85" s="193">
        <f t="shared" si="1"/>
        <v>0.52017825163466747</v>
      </c>
    </row>
    <row r="86" spans="2:12" x14ac:dyDescent="0.25">
      <c r="B86" s="191" t="s">
        <v>37</v>
      </c>
      <c r="C86" s="195"/>
      <c r="D86" s="195"/>
      <c r="E86" s="196"/>
      <c r="F86" s="197"/>
    </row>
    <row r="87" spans="2:12" x14ac:dyDescent="0.25">
      <c r="B87" s="191" t="s">
        <v>38</v>
      </c>
      <c r="C87" s="195"/>
      <c r="D87" s="195"/>
      <c r="E87" s="196"/>
      <c r="F87" s="197"/>
    </row>
    <row r="88" spans="2:12" x14ac:dyDescent="0.25">
      <c r="B88" s="191" t="s">
        <v>39</v>
      </c>
      <c r="C88" s="195"/>
      <c r="D88" s="195"/>
      <c r="E88" s="196"/>
      <c r="F88" s="197"/>
    </row>
    <row r="89" spans="2:12" x14ac:dyDescent="0.25">
      <c r="B89" s="191" t="s">
        <v>40</v>
      </c>
      <c r="C89" s="195"/>
      <c r="D89" s="195"/>
      <c r="E89" s="196"/>
      <c r="F89" s="197"/>
    </row>
    <row r="90" spans="2:12" x14ac:dyDescent="0.25">
      <c r="B90" s="191" t="s">
        <v>41</v>
      </c>
      <c r="C90" s="195"/>
      <c r="D90" s="195"/>
      <c r="E90" s="196"/>
      <c r="F90" s="197"/>
    </row>
    <row r="91" spans="2:12" x14ac:dyDescent="0.25">
      <c r="B91" s="191" t="s">
        <v>42</v>
      </c>
      <c r="C91" s="195"/>
      <c r="D91" s="195"/>
      <c r="E91" s="196"/>
      <c r="F91" s="197"/>
    </row>
    <row r="92" spans="2:12" x14ac:dyDescent="0.25">
      <c r="B92" s="191" t="s">
        <v>43</v>
      </c>
      <c r="C92" s="195"/>
      <c r="D92" s="195"/>
      <c r="E92" s="196"/>
      <c r="F92" s="197"/>
    </row>
    <row r="93" spans="2:12" x14ac:dyDescent="0.25">
      <c r="B93" s="191" t="s">
        <v>44</v>
      </c>
      <c r="C93" s="195"/>
      <c r="D93" s="195"/>
      <c r="E93" s="196"/>
      <c r="F93" s="197"/>
    </row>
    <row r="94" spans="2:12" x14ac:dyDescent="0.25">
      <c r="B94" s="191" t="s">
        <v>45</v>
      </c>
      <c r="C94" s="195"/>
      <c r="D94" s="195"/>
      <c r="E94" s="196"/>
      <c r="F94" s="197"/>
    </row>
    <row r="95" spans="2:12" ht="15" x14ac:dyDescent="0.25">
      <c r="B95" s="198" t="s">
        <v>6</v>
      </c>
      <c r="C95" s="199">
        <f>SUM(C83:C94)</f>
        <v>72784</v>
      </c>
      <c r="D95" s="199">
        <f>SUM(D83:D94)</f>
        <v>100343</v>
      </c>
      <c r="E95" s="199">
        <f t="shared" si="0"/>
        <v>27559</v>
      </c>
      <c r="F95" s="200">
        <f>E95/C95</f>
        <v>0.37864091009012968</v>
      </c>
      <c r="H95" s="187"/>
    </row>
    <row r="96" spans="2:12" x14ac:dyDescent="0.25">
      <c r="B96" s="201" t="s">
        <v>7</v>
      </c>
      <c r="C96" s="202"/>
      <c r="D96" s="202"/>
      <c r="E96" s="202"/>
      <c r="F96" s="203"/>
      <c r="H96" s="204" t="s">
        <v>7</v>
      </c>
      <c r="I96" s="204"/>
      <c r="J96" s="204"/>
      <c r="K96" s="204"/>
      <c r="L96" s="204"/>
    </row>
    <row r="97" spans="2:15" x14ac:dyDescent="0.25"/>
    <row r="98" spans="2:15" ht="57" customHeight="1" x14ac:dyDescent="0.25">
      <c r="B98" s="339" t="s">
        <v>46</v>
      </c>
      <c r="C98" s="339"/>
      <c r="D98" s="339"/>
      <c r="E98" s="339"/>
      <c r="F98" s="339"/>
      <c r="G98" s="339"/>
      <c r="H98" s="339"/>
      <c r="I98" s="339"/>
      <c r="J98" s="339"/>
      <c r="K98" s="339"/>
      <c r="L98" s="339"/>
      <c r="M98" s="339"/>
      <c r="N98" s="339"/>
      <c r="O98" s="339"/>
    </row>
    <row r="99" spans="2:15" ht="15" thickBot="1" x14ac:dyDescent="0.3">
      <c r="B99" s="205"/>
      <c r="C99" s="205"/>
      <c r="D99" s="205"/>
      <c r="E99" s="205"/>
      <c r="F99" s="205"/>
      <c r="G99" s="205"/>
      <c r="H99" s="205"/>
      <c r="I99" s="205"/>
      <c r="J99" s="205"/>
      <c r="K99" s="205"/>
      <c r="L99" s="205"/>
      <c r="M99" s="205"/>
      <c r="N99" s="205"/>
      <c r="O99" s="206"/>
    </row>
    <row r="100" spans="2:15" ht="15" x14ac:dyDescent="0.25">
      <c r="B100" s="425" t="s">
        <v>47</v>
      </c>
      <c r="C100" s="426"/>
      <c r="D100" s="426"/>
      <c r="E100" s="426"/>
      <c r="F100" s="426"/>
      <c r="G100" s="426"/>
      <c r="H100" s="426"/>
      <c r="I100" s="426"/>
      <c r="J100" s="426"/>
      <c r="K100" s="426"/>
      <c r="L100" s="426"/>
      <c r="M100" s="426"/>
      <c r="N100" s="427"/>
    </row>
    <row r="101" spans="2:15" ht="15" x14ac:dyDescent="0.25">
      <c r="B101" s="428" t="s">
        <v>48</v>
      </c>
      <c r="C101" s="430" t="s">
        <v>10</v>
      </c>
      <c r="D101" s="430"/>
      <c r="E101" s="430"/>
      <c r="F101" s="430"/>
      <c r="G101" s="430"/>
      <c r="H101" s="430"/>
      <c r="I101" s="430"/>
      <c r="J101" s="430"/>
      <c r="K101" s="430"/>
      <c r="L101" s="430"/>
      <c r="M101" s="430"/>
      <c r="N101" s="431"/>
    </row>
    <row r="102" spans="2:15" ht="24.75" thickBot="1" x14ac:dyDescent="0.3">
      <c r="B102" s="429"/>
      <c r="C102" s="182" t="s">
        <v>11</v>
      </c>
      <c r="D102" s="182" t="s">
        <v>12</v>
      </c>
      <c r="E102" s="182" t="s">
        <v>13</v>
      </c>
      <c r="F102" s="182" t="s">
        <v>14</v>
      </c>
      <c r="G102" s="182" t="s">
        <v>15</v>
      </c>
      <c r="H102" s="182" t="s">
        <v>16</v>
      </c>
      <c r="I102" s="182" t="s">
        <v>17</v>
      </c>
      <c r="J102" s="182" t="s">
        <v>18</v>
      </c>
      <c r="K102" s="182" t="s">
        <v>19</v>
      </c>
      <c r="L102" s="182" t="s">
        <v>20</v>
      </c>
      <c r="M102" s="182" t="s">
        <v>21</v>
      </c>
      <c r="N102" s="183" t="s">
        <v>22</v>
      </c>
    </row>
    <row r="103" spans="2:15" ht="15" x14ac:dyDescent="0.25">
      <c r="B103" s="207" t="s">
        <v>49</v>
      </c>
      <c r="C103" s="208">
        <v>19987</v>
      </c>
      <c r="D103" s="208">
        <v>2037</v>
      </c>
      <c r="E103" s="208">
        <v>442</v>
      </c>
      <c r="F103" s="208">
        <v>63</v>
      </c>
      <c r="G103" s="208">
        <v>416</v>
      </c>
      <c r="H103" s="208">
        <v>181</v>
      </c>
      <c r="I103" s="208">
        <v>0</v>
      </c>
      <c r="J103" s="208">
        <v>29</v>
      </c>
      <c r="K103" s="208">
        <v>10</v>
      </c>
      <c r="L103" s="208">
        <v>4</v>
      </c>
      <c r="M103" s="208">
        <v>2</v>
      </c>
      <c r="N103" s="209">
        <f>SUM(C103:M103)</f>
        <v>23171</v>
      </c>
    </row>
    <row r="104" spans="2:15" ht="15" x14ac:dyDescent="0.25">
      <c r="B104" s="210" t="s">
        <v>50</v>
      </c>
      <c r="C104" s="211">
        <v>28277</v>
      </c>
      <c r="D104" s="211">
        <v>2209</v>
      </c>
      <c r="E104" s="211">
        <v>490</v>
      </c>
      <c r="F104" s="211">
        <v>61</v>
      </c>
      <c r="G104" s="211">
        <v>462</v>
      </c>
      <c r="H104" s="211">
        <v>217</v>
      </c>
      <c r="I104" s="211">
        <v>37</v>
      </c>
      <c r="J104" s="211">
        <v>28</v>
      </c>
      <c r="K104" s="211">
        <v>6</v>
      </c>
      <c r="L104" s="211">
        <v>9</v>
      </c>
      <c r="M104" s="211">
        <v>4</v>
      </c>
      <c r="N104" s="212">
        <f>SUM(C104:M104)</f>
        <v>31800</v>
      </c>
    </row>
    <row r="105" spans="2:15" ht="15" x14ac:dyDescent="0.25">
      <c r="B105" s="210" t="s">
        <v>51</v>
      </c>
      <c r="C105" s="211">
        <f>C104-C103</f>
        <v>8290</v>
      </c>
      <c r="D105" s="211">
        <f t="shared" ref="D105:M105" si="2">D104-D103</f>
        <v>172</v>
      </c>
      <c r="E105" s="211">
        <f t="shared" si="2"/>
        <v>48</v>
      </c>
      <c r="F105" s="211">
        <f t="shared" si="2"/>
        <v>-2</v>
      </c>
      <c r="G105" s="211">
        <f t="shared" si="2"/>
        <v>46</v>
      </c>
      <c r="H105" s="211">
        <f t="shared" si="2"/>
        <v>36</v>
      </c>
      <c r="I105" s="211">
        <f t="shared" si="2"/>
        <v>37</v>
      </c>
      <c r="J105" s="211">
        <f t="shared" si="2"/>
        <v>-1</v>
      </c>
      <c r="K105" s="211">
        <f t="shared" si="2"/>
        <v>-4</v>
      </c>
      <c r="L105" s="211">
        <f t="shared" si="2"/>
        <v>5</v>
      </c>
      <c r="M105" s="211">
        <f t="shared" si="2"/>
        <v>2</v>
      </c>
      <c r="N105" s="212">
        <f>SUM(C105:M105)</f>
        <v>8629</v>
      </c>
    </row>
    <row r="106" spans="2:15" ht="15.75" thickBot="1" x14ac:dyDescent="0.3">
      <c r="B106" s="213" t="s">
        <v>52</v>
      </c>
      <c r="C106" s="214">
        <f>(C104-C103)/C103</f>
        <v>0.41476960024015608</v>
      </c>
      <c r="D106" s="214">
        <f t="shared" ref="D106:M106" si="3">(D104-D103)/D103</f>
        <v>8.4437898870888567E-2</v>
      </c>
      <c r="E106" s="214">
        <f t="shared" si="3"/>
        <v>0.10859728506787331</v>
      </c>
      <c r="F106" s="214">
        <f t="shared" si="3"/>
        <v>-3.1746031746031744E-2</v>
      </c>
      <c r="G106" s="214">
        <f t="shared" si="3"/>
        <v>0.11057692307692307</v>
      </c>
      <c r="H106" s="214">
        <f t="shared" si="3"/>
        <v>0.19889502762430938</v>
      </c>
      <c r="I106" s="214" t="s">
        <v>16</v>
      </c>
      <c r="J106" s="214">
        <f t="shared" si="3"/>
        <v>-3.4482758620689655E-2</v>
      </c>
      <c r="K106" s="214">
        <f t="shared" si="3"/>
        <v>-0.4</v>
      </c>
      <c r="L106" s="214">
        <f t="shared" si="3"/>
        <v>1.25</v>
      </c>
      <c r="M106" s="214">
        <f t="shared" si="3"/>
        <v>1</v>
      </c>
      <c r="N106" s="215">
        <f>(N104-N103)/N103</f>
        <v>0.37240516162444437</v>
      </c>
    </row>
    <row r="107" spans="2:15" ht="15" x14ac:dyDescent="0.25">
      <c r="B107" s="207" t="s">
        <v>53</v>
      </c>
      <c r="C107" s="208">
        <v>21508</v>
      </c>
      <c r="D107" s="208">
        <v>2740</v>
      </c>
      <c r="E107" s="208">
        <v>492</v>
      </c>
      <c r="F107" s="208">
        <v>87</v>
      </c>
      <c r="G107" s="208">
        <v>488</v>
      </c>
      <c r="H107" s="208">
        <v>233</v>
      </c>
      <c r="I107" s="208">
        <v>1</v>
      </c>
      <c r="J107" s="208">
        <v>23</v>
      </c>
      <c r="K107" s="208">
        <v>17</v>
      </c>
      <c r="L107" s="208">
        <v>4</v>
      </c>
      <c r="M107" s="208">
        <v>9</v>
      </c>
      <c r="N107" s="209">
        <f>SUM(C107:M107)</f>
        <v>25602</v>
      </c>
    </row>
    <row r="108" spans="2:15" ht="15" x14ac:dyDescent="0.25">
      <c r="B108" s="210" t="s">
        <v>54</v>
      </c>
      <c r="C108" s="211">
        <v>27598</v>
      </c>
      <c r="D108" s="211">
        <v>3014</v>
      </c>
      <c r="E108" s="211">
        <v>515</v>
      </c>
      <c r="F108" s="211">
        <v>114</v>
      </c>
      <c r="G108" s="211">
        <v>489</v>
      </c>
      <c r="H108" s="211">
        <v>170</v>
      </c>
      <c r="I108" s="211">
        <v>82</v>
      </c>
      <c r="J108" s="211">
        <v>32</v>
      </c>
      <c r="K108" s="211">
        <v>21</v>
      </c>
      <c r="L108" s="211">
        <v>4</v>
      </c>
      <c r="M108" s="211">
        <v>3</v>
      </c>
      <c r="N108" s="212">
        <f t="shared" ref="N108:N109" si="4">SUM(C108:M108)</f>
        <v>32042</v>
      </c>
    </row>
    <row r="109" spans="2:15" ht="15" x14ac:dyDescent="0.25">
      <c r="B109" s="210" t="s">
        <v>51</v>
      </c>
      <c r="C109" s="211">
        <f>C108-C107</f>
        <v>6090</v>
      </c>
      <c r="D109" s="211">
        <f t="shared" ref="D109:M109" si="5">D108-D107</f>
        <v>274</v>
      </c>
      <c r="E109" s="211">
        <f t="shared" si="5"/>
        <v>23</v>
      </c>
      <c r="F109" s="211">
        <f t="shared" si="5"/>
        <v>27</v>
      </c>
      <c r="G109" s="211">
        <f t="shared" si="5"/>
        <v>1</v>
      </c>
      <c r="H109" s="211">
        <f t="shared" si="5"/>
        <v>-63</v>
      </c>
      <c r="I109" s="211">
        <f t="shared" si="5"/>
        <v>81</v>
      </c>
      <c r="J109" s="211">
        <f t="shared" si="5"/>
        <v>9</v>
      </c>
      <c r="K109" s="211">
        <f t="shared" si="5"/>
        <v>4</v>
      </c>
      <c r="L109" s="211">
        <f t="shared" si="5"/>
        <v>0</v>
      </c>
      <c r="M109" s="211">
        <f t="shared" si="5"/>
        <v>-6</v>
      </c>
      <c r="N109" s="212">
        <f t="shared" si="4"/>
        <v>6440</v>
      </c>
    </row>
    <row r="110" spans="2:15" ht="15.75" thickBot="1" x14ac:dyDescent="0.3">
      <c r="B110" s="213" t="s">
        <v>52</v>
      </c>
      <c r="C110" s="214">
        <f>(C108-C107)/C107</f>
        <v>0.28315045564441138</v>
      </c>
      <c r="D110" s="214">
        <f t="shared" ref="D110:M110" si="6">(D108-D107)/D107</f>
        <v>0.1</v>
      </c>
      <c r="E110" s="214">
        <f t="shared" si="6"/>
        <v>4.6747967479674794E-2</v>
      </c>
      <c r="F110" s="214">
        <f t="shared" si="6"/>
        <v>0.31034482758620691</v>
      </c>
      <c r="G110" s="214">
        <f t="shared" si="6"/>
        <v>2.0491803278688526E-3</v>
      </c>
      <c r="H110" s="214">
        <f t="shared" si="6"/>
        <v>-0.27038626609442062</v>
      </c>
      <c r="I110" s="214">
        <f t="shared" si="6"/>
        <v>81</v>
      </c>
      <c r="J110" s="214">
        <f t="shared" si="6"/>
        <v>0.39130434782608697</v>
      </c>
      <c r="K110" s="214">
        <f t="shared" si="6"/>
        <v>0.23529411764705882</v>
      </c>
      <c r="L110" s="214">
        <f t="shared" si="6"/>
        <v>0</v>
      </c>
      <c r="M110" s="214">
        <f t="shared" si="6"/>
        <v>-0.66666666666666663</v>
      </c>
      <c r="N110" s="215">
        <f>(N108-N107)/N107</f>
        <v>0.25154284821498318</v>
      </c>
    </row>
    <row r="111" spans="2:15" ht="15" x14ac:dyDescent="0.25">
      <c r="B111" s="207" t="s">
        <v>55</v>
      </c>
      <c r="C111" s="208">
        <v>20025</v>
      </c>
      <c r="D111" s="208">
        <v>2641</v>
      </c>
      <c r="E111" s="208">
        <v>459</v>
      </c>
      <c r="F111" s="208">
        <v>93</v>
      </c>
      <c r="G111" s="208">
        <v>531</v>
      </c>
      <c r="H111" s="208">
        <v>190</v>
      </c>
      <c r="I111" s="208">
        <v>23</v>
      </c>
      <c r="J111" s="208">
        <v>31</v>
      </c>
      <c r="K111" s="208">
        <v>12</v>
      </c>
      <c r="L111" s="208">
        <v>6</v>
      </c>
      <c r="M111" s="208">
        <v>0</v>
      </c>
      <c r="N111" s="209">
        <f>SUM(C111:M111)</f>
        <v>24011</v>
      </c>
    </row>
    <row r="112" spans="2:15" ht="15" x14ac:dyDescent="0.25">
      <c r="B112" s="210" t="s">
        <v>56</v>
      </c>
      <c r="C112" s="211">
        <v>32075</v>
      </c>
      <c r="D112" s="211">
        <v>2941</v>
      </c>
      <c r="E112" s="211">
        <v>530</v>
      </c>
      <c r="F112" s="211">
        <v>82</v>
      </c>
      <c r="G112" s="211">
        <v>555</v>
      </c>
      <c r="H112" s="211">
        <v>215</v>
      </c>
      <c r="I112" s="211">
        <v>60</v>
      </c>
      <c r="J112" s="211">
        <v>26</v>
      </c>
      <c r="K112" s="211">
        <v>7</v>
      </c>
      <c r="L112" s="211">
        <v>5</v>
      </c>
      <c r="M112" s="211">
        <v>5</v>
      </c>
      <c r="N112" s="212">
        <f t="shared" ref="N112:N113" si="7">SUM(C112:M112)</f>
        <v>36501</v>
      </c>
    </row>
    <row r="113" spans="2:14" ht="15" x14ac:dyDescent="0.25">
      <c r="B113" s="210" t="s">
        <v>51</v>
      </c>
      <c r="C113" s="211">
        <f>C112-C111</f>
        <v>12050</v>
      </c>
      <c r="D113" s="211">
        <f t="shared" ref="D113:M113" si="8">D112-D111</f>
        <v>300</v>
      </c>
      <c r="E113" s="211">
        <f t="shared" si="8"/>
        <v>71</v>
      </c>
      <c r="F113" s="211">
        <f t="shared" si="8"/>
        <v>-11</v>
      </c>
      <c r="G113" s="211">
        <f t="shared" si="8"/>
        <v>24</v>
      </c>
      <c r="H113" s="211">
        <f t="shared" si="8"/>
        <v>25</v>
      </c>
      <c r="I113" s="211">
        <f t="shared" si="8"/>
        <v>37</v>
      </c>
      <c r="J113" s="211">
        <f t="shared" si="8"/>
        <v>-5</v>
      </c>
      <c r="K113" s="211">
        <f t="shared" si="8"/>
        <v>-5</v>
      </c>
      <c r="L113" s="211">
        <f t="shared" si="8"/>
        <v>-1</v>
      </c>
      <c r="M113" s="211">
        <f t="shared" si="8"/>
        <v>5</v>
      </c>
      <c r="N113" s="212">
        <f t="shared" si="7"/>
        <v>12490</v>
      </c>
    </row>
    <row r="114" spans="2:14" ht="15.75" thickBot="1" x14ac:dyDescent="0.3">
      <c r="B114" s="213" t="s">
        <v>52</v>
      </c>
      <c r="C114" s="216">
        <f>(C112-C111)/C111</f>
        <v>0.60174781523096132</v>
      </c>
      <c r="D114" s="216">
        <f t="shared" ref="D114:L114" si="9">(D112-D111)/D111</f>
        <v>0.11359333585762968</v>
      </c>
      <c r="E114" s="216">
        <f t="shared" si="9"/>
        <v>0.15468409586056645</v>
      </c>
      <c r="F114" s="216">
        <f t="shared" si="9"/>
        <v>-0.11827956989247312</v>
      </c>
      <c r="G114" s="216">
        <f t="shared" si="9"/>
        <v>4.519774011299435E-2</v>
      </c>
      <c r="H114" s="216">
        <f t="shared" si="9"/>
        <v>0.13157894736842105</v>
      </c>
      <c r="I114" s="216">
        <f t="shared" si="9"/>
        <v>1.6086956521739131</v>
      </c>
      <c r="J114" s="216">
        <f t="shared" si="9"/>
        <v>-0.16129032258064516</v>
      </c>
      <c r="K114" s="216">
        <f t="shared" si="9"/>
        <v>-0.41666666666666669</v>
      </c>
      <c r="L114" s="216">
        <f t="shared" si="9"/>
        <v>-0.16666666666666666</v>
      </c>
      <c r="M114" s="216">
        <v>0</v>
      </c>
      <c r="N114" s="217">
        <f>(N112-N111)/N111</f>
        <v>0.52017825163466747</v>
      </c>
    </row>
    <row r="115" spans="2:14" ht="15.75" hidden="1" thickBot="1" x14ac:dyDescent="0.3">
      <c r="B115" s="207" t="s">
        <v>57</v>
      </c>
      <c r="C115" s="218"/>
      <c r="D115" s="218"/>
      <c r="E115" s="218"/>
      <c r="F115" s="218"/>
      <c r="G115" s="218"/>
      <c r="H115" s="218"/>
      <c r="I115" s="218"/>
      <c r="J115" s="218"/>
      <c r="K115" s="218"/>
      <c r="L115" s="218"/>
      <c r="M115" s="218"/>
      <c r="N115" s="219"/>
    </row>
    <row r="116" spans="2:14" ht="15.75" hidden="1" thickBot="1" x14ac:dyDescent="0.3">
      <c r="B116" s="210" t="s">
        <v>58</v>
      </c>
      <c r="C116" s="220"/>
      <c r="D116" s="220"/>
      <c r="E116" s="220"/>
      <c r="F116" s="220"/>
      <c r="G116" s="220"/>
      <c r="H116" s="220"/>
      <c r="I116" s="220"/>
      <c r="J116" s="220"/>
      <c r="K116" s="220"/>
      <c r="L116" s="220"/>
      <c r="M116" s="220"/>
      <c r="N116" s="221"/>
    </row>
    <row r="117" spans="2:14" ht="15.75" hidden="1" thickBot="1" x14ac:dyDescent="0.3">
      <c r="B117" s="210" t="s">
        <v>51</v>
      </c>
      <c r="C117" s="220"/>
      <c r="D117" s="220"/>
      <c r="E117" s="220"/>
      <c r="F117" s="220"/>
      <c r="G117" s="220"/>
      <c r="H117" s="220"/>
      <c r="I117" s="220"/>
      <c r="J117" s="220"/>
      <c r="K117" s="220"/>
      <c r="L117" s="220"/>
      <c r="M117" s="220"/>
      <c r="N117" s="221"/>
    </row>
    <row r="118" spans="2:14" ht="15.75" hidden="1" thickBot="1" x14ac:dyDescent="0.3">
      <c r="B118" s="213" t="s">
        <v>52</v>
      </c>
      <c r="C118" s="222"/>
      <c r="D118" s="222"/>
      <c r="E118" s="222"/>
      <c r="F118" s="222"/>
      <c r="G118" s="222"/>
      <c r="H118" s="222"/>
      <c r="I118" s="222"/>
      <c r="J118" s="222"/>
      <c r="K118" s="222"/>
      <c r="L118" s="222"/>
      <c r="M118" s="222"/>
      <c r="N118" s="223"/>
    </row>
    <row r="119" spans="2:14" ht="15.75" hidden="1" thickBot="1" x14ac:dyDescent="0.3">
      <c r="B119" s="207" t="s">
        <v>59</v>
      </c>
      <c r="C119" s="218"/>
      <c r="D119" s="218"/>
      <c r="E119" s="218"/>
      <c r="F119" s="218"/>
      <c r="G119" s="218"/>
      <c r="H119" s="218"/>
      <c r="I119" s="218"/>
      <c r="J119" s="218"/>
      <c r="K119" s="218"/>
      <c r="L119" s="218"/>
      <c r="M119" s="218"/>
      <c r="N119" s="219"/>
    </row>
    <row r="120" spans="2:14" ht="15.75" hidden="1" thickBot="1" x14ac:dyDescent="0.3">
      <c r="B120" s="210" t="s">
        <v>60</v>
      </c>
      <c r="C120" s="220"/>
      <c r="D120" s="220"/>
      <c r="E120" s="220"/>
      <c r="F120" s="220"/>
      <c r="G120" s="220"/>
      <c r="H120" s="220"/>
      <c r="I120" s="220"/>
      <c r="J120" s="220"/>
      <c r="K120" s="220"/>
      <c r="L120" s="220"/>
      <c r="M120" s="220"/>
      <c r="N120" s="221"/>
    </row>
    <row r="121" spans="2:14" ht="15.75" hidden="1" thickBot="1" x14ac:dyDescent="0.3">
      <c r="B121" s="210" t="s">
        <v>51</v>
      </c>
      <c r="C121" s="220"/>
      <c r="D121" s="220"/>
      <c r="E121" s="220"/>
      <c r="F121" s="220"/>
      <c r="G121" s="220"/>
      <c r="H121" s="220"/>
      <c r="I121" s="220"/>
      <c r="J121" s="220"/>
      <c r="K121" s="220"/>
      <c r="L121" s="220"/>
      <c r="M121" s="220"/>
      <c r="N121" s="221"/>
    </row>
    <row r="122" spans="2:14" ht="15.75" hidden="1" thickBot="1" x14ac:dyDescent="0.3">
      <c r="B122" s="213" t="s">
        <v>52</v>
      </c>
      <c r="C122" s="222"/>
      <c r="D122" s="222"/>
      <c r="E122" s="222"/>
      <c r="F122" s="222"/>
      <c r="G122" s="222"/>
      <c r="H122" s="222"/>
      <c r="I122" s="222"/>
      <c r="J122" s="222"/>
      <c r="K122" s="222"/>
      <c r="L122" s="222"/>
      <c r="M122" s="222"/>
      <c r="N122" s="223"/>
    </row>
    <row r="123" spans="2:14" ht="15.75" hidden="1" thickBot="1" x14ac:dyDescent="0.3">
      <c r="B123" s="207" t="s">
        <v>61</v>
      </c>
      <c r="C123" s="218"/>
      <c r="D123" s="218"/>
      <c r="E123" s="218"/>
      <c r="F123" s="218"/>
      <c r="G123" s="218"/>
      <c r="H123" s="218"/>
      <c r="I123" s="218"/>
      <c r="J123" s="218"/>
      <c r="K123" s="218"/>
      <c r="L123" s="218"/>
      <c r="M123" s="218"/>
      <c r="N123" s="219"/>
    </row>
    <row r="124" spans="2:14" ht="15.75" hidden="1" thickBot="1" x14ac:dyDescent="0.3">
      <c r="B124" s="210" t="s">
        <v>62</v>
      </c>
      <c r="C124" s="220"/>
      <c r="D124" s="220"/>
      <c r="E124" s="220"/>
      <c r="F124" s="220"/>
      <c r="G124" s="220"/>
      <c r="H124" s="220"/>
      <c r="I124" s="220"/>
      <c r="J124" s="220"/>
      <c r="K124" s="220"/>
      <c r="L124" s="220"/>
      <c r="M124" s="220"/>
      <c r="N124" s="221"/>
    </row>
    <row r="125" spans="2:14" ht="15.75" hidden="1" thickBot="1" x14ac:dyDescent="0.3">
      <c r="B125" s="210" t="s">
        <v>51</v>
      </c>
      <c r="C125" s="220"/>
      <c r="D125" s="220"/>
      <c r="E125" s="220"/>
      <c r="F125" s="220"/>
      <c r="G125" s="220"/>
      <c r="H125" s="220"/>
      <c r="I125" s="220"/>
      <c r="J125" s="220"/>
      <c r="K125" s="220"/>
      <c r="L125" s="220"/>
      <c r="M125" s="220"/>
      <c r="N125" s="221"/>
    </row>
    <row r="126" spans="2:14" ht="15.75" hidden="1" thickBot="1" x14ac:dyDescent="0.3">
      <c r="B126" s="213" t="s">
        <v>52</v>
      </c>
      <c r="C126" s="222"/>
      <c r="D126" s="222"/>
      <c r="E126" s="222"/>
      <c r="F126" s="222"/>
      <c r="G126" s="222"/>
      <c r="H126" s="222"/>
      <c r="I126" s="222"/>
      <c r="J126" s="222"/>
      <c r="K126" s="222"/>
      <c r="L126" s="222"/>
      <c r="M126" s="222"/>
      <c r="N126" s="223"/>
    </row>
    <row r="127" spans="2:14" ht="15.75" hidden="1" thickBot="1" x14ac:dyDescent="0.3">
      <c r="B127" s="207" t="s">
        <v>63</v>
      </c>
      <c r="C127" s="218"/>
      <c r="D127" s="218"/>
      <c r="E127" s="218"/>
      <c r="F127" s="218"/>
      <c r="G127" s="218"/>
      <c r="H127" s="218"/>
      <c r="I127" s="218"/>
      <c r="J127" s="218"/>
      <c r="K127" s="218"/>
      <c r="L127" s="218"/>
      <c r="M127" s="218"/>
      <c r="N127" s="219"/>
    </row>
    <row r="128" spans="2:14" ht="15.75" hidden="1" thickBot="1" x14ac:dyDescent="0.3">
      <c r="B128" s="210" t="s">
        <v>64</v>
      </c>
      <c r="C128" s="220"/>
      <c r="D128" s="220"/>
      <c r="E128" s="220"/>
      <c r="F128" s="220"/>
      <c r="G128" s="220"/>
      <c r="H128" s="220"/>
      <c r="I128" s="220"/>
      <c r="J128" s="220"/>
      <c r="K128" s="220"/>
      <c r="L128" s="220"/>
      <c r="M128" s="220"/>
      <c r="N128" s="221"/>
    </row>
    <row r="129" spans="2:14" ht="15.75" hidden="1" thickBot="1" x14ac:dyDescent="0.3">
      <c r="B129" s="210" t="s">
        <v>51</v>
      </c>
      <c r="C129" s="220"/>
      <c r="D129" s="220"/>
      <c r="E129" s="220"/>
      <c r="F129" s="220"/>
      <c r="G129" s="220"/>
      <c r="H129" s="220"/>
      <c r="I129" s="220"/>
      <c r="J129" s="220"/>
      <c r="K129" s="220"/>
      <c r="L129" s="220"/>
      <c r="M129" s="220"/>
      <c r="N129" s="221"/>
    </row>
    <row r="130" spans="2:14" ht="15.75" hidden="1" thickBot="1" x14ac:dyDescent="0.3">
      <c r="B130" s="213" t="s">
        <v>52</v>
      </c>
      <c r="C130" s="222"/>
      <c r="D130" s="222"/>
      <c r="E130" s="222"/>
      <c r="F130" s="222"/>
      <c r="G130" s="222"/>
      <c r="H130" s="222"/>
      <c r="I130" s="222"/>
      <c r="J130" s="222"/>
      <c r="K130" s="222"/>
      <c r="L130" s="222"/>
      <c r="M130" s="222"/>
      <c r="N130" s="223"/>
    </row>
    <row r="131" spans="2:14" ht="15.75" hidden="1" thickBot="1" x14ac:dyDescent="0.3">
      <c r="B131" s="207" t="s">
        <v>65</v>
      </c>
      <c r="C131" s="218"/>
      <c r="D131" s="218"/>
      <c r="E131" s="218"/>
      <c r="F131" s="218"/>
      <c r="G131" s="218"/>
      <c r="H131" s="218"/>
      <c r="I131" s="218"/>
      <c r="J131" s="218"/>
      <c r="K131" s="218"/>
      <c r="L131" s="218"/>
      <c r="M131" s="218"/>
      <c r="N131" s="219"/>
    </row>
    <row r="132" spans="2:14" ht="15.75" hidden="1" thickBot="1" x14ac:dyDescent="0.3">
      <c r="B132" s="210" t="s">
        <v>66</v>
      </c>
      <c r="C132" s="220"/>
      <c r="D132" s="220"/>
      <c r="E132" s="220"/>
      <c r="F132" s="220"/>
      <c r="G132" s="220"/>
      <c r="H132" s="220"/>
      <c r="I132" s="220"/>
      <c r="J132" s="220"/>
      <c r="K132" s="220"/>
      <c r="L132" s="220"/>
      <c r="M132" s="220"/>
      <c r="N132" s="221"/>
    </row>
    <row r="133" spans="2:14" ht="15.75" hidden="1" thickBot="1" x14ac:dyDescent="0.3">
      <c r="B133" s="210" t="s">
        <v>51</v>
      </c>
      <c r="C133" s="220"/>
      <c r="D133" s="220"/>
      <c r="E133" s="220"/>
      <c r="F133" s="220"/>
      <c r="G133" s="220"/>
      <c r="H133" s="220"/>
      <c r="I133" s="220"/>
      <c r="J133" s="220"/>
      <c r="K133" s="220"/>
      <c r="L133" s="220"/>
      <c r="M133" s="220"/>
      <c r="N133" s="221"/>
    </row>
    <row r="134" spans="2:14" ht="15.75" hidden="1" thickBot="1" x14ac:dyDescent="0.3">
      <c r="B134" s="213" t="s">
        <v>52</v>
      </c>
      <c r="C134" s="222"/>
      <c r="D134" s="222"/>
      <c r="E134" s="222"/>
      <c r="F134" s="222"/>
      <c r="G134" s="222"/>
      <c r="H134" s="222"/>
      <c r="I134" s="222"/>
      <c r="J134" s="222"/>
      <c r="K134" s="222"/>
      <c r="L134" s="222"/>
      <c r="M134" s="222"/>
      <c r="N134" s="223"/>
    </row>
    <row r="135" spans="2:14" ht="15.75" hidden="1" thickBot="1" x14ac:dyDescent="0.3">
      <c r="B135" s="207" t="s">
        <v>67</v>
      </c>
      <c r="C135" s="218"/>
      <c r="D135" s="218"/>
      <c r="E135" s="218"/>
      <c r="F135" s="218"/>
      <c r="G135" s="218"/>
      <c r="H135" s="218"/>
      <c r="I135" s="218"/>
      <c r="J135" s="218"/>
      <c r="K135" s="218"/>
      <c r="L135" s="218"/>
      <c r="M135" s="218"/>
      <c r="N135" s="219"/>
    </row>
    <row r="136" spans="2:14" ht="15.75" hidden="1" thickBot="1" x14ac:dyDescent="0.3">
      <c r="B136" s="210" t="s">
        <v>68</v>
      </c>
      <c r="C136" s="220"/>
      <c r="D136" s="220"/>
      <c r="E136" s="220"/>
      <c r="F136" s="220"/>
      <c r="G136" s="220"/>
      <c r="H136" s="220"/>
      <c r="I136" s="220"/>
      <c r="J136" s="220"/>
      <c r="K136" s="220"/>
      <c r="L136" s="220"/>
      <c r="M136" s="220"/>
      <c r="N136" s="221"/>
    </row>
    <row r="137" spans="2:14" ht="15.75" hidden="1" thickBot="1" x14ac:dyDescent="0.3">
      <c r="B137" s="210" t="s">
        <v>51</v>
      </c>
      <c r="C137" s="220"/>
      <c r="D137" s="220"/>
      <c r="E137" s="220"/>
      <c r="F137" s="220"/>
      <c r="G137" s="220"/>
      <c r="H137" s="220"/>
      <c r="I137" s="220"/>
      <c r="J137" s="220"/>
      <c r="K137" s="220"/>
      <c r="L137" s="220"/>
      <c r="M137" s="220"/>
      <c r="N137" s="221"/>
    </row>
    <row r="138" spans="2:14" ht="15.75" hidden="1" thickBot="1" x14ac:dyDescent="0.3">
      <c r="B138" s="213" t="s">
        <v>52</v>
      </c>
      <c r="C138" s="222"/>
      <c r="D138" s="222"/>
      <c r="E138" s="222"/>
      <c r="F138" s="222"/>
      <c r="G138" s="222"/>
      <c r="H138" s="222"/>
      <c r="I138" s="222"/>
      <c r="J138" s="222"/>
      <c r="K138" s="222"/>
      <c r="L138" s="222"/>
      <c r="M138" s="222"/>
      <c r="N138" s="223"/>
    </row>
    <row r="139" spans="2:14" ht="15.75" hidden="1" thickBot="1" x14ac:dyDescent="0.3">
      <c r="B139" s="207" t="s">
        <v>69</v>
      </c>
      <c r="C139" s="218"/>
      <c r="D139" s="218"/>
      <c r="E139" s="218"/>
      <c r="F139" s="218"/>
      <c r="G139" s="218"/>
      <c r="H139" s="218"/>
      <c r="I139" s="218"/>
      <c r="J139" s="218"/>
      <c r="K139" s="218"/>
      <c r="L139" s="218"/>
      <c r="M139" s="218"/>
      <c r="N139" s="219"/>
    </row>
    <row r="140" spans="2:14" ht="15.75" hidden="1" thickBot="1" x14ac:dyDescent="0.3">
      <c r="B140" s="210" t="s">
        <v>70</v>
      </c>
      <c r="C140" s="220"/>
      <c r="D140" s="220"/>
      <c r="E140" s="220"/>
      <c r="F140" s="220"/>
      <c r="G140" s="220"/>
      <c r="H140" s="220"/>
      <c r="I140" s="220"/>
      <c r="J140" s="220"/>
      <c r="K140" s="220"/>
      <c r="L140" s="220"/>
      <c r="M140" s="220"/>
      <c r="N140" s="221"/>
    </row>
    <row r="141" spans="2:14" ht="15.75" hidden="1" thickBot="1" x14ac:dyDescent="0.3">
      <c r="B141" s="210" t="s">
        <v>51</v>
      </c>
      <c r="C141" s="220"/>
      <c r="D141" s="220"/>
      <c r="E141" s="220"/>
      <c r="F141" s="220"/>
      <c r="G141" s="220"/>
      <c r="H141" s="220"/>
      <c r="I141" s="220"/>
      <c r="J141" s="220"/>
      <c r="K141" s="220"/>
      <c r="L141" s="220"/>
      <c r="M141" s="220"/>
      <c r="N141" s="221"/>
    </row>
    <row r="142" spans="2:14" ht="15.75" hidden="1" thickBot="1" x14ac:dyDescent="0.3">
      <c r="B142" s="213" t="s">
        <v>52</v>
      </c>
      <c r="C142" s="222"/>
      <c r="D142" s="222"/>
      <c r="E142" s="222"/>
      <c r="F142" s="222"/>
      <c r="G142" s="222"/>
      <c r="H142" s="222"/>
      <c r="I142" s="222"/>
      <c r="J142" s="222"/>
      <c r="K142" s="222"/>
      <c r="L142" s="222"/>
      <c r="M142" s="222"/>
      <c r="N142" s="223"/>
    </row>
    <row r="143" spans="2:14" ht="15.75" hidden="1" thickBot="1" x14ac:dyDescent="0.3">
      <c r="B143" s="207" t="s">
        <v>71</v>
      </c>
      <c r="C143" s="218"/>
      <c r="D143" s="218"/>
      <c r="E143" s="218"/>
      <c r="F143" s="218"/>
      <c r="G143" s="218"/>
      <c r="H143" s="218"/>
      <c r="I143" s="218"/>
      <c r="J143" s="218"/>
      <c r="K143" s="218"/>
      <c r="L143" s="218"/>
      <c r="M143" s="218"/>
      <c r="N143" s="219"/>
    </row>
    <row r="144" spans="2:14" ht="15.75" hidden="1" thickBot="1" x14ac:dyDescent="0.3">
      <c r="B144" s="210" t="s">
        <v>72</v>
      </c>
      <c r="C144" s="220"/>
      <c r="D144" s="220"/>
      <c r="E144" s="220"/>
      <c r="F144" s="220"/>
      <c r="G144" s="220"/>
      <c r="H144" s="220"/>
      <c r="I144" s="220"/>
      <c r="J144" s="220"/>
      <c r="K144" s="220"/>
      <c r="L144" s="220"/>
      <c r="M144" s="220"/>
      <c r="N144" s="221"/>
    </row>
    <row r="145" spans="2:15" ht="15.75" hidden="1" thickBot="1" x14ac:dyDescent="0.3">
      <c r="B145" s="210" t="s">
        <v>51</v>
      </c>
      <c r="C145" s="220"/>
      <c r="D145" s="220"/>
      <c r="E145" s="220"/>
      <c r="F145" s="220"/>
      <c r="G145" s="220"/>
      <c r="H145" s="220"/>
      <c r="I145" s="220"/>
      <c r="J145" s="220"/>
      <c r="K145" s="220"/>
      <c r="L145" s="220"/>
      <c r="M145" s="220"/>
      <c r="N145" s="221"/>
    </row>
    <row r="146" spans="2:15" ht="15.75" hidden="1" thickBot="1" x14ac:dyDescent="0.3">
      <c r="B146" s="213" t="s">
        <v>52</v>
      </c>
      <c r="C146" s="222"/>
      <c r="D146" s="222"/>
      <c r="E146" s="222"/>
      <c r="F146" s="222"/>
      <c r="G146" s="222"/>
      <c r="H146" s="222"/>
      <c r="I146" s="222"/>
      <c r="J146" s="222"/>
      <c r="K146" s="222"/>
      <c r="L146" s="222"/>
      <c r="M146" s="222"/>
      <c r="N146" s="223"/>
    </row>
    <row r="147" spans="2:15" ht="15.75" hidden="1" thickBot="1" x14ac:dyDescent="0.3">
      <c r="B147" s="207" t="s">
        <v>73</v>
      </c>
      <c r="C147" s="218"/>
      <c r="D147" s="218"/>
      <c r="E147" s="218"/>
      <c r="F147" s="218"/>
      <c r="G147" s="218"/>
      <c r="H147" s="218"/>
      <c r="I147" s="218"/>
      <c r="J147" s="218"/>
      <c r="K147" s="218"/>
      <c r="L147" s="218"/>
      <c r="M147" s="218"/>
      <c r="N147" s="219"/>
    </row>
    <row r="148" spans="2:15" ht="15.75" hidden="1" thickBot="1" x14ac:dyDescent="0.3">
      <c r="B148" s="210" t="s">
        <v>74</v>
      </c>
      <c r="C148" s="220"/>
      <c r="D148" s="220"/>
      <c r="E148" s="220"/>
      <c r="F148" s="220"/>
      <c r="G148" s="220"/>
      <c r="H148" s="220"/>
      <c r="I148" s="220"/>
      <c r="J148" s="220"/>
      <c r="K148" s="220"/>
      <c r="L148" s="220"/>
      <c r="M148" s="220"/>
      <c r="N148" s="221"/>
    </row>
    <row r="149" spans="2:15" ht="15.75" hidden="1" thickBot="1" x14ac:dyDescent="0.3">
      <c r="B149" s="210" t="s">
        <v>51</v>
      </c>
      <c r="C149" s="220"/>
      <c r="D149" s="220"/>
      <c r="E149" s="220"/>
      <c r="F149" s="220"/>
      <c r="G149" s="220"/>
      <c r="H149" s="220"/>
      <c r="I149" s="220"/>
      <c r="J149" s="220"/>
      <c r="K149" s="220"/>
      <c r="L149" s="220"/>
      <c r="M149" s="220"/>
      <c r="N149" s="221"/>
    </row>
    <row r="150" spans="2:15" ht="15.75" hidden="1" thickBot="1" x14ac:dyDescent="0.3">
      <c r="B150" s="213" t="s">
        <v>52</v>
      </c>
      <c r="C150" s="222"/>
      <c r="D150" s="222"/>
      <c r="E150" s="222"/>
      <c r="F150" s="222"/>
      <c r="G150" s="222"/>
      <c r="H150" s="222"/>
      <c r="I150" s="222"/>
      <c r="J150" s="222"/>
      <c r="K150" s="222"/>
      <c r="L150" s="222"/>
      <c r="M150" s="222"/>
      <c r="N150" s="223"/>
    </row>
    <row r="151" spans="2:15" ht="15" x14ac:dyDescent="0.25">
      <c r="B151" s="224" t="s">
        <v>75</v>
      </c>
      <c r="C151" s="199">
        <f>C103+C107+C111+C115+C119+C123+C127+C131+C135+C139+C143+C147</f>
        <v>61520</v>
      </c>
      <c r="D151" s="199">
        <f t="shared" ref="D151:N151" si="10">D103+D107+D111+D115+D119+D123+D127+D131+D135+D139+D143+D147</f>
        <v>7418</v>
      </c>
      <c r="E151" s="199">
        <f t="shared" si="10"/>
        <v>1393</v>
      </c>
      <c r="F151" s="199">
        <f t="shared" si="10"/>
        <v>243</v>
      </c>
      <c r="G151" s="199">
        <f t="shared" si="10"/>
        <v>1435</v>
      </c>
      <c r="H151" s="199">
        <f t="shared" si="10"/>
        <v>604</v>
      </c>
      <c r="I151" s="199">
        <f>I103+I107+I111+I115+I119+I123+I127+I131+I135+I139+I143+I147</f>
        <v>24</v>
      </c>
      <c r="J151" s="199">
        <f t="shared" si="10"/>
        <v>83</v>
      </c>
      <c r="K151" s="199">
        <f t="shared" si="10"/>
        <v>39</v>
      </c>
      <c r="L151" s="199">
        <f t="shared" si="10"/>
        <v>14</v>
      </c>
      <c r="M151" s="199">
        <f t="shared" si="10"/>
        <v>11</v>
      </c>
      <c r="N151" s="225">
        <f t="shared" si="10"/>
        <v>72784</v>
      </c>
    </row>
    <row r="152" spans="2:15" ht="15" x14ac:dyDescent="0.25">
      <c r="B152" s="226" t="s">
        <v>76</v>
      </c>
      <c r="C152" s="199">
        <f>C104+C108+C112+C116+C120+C124+C128+C132+C136+C140+C144+C148</f>
        <v>87950</v>
      </c>
      <c r="D152" s="199">
        <f t="shared" ref="D152:N152" si="11">D104+D108+D112+D116+D120+D124+D128+D132+D136+D140+D144+D148</f>
        <v>8164</v>
      </c>
      <c r="E152" s="199">
        <f t="shared" si="11"/>
        <v>1535</v>
      </c>
      <c r="F152" s="199">
        <f t="shared" si="11"/>
        <v>257</v>
      </c>
      <c r="G152" s="199">
        <f t="shared" si="11"/>
        <v>1506</v>
      </c>
      <c r="H152" s="199">
        <f t="shared" si="11"/>
        <v>602</v>
      </c>
      <c r="I152" s="199">
        <f t="shared" si="11"/>
        <v>179</v>
      </c>
      <c r="J152" s="199">
        <f t="shared" si="11"/>
        <v>86</v>
      </c>
      <c r="K152" s="199">
        <f t="shared" si="11"/>
        <v>34</v>
      </c>
      <c r="L152" s="199">
        <f t="shared" si="11"/>
        <v>18</v>
      </c>
      <c r="M152" s="199">
        <f t="shared" si="11"/>
        <v>12</v>
      </c>
      <c r="N152" s="225">
        <f t="shared" si="11"/>
        <v>100343</v>
      </c>
    </row>
    <row r="153" spans="2:15" ht="15" x14ac:dyDescent="0.25">
      <c r="B153" s="226" t="s">
        <v>77</v>
      </c>
      <c r="C153" s="199">
        <f>C105+C109+C113+C117+C121+C125+C129+C133+C137+C141+C145+C149</f>
        <v>26430</v>
      </c>
      <c r="D153" s="199">
        <f t="shared" ref="D153:N153" si="12">D105+D109+D113+D117+D121+D125+D129+D133+D137+D141+D145+D149</f>
        <v>746</v>
      </c>
      <c r="E153" s="199">
        <f t="shared" si="12"/>
        <v>142</v>
      </c>
      <c r="F153" s="199">
        <f t="shared" si="12"/>
        <v>14</v>
      </c>
      <c r="G153" s="199">
        <f t="shared" si="12"/>
        <v>71</v>
      </c>
      <c r="H153" s="199">
        <f t="shared" si="12"/>
        <v>-2</v>
      </c>
      <c r="I153" s="199">
        <f t="shared" si="12"/>
        <v>155</v>
      </c>
      <c r="J153" s="199">
        <f t="shared" si="12"/>
        <v>3</v>
      </c>
      <c r="K153" s="199">
        <f t="shared" si="12"/>
        <v>-5</v>
      </c>
      <c r="L153" s="199">
        <f t="shared" si="12"/>
        <v>4</v>
      </c>
      <c r="M153" s="199">
        <f t="shared" si="12"/>
        <v>1</v>
      </c>
      <c r="N153" s="225">
        <f t="shared" si="12"/>
        <v>27559</v>
      </c>
    </row>
    <row r="154" spans="2:15" ht="15" x14ac:dyDescent="0.25">
      <c r="B154" s="227" t="s">
        <v>52</v>
      </c>
      <c r="C154" s="228">
        <f>(C152-C151)/C151</f>
        <v>0.42961638491547466</v>
      </c>
      <c r="D154" s="228">
        <f t="shared" ref="D154:N154" si="13">(D152-D151)/D151</f>
        <v>0.10056619034780265</v>
      </c>
      <c r="E154" s="228">
        <f t="shared" si="13"/>
        <v>0.10193826274228285</v>
      </c>
      <c r="F154" s="228">
        <f t="shared" si="13"/>
        <v>5.7613168724279837E-2</v>
      </c>
      <c r="G154" s="228">
        <f t="shared" si="13"/>
        <v>4.9477351916376304E-2</v>
      </c>
      <c r="H154" s="228">
        <f t="shared" si="13"/>
        <v>-3.3112582781456954E-3</v>
      </c>
      <c r="I154" s="228">
        <f t="shared" si="13"/>
        <v>6.458333333333333</v>
      </c>
      <c r="J154" s="228">
        <f t="shared" si="13"/>
        <v>3.614457831325301E-2</v>
      </c>
      <c r="K154" s="228">
        <f t="shared" si="13"/>
        <v>-0.12820512820512819</v>
      </c>
      <c r="L154" s="228">
        <f t="shared" si="13"/>
        <v>0.2857142857142857</v>
      </c>
      <c r="M154" s="228">
        <f t="shared" si="13"/>
        <v>9.0909090909090912E-2</v>
      </c>
      <c r="N154" s="229">
        <f t="shared" si="13"/>
        <v>0.37864091009012968</v>
      </c>
    </row>
    <row r="155" spans="2:15" ht="15" thickBot="1" x14ac:dyDescent="0.3">
      <c r="B155" s="347" t="s">
        <v>7</v>
      </c>
      <c r="C155" s="348"/>
      <c r="D155" s="348"/>
      <c r="E155" s="348"/>
      <c r="F155" s="348"/>
      <c r="G155" s="348"/>
      <c r="H155" s="348"/>
      <c r="I155" s="348"/>
      <c r="J155" s="348"/>
      <c r="K155" s="348"/>
      <c r="L155" s="348"/>
      <c r="M155" s="348"/>
      <c r="N155" s="349"/>
    </row>
    <row r="156" spans="2:15" x14ac:dyDescent="0.25"/>
    <row r="157" spans="2:15" x14ac:dyDescent="0.25">
      <c r="B157" s="340" t="s">
        <v>78</v>
      </c>
      <c r="C157" s="340"/>
      <c r="D157" s="340"/>
      <c r="E157" s="340"/>
      <c r="F157" s="340"/>
      <c r="G157" s="340"/>
      <c r="H157" s="340"/>
      <c r="I157" s="340"/>
      <c r="J157" s="340"/>
      <c r="K157" s="340"/>
      <c r="L157" s="340"/>
      <c r="M157" s="340"/>
      <c r="N157" s="340"/>
      <c r="O157" s="340"/>
    </row>
    <row r="158" spans="2:15" x14ac:dyDescent="0.25"/>
    <row r="159" spans="2:15" x14ac:dyDescent="0.25"/>
    <row r="160" spans="2:15" x14ac:dyDescent="0.25"/>
    <row r="161" spans="15:15" x14ac:dyDescent="0.25"/>
    <row r="162" spans="15:15" x14ac:dyDescent="0.25"/>
    <row r="163" spans="15:15" x14ac:dyDescent="0.25">
      <c r="O163" s="230"/>
    </row>
    <row r="164" spans="15:15" x14ac:dyDescent="0.25"/>
    <row r="165" spans="15:15" x14ac:dyDescent="0.25"/>
    <row r="166" spans="15:15" x14ac:dyDescent="0.25"/>
    <row r="167" spans="15:15" x14ac:dyDescent="0.25"/>
    <row r="168" spans="15:15" x14ac:dyDescent="0.25"/>
    <row r="169" spans="15:15" x14ac:dyDescent="0.25"/>
    <row r="170" spans="15:15" x14ac:dyDescent="0.25"/>
    <row r="171" spans="15:15" x14ac:dyDescent="0.25"/>
    <row r="172" spans="15:15" x14ac:dyDescent="0.25"/>
    <row r="173" spans="15:15" x14ac:dyDescent="0.25"/>
    <row r="174" spans="15:15" x14ac:dyDescent="0.25"/>
    <row r="175" spans="15:15" x14ac:dyDescent="0.25"/>
    <row r="176" spans="15:15" x14ac:dyDescent="0.25"/>
    <row r="177" spans="1:15" x14ac:dyDescent="0.25"/>
    <row r="178" spans="1:15" x14ac:dyDescent="0.25"/>
    <row r="179" spans="1:15" x14ac:dyDescent="0.25">
      <c r="B179" s="187" t="s">
        <v>7</v>
      </c>
    </row>
    <row r="180" spans="1:15" x14ac:dyDescent="0.25"/>
    <row r="181" spans="1:15" ht="15" x14ac:dyDescent="0.25">
      <c r="B181" s="352" t="s">
        <v>79</v>
      </c>
      <c r="C181" s="352"/>
      <c r="D181" s="352"/>
      <c r="E181" s="352"/>
      <c r="F181" s="352"/>
      <c r="G181" s="352"/>
      <c r="H181" s="352"/>
      <c r="I181" s="352"/>
      <c r="J181" s="352"/>
      <c r="K181" s="352"/>
      <c r="L181" s="352"/>
      <c r="M181" s="352"/>
      <c r="N181" s="352"/>
      <c r="O181" s="352"/>
    </row>
    <row r="182" spans="1:15" x14ac:dyDescent="0.25"/>
    <row r="183" spans="1:15" ht="60.75" customHeight="1" x14ac:dyDescent="0.25">
      <c r="B183" s="339" t="s">
        <v>80</v>
      </c>
      <c r="C183" s="339"/>
      <c r="D183" s="339"/>
      <c r="E183" s="339"/>
      <c r="F183" s="339"/>
      <c r="G183" s="339"/>
      <c r="H183" s="339"/>
      <c r="I183" s="339"/>
      <c r="J183" s="339"/>
      <c r="K183" s="339"/>
      <c r="L183" s="339"/>
      <c r="M183" s="339"/>
      <c r="N183" s="339"/>
      <c r="O183" s="339"/>
    </row>
    <row r="184" spans="1:15" x14ac:dyDescent="0.25"/>
    <row r="185" spans="1:15" ht="15" customHeight="1" x14ac:dyDescent="0.25">
      <c r="A185" s="232"/>
      <c r="B185" s="420" t="s">
        <v>81</v>
      </c>
      <c r="C185" s="421"/>
      <c r="D185" s="421"/>
      <c r="E185" s="421"/>
      <c r="F185" s="421"/>
      <c r="G185" s="232"/>
      <c r="H185" s="232"/>
      <c r="I185" s="232"/>
      <c r="J185" s="232"/>
      <c r="K185" s="232"/>
    </row>
    <row r="186" spans="1:15" ht="15.75" customHeight="1" x14ac:dyDescent="0.25">
      <c r="A186" s="232"/>
      <c r="B186" s="233" t="s">
        <v>29</v>
      </c>
      <c r="C186" s="234" t="s">
        <v>82</v>
      </c>
      <c r="D186" s="234" t="s">
        <v>83</v>
      </c>
      <c r="E186" s="234" t="s">
        <v>32</v>
      </c>
      <c r="F186" s="235" t="s">
        <v>33</v>
      </c>
      <c r="G186" s="232"/>
      <c r="H186" s="232"/>
      <c r="I186" s="232"/>
      <c r="J186" s="232"/>
      <c r="K186" s="232"/>
    </row>
    <row r="187" spans="1:15" ht="18" x14ac:dyDescent="0.25">
      <c r="A187" s="232"/>
      <c r="B187" s="236" t="s">
        <v>34</v>
      </c>
      <c r="C187" s="237">
        <v>2</v>
      </c>
      <c r="D187" s="237">
        <v>6</v>
      </c>
      <c r="E187" s="237">
        <f>D187-C187</f>
        <v>4</v>
      </c>
      <c r="F187" s="238">
        <f>E187/C187</f>
        <v>2</v>
      </c>
      <c r="G187" s="232"/>
      <c r="H187" s="232"/>
      <c r="I187" s="232"/>
      <c r="J187" s="232"/>
      <c r="K187" s="232"/>
      <c r="L187" s="232"/>
    </row>
    <row r="188" spans="1:15" ht="18" x14ac:dyDescent="0.25">
      <c r="A188" s="239"/>
      <c r="B188" s="236" t="s">
        <v>35</v>
      </c>
      <c r="C188" s="237">
        <v>13</v>
      </c>
      <c r="D188" s="237">
        <v>18</v>
      </c>
      <c r="E188" s="237">
        <f t="shared" ref="E188:E189" si="14">D188-C188</f>
        <v>5</v>
      </c>
      <c r="F188" s="238">
        <f t="shared" ref="F188:F199" si="15">E188/C188</f>
        <v>0.38461538461538464</v>
      </c>
      <c r="G188" s="239"/>
      <c r="H188" s="239"/>
      <c r="I188" s="239"/>
      <c r="J188" s="239"/>
      <c r="K188" s="239"/>
      <c r="L188" s="239"/>
    </row>
    <row r="189" spans="1:15" ht="18" x14ac:dyDescent="0.25">
      <c r="A189" s="239"/>
      <c r="B189" s="236" t="s">
        <v>36</v>
      </c>
      <c r="C189" s="240">
        <v>13</v>
      </c>
      <c r="D189" s="240">
        <v>29</v>
      </c>
      <c r="E189" s="237">
        <f t="shared" si="14"/>
        <v>16</v>
      </c>
      <c r="F189" s="238">
        <f t="shared" si="15"/>
        <v>1.2307692307692308</v>
      </c>
      <c r="G189" s="239"/>
      <c r="H189" s="239"/>
      <c r="I189" s="239"/>
      <c r="J189" s="239"/>
      <c r="K189" s="239"/>
      <c r="L189" s="239"/>
    </row>
    <row r="190" spans="1:15" ht="18" x14ac:dyDescent="0.25">
      <c r="A190" s="239"/>
      <c r="B190" s="236" t="s">
        <v>37</v>
      </c>
      <c r="C190" s="241"/>
      <c r="D190" s="241"/>
      <c r="E190" s="242"/>
      <c r="F190" s="243"/>
      <c r="G190" s="239"/>
      <c r="H190" s="239"/>
      <c r="I190" s="239"/>
      <c r="J190" s="239"/>
      <c r="K190" s="239"/>
      <c r="L190" s="239"/>
    </row>
    <row r="191" spans="1:15" ht="18" x14ac:dyDescent="0.25">
      <c r="A191" s="239"/>
      <c r="B191" s="236" t="s">
        <v>38</v>
      </c>
      <c r="C191" s="241"/>
      <c r="D191" s="241"/>
      <c r="E191" s="242"/>
      <c r="F191" s="243"/>
      <c r="G191" s="239"/>
      <c r="H191" s="239"/>
      <c r="I191" s="239"/>
      <c r="J191" s="239"/>
      <c r="K191" s="239"/>
      <c r="L191" s="239"/>
    </row>
    <row r="192" spans="1:15" ht="18" x14ac:dyDescent="0.25">
      <c r="A192" s="239"/>
      <c r="B192" s="236" t="s">
        <v>39</v>
      </c>
      <c r="C192" s="241"/>
      <c r="D192" s="241"/>
      <c r="E192" s="242"/>
      <c r="F192" s="243"/>
      <c r="G192" s="239"/>
      <c r="H192" s="239"/>
      <c r="I192" s="239"/>
      <c r="J192" s="239"/>
      <c r="K192" s="239"/>
      <c r="L192" s="239"/>
    </row>
    <row r="193" spans="1:15" ht="18" x14ac:dyDescent="0.25">
      <c r="A193" s="239"/>
      <c r="B193" s="236" t="s">
        <v>40</v>
      </c>
      <c r="C193" s="242"/>
      <c r="D193" s="242"/>
      <c r="E193" s="242"/>
      <c r="F193" s="243"/>
      <c r="G193" s="239"/>
      <c r="H193" s="239"/>
      <c r="I193" s="239"/>
      <c r="J193" s="239"/>
      <c r="K193" s="239"/>
      <c r="L193" s="239"/>
    </row>
    <row r="194" spans="1:15" ht="18" x14ac:dyDescent="0.25">
      <c r="A194" s="239"/>
      <c r="B194" s="236" t="s">
        <v>41</v>
      </c>
      <c r="C194" s="242"/>
      <c r="D194" s="242"/>
      <c r="E194" s="242"/>
      <c r="F194" s="243"/>
      <c r="G194" s="239"/>
      <c r="H194" s="239"/>
      <c r="I194" s="239"/>
      <c r="J194" s="239"/>
      <c r="K194" s="239"/>
      <c r="L194" s="239"/>
    </row>
    <row r="195" spans="1:15" ht="18" x14ac:dyDescent="0.25">
      <c r="A195" s="239"/>
      <c r="B195" s="236" t="s">
        <v>42</v>
      </c>
      <c r="C195" s="242"/>
      <c r="D195" s="242"/>
      <c r="E195" s="242"/>
      <c r="F195" s="243"/>
      <c r="G195" s="239"/>
      <c r="H195" s="239"/>
      <c r="I195" s="239"/>
      <c r="J195" s="239"/>
      <c r="K195" s="239"/>
      <c r="L195" s="239"/>
    </row>
    <row r="196" spans="1:15" ht="18" x14ac:dyDescent="0.25">
      <c r="A196" s="239"/>
      <c r="B196" s="236" t="s">
        <v>43</v>
      </c>
      <c r="C196" s="242"/>
      <c r="D196" s="242"/>
      <c r="E196" s="242"/>
      <c r="F196" s="243"/>
      <c r="G196" s="239"/>
      <c r="H196" s="239"/>
      <c r="I196" s="239"/>
      <c r="J196" s="239"/>
      <c r="K196" s="239"/>
      <c r="L196" s="239"/>
    </row>
    <row r="197" spans="1:15" ht="18" x14ac:dyDescent="0.25">
      <c r="A197" s="239"/>
      <c r="B197" s="236" t="s">
        <v>44</v>
      </c>
      <c r="C197" s="242"/>
      <c r="D197" s="242"/>
      <c r="E197" s="242"/>
      <c r="F197" s="243"/>
      <c r="G197" s="239"/>
      <c r="H197" s="239"/>
      <c r="I197" s="239"/>
      <c r="J197" s="239"/>
      <c r="K197" s="239"/>
      <c r="L197" s="239"/>
    </row>
    <row r="198" spans="1:15" ht="18" x14ac:dyDescent="0.25">
      <c r="A198" s="239"/>
      <c r="B198" s="236" t="s">
        <v>45</v>
      </c>
      <c r="C198" s="242"/>
      <c r="D198" s="242"/>
      <c r="E198" s="242"/>
      <c r="F198" s="243"/>
      <c r="G198" s="239"/>
      <c r="H198" s="239"/>
      <c r="I198" s="239"/>
      <c r="J198" s="239"/>
      <c r="K198" s="239"/>
      <c r="L198" s="239"/>
    </row>
    <row r="199" spans="1:15" ht="15.75" x14ac:dyDescent="0.25">
      <c r="A199" s="239"/>
      <c r="B199" s="244" t="s">
        <v>6</v>
      </c>
      <c r="C199" s="245">
        <f>SUM(C187:C198)</f>
        <v>28</v>
      </c>
      <c r="D199" s="245">
        <f>SUM(D187:D198)</f>
        <v>53</v>
      </c>
      <c r="E199" s="245">
        <f>SUM(E187:E198)</f>
        <v>25</v>
      </c>
      <c r="F199" s="228">
        <f t="shared" si="15"/>
        <v>0.8928571428571429</v>
      </c>
      <c r="G199" s="239"/>
      <c r="H199" s="239"/>
      <c r="I199" s="239"/>
      <c r="J199" s="239"/>
      <c r="K199" s="239"/>
      <c r="L199" s="239"/>
    </row>
    <row r="200" spans="1:15" x14ac:dyDescent="0.25">
      <c r="A200" s="232"/>
      <c r="B200" s="341" t="s">
        <v>84</v>
      </c>
      <c r="C200" s="342"/>
      <c r="D200" s="342"/>
      <c r="E200" s="342"/>
      <c r="F200" s="343"/>
      <c r="G200" s="232"/>
      <c r="H200" s="187" t="s">
        <v>84</v>
      </c>
      <c r="I200" s="232"/>
      <c r="J200" s="232"/>
      <c r="K200" s="232"/>
      <c r="L200" s="232"/>
    </row>
    <row r="201" spans="1:15" ht="15" customHeight="1" x14ac:dyDescent="0.25">
      <c r="A201" s="246"/>
      <c r="B201" s="187"/>
      <c r="C201" s="246"/>
      <c r="D201" s="246"/>
      <c r="E201" s="246"/>
      <c r="F201" s="246"/>
      <c r="G201" s="232"/>
      <c r="H201" s="232"/>
      <c r="I201" s="232"/>
      <c r="J201" s="232"/>
      <c r="K201" s="232"/>
    </row>
    <row r="202" spans="1:15" ht="15" customHeight="1" x14ac:dyDescent="0.25">
      <c r="A202" s="232"/>
      <c r="B202" s="232"/>
      <c r="C202" s="232"/>
      <c r="D202" s="232"/>
      <c r="E202" s="232"/>
      <c r="F202" s="246"/>
      <c r="G202" s="187"/>
      <c r="H202" s="246"/>
      <c r="I202" s="246"/>
      <c r="J202" s="246"/>
      <c r="K202" s="246"/>
    </row>
    <row r="203" spans="1:15" ht="20.25" x14ac:dyDescent="0.25">
      <c r="B203" s="365" t="s">
        <v>85</v>
      </c>
      <c r="C203" s="365"/>
      <c r="D203" s="365"/>
      <c r="E203" s="365"/>
      <c r="F203" s="365"/>
      <c r="G203" s="365"/>
      <c r="H203" s="365"/>
      <c r="I203" s="365"/>
      <c r="J203" s="365"/>
      <c r="K203" s="365"/>
      <c r="L203" s="365"/>
      <c r="M203" s="365"/>
      <c r="N203" s="365"/>
      <c r="O203" s="365"/>
    </row>
    <row r="204" spans="1:15" x14ac:dyDescent="0.25"/>
    <row r="205" spans="1:15" ht="72" customHeight="1" x14ac:dyDescent="0.25">
      <c r="B205" s="339" t="s">
        <v>86</v>
      </c>
      <c r="C205" s="339"/>
      <c r="D205" s="339"/>
      <c r="E205" s="339"/>
      <c r="F205" s="339"/>
      <c r="G205" s="339"/>
      <c r="H205" s="339"/>
      <c r="I205" s="339"/>
      <c r="J205" s="339"/>
      <c r="K205" s="339"/>
      <c r="L205" s="339"/>
      <c r="M205" s="339"/>
      <c r="N205" s="339"/>
      <c r="O205" s="339"/>
    </row>
    <row r="206" spans="1:15" x14ac:dyDescent="0.25"/>
    <row r="207" spans="1:15" ht="15" x14ac:dyDescent="0.25">
      <c r="B207" s="356" t="s">
        <v>87</v>
      </c>
      <c r="C207" s="357"/>
      <c r="D207" s="357"/>
      <c r="E207" s="357"/>
      <c r="F207" s="358"/>
    </row>
    <row r="208" spans="1:15" ht="15" x14ac:dyDescent="0.25">
      <c r="B208" s="189" t="s">
        <v>29</v>
      </c>
      <c r="C208" s="190" t="s">
        <v>30</v>
      </c>
      <c r="D208" s="190" t="s">
        <v>31</v>
      </c>
      <c r="E208" s="190" t="s">
        <v>32</v>
      </c>
      <c r="F208" s="190" t="s">
        <v>33</v>
      </c>
    </row>
    <row r="209" spans="2:15" x14ac:dyDescent="0.25">
      <c r="B209" s="191" t="s">
        <v>34</v>
      </c>
      <c r="C209" s="192">
        <v>20759</v>
      </c>
      <c r="D209" s="192">
        <v>30476</v>
      </c>
      <c r="E209" s="192">
        <f>D209-C209</f>
        <v>9717</v>
      </c>
      <c r="F209" s="193">
        <f>E209/C209</f>
        <v>0.46808613131653742</v>
      </c>
    </row>
    <row r="210" spans="2:15" x14ac:dyDescent="0.25">
      <c r="B210" s="191" t="s">
        <v>35</v>
      </c>
      <c r="C210" s="194">
        <v>25011</v>
      </c>
      <c r="D210" s="194">
        <v>33705</v>
      </c>
      <c r="E210" s="192">
        <f t="shared" ref="E210:E211" si="16">D210-C210</f>
        <v>8694</v>
      </c>
      <c r="F210" s="193">
        <f t="shared" ref="F210:F211" si="17">E210/C210</f>
        <v>0.34760705289672544</v>
      </c>
    </row>
    <row r="211" spans="2:15" x14ac:dyDescent="0.25">
      <c r="B211" s="191" t="s">
        <v>36</v>
      </c>
      <c r="C211" s="194">
        <v>23373</v>
      </c>
      <c r="D211" s="194">
        <v>34626</v>
      </c>
      <c r="E211" s="192">
        <f t="shared" si="16"/>
        <v>11253</v>
      </c>
      <c r="F211" s="193">
        <f t="shared" si="17"/>
        <v>0.48145295854190734</v>
      </c>
    </row>
    <row r="212" spans="2:15" x14ac:dyDescent="0.25">
      <c r="B212" s="191" t="s">
        <v>37</v>
      </c>
      <c r="C212" s="195"/>
      <c r="D212" s="195"/>
      <c r="E212" s="196"/>
      <c r="F212" s="197"/>
    </row>
    <row r="213" spans="2:15" x14ac:dyDescent="0.25">
      <c r="B213" s="191" t="s">
        <v>38</v>
      </c>
      <c r="C213" s="195"/>
      <c r="D213" s="195"/>
      <c r="E213" s="196"/>
      <c r="F213" s="197"/>
    </row>
    <row r="214" spans="2:15" x14ac:dyDescent="0.25">
      <c r="B214" s="191" t="s">
        <v>39</v>
      </c>
      <c r="C214" s="195"/>
      <c r="D214" s="195"/>
      <c r="E214" s="196"/>
      <c r="F214" s="197"/>
    </row>
    <row r="215" spans="2:15" x14ac:dyDescent="0.25">
      <c r="B215" s="191" t="s">
        <v>40</v>
      </c>
      <c r="C215" s="195"/>
      <c r="D215" s="195"/>
      <c r="E215" s="196"/>
      <c r="F215" s="197"/>
    </row>
    <row r="216" spans="2:15" x14ac:dyDescent="0.25">
      <c r="B216" s="191" t="s">
        <v>41</v>
      </c>
      <c r="C216" s="195"/>
      <c r="D216" s="195"/>
      <c r="E216" s="196"/>
      <c r="F216" s="197"/>
    </row>
    <row r="217" spans="2:15" x14ac:dyDescent="0.25">
      <c r="B217" s="191" t="s">
        <v>42</v>
      </c>
      <c r="C217" s="195"/>
      <c r="D217" s="195"/>
      <c r="E217" s="196"/>
      <c r="F217" s="197"/>
    </row>
    <row r="218" spans="2:15" x14ac:dyDescent="0.25">
      <c r="B218" s="191" t="s">
        <v>43</v>
      </c>
      <c r="C218" s="195"/>
      <c r="D218" s="195"/>
      <c r="E218" s="196"/>
      <c r="F218" s="197"/>
    </row>
    <row r="219" spans="2:15" x14ac:dyDescent="0.25">
      <c r="B219" s="191" t="s">
        <v>44</v>
      </c>
      <c r="C219" s="195"/>
      <c r="D219" s="195"/>
      <c r="E219" s="196"/>
      <c r="F219" s="197"/>
    </row>
    <row r="220" spans="2:15" x14ac:dyDescent="0.25">
      <c r="B220" s="191" t="s">
        <v>45</v>
      </c>
      <c r="C220" s="195"/>
      <c r="D220" s="195"/>
      <c r="E220" s="195"/>
      <c r="F220" s="197"/>
    </row>
    <row r="221" spans="2:15" ht="15" x14ac:dyDescent="0.25">
      <c r="B221" s="198" t="s">
        <v>6</v>
      </c>
      <c r="C221" s="199">
        <f>SUM(C209:C220)</f>
        <v>69143</v>
      </c>
      <c r="D221" s="199">
        <f t="shared" ref="D221:E221" si="18">SUM(D209:D211)</f>
        <v>98807</v>
      </c>
      <c r="E221" s="199">
        <f t="shared" si="18"/>
        <v>29664</v>
      </c>
      <c r="F221" s="228">
        <f>E221/C221</f>
        <v>0.42902390697539883</v>
      </c>
    </row>
    <row r="222" spans="2:15" x14ac:dyDescent="0.25">
      <c r="B222" s="344" t="s">
        <v>7</v>
      </c>
      <c r="C222" s="345"/>
      <c r="D222" s="345"/>
      <c r="E222" s="345"/>
      <c r="F222" s="346"/>
      <c r="H222" s="204" t="s">
        <v>7</v>
      </c>
      <c r="I222" s="204"/>
      <c r="J222" s="204"/>
      <c r="K222" s="204"/>
      <c r="L222" s="204"/>
    </row>
    <row r="223" spans="2:15" ht="15.75" customHeight="1" x14ac:dyDescent="0.25"/>
    <row r="224" spans="2:15" ht="15.75" customHeight="1" x14ac:dyDescent="0.25">
      <c r="B224" s="352" t="s">
        <v>88</v>
      </c>
      <c r="C224" s="352"/>
      <c r="D224" s="352"/>
      <c r="E224" s="352"/>
      <c r="F224" s="352"/>
      <c r="G224" s="352"/>
      <c r="H224" s="352"/>
      <c r="I224" s="352"/>
      <c r="J224" s="352"/>
      <c r="K224" s="352"/>
      <c r="L224" s="352"/>
      <c r="M224" s="352"/>
      <c r="N224" s="352"/>
      <c r="O224" s="352"/>
    </row>
    <row r="225" spans="2:15" ht="15.75" customHeight="1" x14ac:dyDescent="0.25"/>
    <row r="226" spans="2:15" ht="31.5" customHeight="1" x14ac:dyDescent="0.25">
      <c r="B226" s="339" t="s">
        <v>89</v>
      </c>
      <c r="C226" s="339"/>
      <c r="D226" s="339"/>
      <c r="E226" s="339"/>
      <c r="F226" s="339"/>
      <c r="G226" s="339"/>
      <c r="H226" s="339"/>
      <c r="I226" s="339"/>
      <c r="J226" s="339"/>
      <c r="K226" s="339"/>
      <c r="L226" s="339"/>
      <c r="M226" s="339"/>
      <c r="N226" s="339"/>
      <c r="O226" s="339"/>
    </row>
    <row r="227" spans="2:15" x14ac:dyDescent="0.25">
      <c r="B227" s="168"/>
      <c r="C227" s="168"/>
      <c r="D227" s="168"/>
      <c r="E227" s="168"/>
      <c r="F227" s="168"/>
      <c r="G227" s="168"/>
      <c r="H227" s="168"/>
      <c r="I227" s="168"/>
      <c r="J227" s="168"/>
      <c r="K227" s="168"/>
      <c r="L227" s="168"/>
      <c r="M227" s="168"/>
      <c r="N227" s="168"/>
      <c r="O227" s="168"/>
    </row>
    <row r="228" spans="2:15" ht="15" x14ac:dyDescent="0.25">
      <c r="D228" s="356" t="s">
        <v>90</v>
      </c>
      <c r="E228" s="357"/>
      <c r="F228" s="357"/>
      <c r="G228" s="357"/>
      <c r="H228" s="357"/>
      <c r="I228" s="357"/>
      <c r="J228" s="357"/>
    </row>
    <row r="229" spans="2:15" ht="51" x14ac:dyDescent="0.25">
      <c r="D229" s="434" t="s">
        <v>91</v>
      </c>
      <c r="E229" s="435"/>
      <c r="F229" s="436"/>
      <c r="G229" s="247" t="s">
        <v>92</v>
      </c>
      <c r="H229" s="247" t="s">
        <v>93</v>
      </c>
      <c r="I229" s="248" t="s">
        <v>32</v>
      </c>
      <c r="J229" s="249" t="s">
        <v>33</v>
      </c>
    </row>
    <row r="230" spans="2:15" x14ac:dyDescent="0.25">
      <c r="D230" s="417" t="s">
        <v>94</v>
      </c>
      <c r="E230" s="418"/>
      <c r="F230" s="419"/>
      <c r="G230" s="250">
        <v>26661</v>
      </c>
      <c r="H230" s="251">
        <v>29000</v>
      </c>
      <c r="I230" s="252">
        <f t="shared" ref="I230:I239" si="19">H230-G230</f>
        <v>2339</v>
      </c>
      <c r="J230" s="253">
        <f t="shared" ref="J230:J239" si="20">I230/G230</f>
        <v>8.7731142867859421E-2</v>
      </c>
    </row>
    <row r="231" spans="2:15" x14ac:dyDescent="0.25">
      <c r="D231" s="417" t="s">
        <v>95</v>
      </c>
      <c r="E231" s="418"/>
      <c r="F231" s="419"/>
      <c r="G231" s="250">
        <v>12656</v>
      </c>
      <c r="H231" s="251">
        <v>22154</v>
      </c>
      <c r="I231" s="252">
        <f t="shared" si="19"/>
        <v>9498</v>
      </c>
      <c r="J231" s="253">
        <f t="shared" si="20"/>
        <v>0.75047408343868516</v>
      </c>
    </row>
    <row r="232" spans="2:15" x14ac:dyDescent="0.25">
      <c r="D232" s="417" t="s">
        <v>96</v>
      </c>
      <c r="E232" s="418"/>
      <c r="F232" s="419"/>
      <c r="G232" s="250">
        <v>5600</v>
      </c>
      <c r="H232" s="251">
        <v>13379</v>
      </c>
      <c r="I232" s="252">
        <f t="shared" si="19"/>
        <v>7779</v>
      </c>
      <c r="J232" s="253">
        <f t="shared" si="20"/>
        <v>1.3891071428571429</v>
      </c>
    </row>
    <row r="233" spans="2:15" x14ac:dyDescent="0.25">
      <c r="D233" s="417" t="s">
        <v>97</v>
      </c>
      <c r="E233" s="418"/>
      <c r="F233" s="419"/>
      <c r="G233" s="250">
        <v>4643</v>
      </c>
      <c r="H233" s="251">
        <v>7662</v>
      </c>
      <c r="I233" s="252">
        <f t="shared" si="19"/>
        <v>3019</v>
      </c>
      <c r="J233" s="253">
        <f t="shared" si="20"/>
        <v>0.65022614688778801</v>
      </c>
    </row>
    <row r="234" spans="2:15" x14ac:dyDescent="0.25">
      <c r="D234" s="417" t="s">
        <v>98</v>
      </c>
      <c r="E234" s="418"/>
      <c r="F234" s="419"/>
      <c r="G234" s="250">
        <v>3371</v>
      </c>
      <c r="H234" s="251">
        <v>4664</v>
      </c>
      <c r="I234" s="252">
        <f t="shared" si="19"/>
        <v>1293</v>
      </c>
      <c r="J234" s="253">
        <f t="shared" si="20"/>
        <v>0.38356570750519131</v>
      </c>
    </row>
    <row r="235" spans="2:15" x14ac:dyDescent="0.25">
      <c r="D235" s="417" t="s">
        <v>99</v>
      </c>
      <c r="E235" s="418"/>
      <c r="F235" s="419"/>
      <c r="G235" s="250">
        <v>3469</v>
      </c>
      <c r="H235" s="251">
        <v>3954</v>
      </c>
      <c r="I235" s="252">
        <f t="shared" si="19"/>
        <v>485</v>
      </c>
      <c r="J235" s="253">
        <f t="shared" si="20"/>
        <v>0.1398097434419141</v>
      </c>
    </row>
    <row r="236" spans="2:15" x14ac:dyDescent="0.25">
      <c r="D236" s="417" t="s">
        <v>100</v>
      </c>
      <c r="E236" s="418"/>
      <c r="F236" s="419"/>
      <c r="G236" s="250">
        <v>2415</v>
      </c>
      <c r="H236" s="251">
        <v>3082</v>
      </c>
      <c r="I236" s="252">
        <f t="shared" si="19"/>
        <v>667</v>
      </c>
      <c r="J236" s="253">
        <f t="shared" si="20"/>
        <v>0.27619047619047621</v>
      </c>
    </row>
    <row r="237" spans="2:15" x14ac:dyDescent="0.25">
      <c r="D237" s="417" t="s">
        <v>101</v>
      </c>
      <c r="E237" s="418"/>
      <c r="F237" s="419"/>
      <c r="G237" s="250">
        <v>1846</v>
      </c>
      <c r="H237" s="251">
        <v>2671</v>
      </c>
      <c r="I237" s="252">
        <f t="shared" si="19"/>
        <v>825</v>
      </c>
      <c r="J237" s="253">
        <f t="shared" si="20"/>
        <v>0.44691224268689056</v>
      </c>
    </row>
    <row r="238" spans="2:15" x14ac:dyDescent="0.25">
      <c r="D238" s="417" t="s">
        <v>102</v>
      </c>
      <c r="E238" s="418"/>
      <c r="F238" s="419"/>
      <c r="G238" s="250">
        <v>1926</v>
      </c>
      <c r="H238" s="251">
        <v>2282</v>
      </c>
      <c r="I238" s="252">
        <f t="shared" si="19"/>
        <v>356</v>
      </c>
      <c r="J238" s="253">
        <f t="shared" si="20"/>
        <v>0.18483904465212878</v>
      </c>
    </row>
    <row r="239" spans="2:15" x14ac:dyDescent="0.25">
      <c r="D239" s="417" t="s">
        <v>15</v>
      </c>
      <c r="E239" s="418"/>
      <c r="F239" s="419"/>
      <c r="G239" s="250">
        <v>1348</v>
      </c>
      <c r="H239" s="251">
        <v>1682</v>
      </c>
      <c r="I239" s="252">
        <f t="shared" si="19"/>
        <v>334</v>
      </c>
      <c r="J239" s="253">
        <f t="shared" si="20"/>
        <v>0.24777448071216618</v>
      </c>
    </row>
    <row r="240" spans="2:15" x14ac:dyDescent="0.25">
      <c r="D240" s="341" t="s">
        <v>7</v>
      </c>
      <c r="E240" s="342"/>
      <c r="F240" s="342"/>
      <c r="G240" s="342"/>
      <c r="H240" s="342"/>
      <c r="I240" s="342"/>
      <c r="J240" s="343"/>
    </row>
    <row r="241" spans="2:15" x14ac:dyDescent="0.25"/>
    <row r="242" spans="2:15" ht="15" x14ac:dyDescent="0.25">
      <c r="B242" s="352" t="s">
        <v>103</v>
      </c>
      <c r="C242" s="352"/>
      <c r="D242" s="352"/>
      <c r="E242" s="352"/>
      <c r="F242" s="352"/>
      <c r="G242" s="352"/>
      <c r="H242" s="352"/>
      <c r="I242" s="352"/>
      <c r="J242" s="352"/>
      <c r="K242" s="352"/>
      <c r="L242" s="352"/>
      <c r="M242" s="352"/>
      <c r="N242" s="352"/>
      <c r="O242" s="352"/>
    </row>
    <row r="243" spans="2:15" x14ac:dyDescent="0.25"/>
    <row r="244" spans="2:15" ht="54" customHeight="1" x14ac:dyDescent="0.25">
      <c r="B244" s="339" t="s">
        <v>104</v>
      </c>
      <c r="C244" s="339"/>
      <c r="D244" s="339"/>
      <c r="E244" s="339"/>
      <c r="F244" s="339"/>
      <c r="G244" s="339"/>
      <c r="H244" s="339"/>
      <c r="I244" s="339"/>
      <c r="J244" s="339"/>
      <c r="K244" s="339"/>
      <c r="L244" s="339"/>
      <c r="M244" s="339"/>
      <c r="N244" s="339"/>
      <c r="O244" s="339"/>
    </row>
    <row r="245" spans="2:15" x14ac:dyDescent="0.25"/>
    <row r="246" spans="2:15" ht="15.75" thickBot="1" x14ac:dyDescent="0.3">
      <c r="B246" s="404" t="s">
        <v>105</v>
      </c>
      <c r="C246" s="404"/>
      <c r="D246" s="404"/>
      <c r="E246" s="404"/>
      <c r="F246" s="404"/>
      <c r="G246" s="404"/>
      <c r="H246" s="404"/>
      <c r="I246" s="404"/>
      <c r="J246" s="404"/>
      <c r="K246" s="404"/>
    </row>
    <row r="247" spans="2:15" ht="25.5" customHeight="1" x14ac:dyDescent="0.25">
      <c r="B247" s="405" t="s">
        <v>106</v>
      </c>
      <c r="C247" s="407" t="s">
        <v>48</v>
      </c>
      <c r="D247" s="408"/>
      <c r="E247" s="408"/>
      <c r="F247" s="408"/>
      <c r="G247" s="409"/>
      <c r="H247" s="413" t="s">
        <v>30</v>
      </c>
      <c r="I247" s="414"/>
      <c r="J247" s="415" t="s">
        <v>31</v>
      </c>
      <c r="K247" s="416"/>
    </row>
    <row r="248" spans="2:15" ht="38.25" x14ac:dyDescent="0.25">
      <c r="B248" s="406"/>
      <c r="C248" s="410"/>
      <c r="D248" s="411"/>
      <c r="E248" s="411"/>
      <c r="F248" s="411"/>
      <c r="G248" s="412"/>
      <c r="H248" s="254" t="s">
        <v>107</v>
      </c>
      <c r="I248" s="255" t="s">
        <v>108</v>
      </c>
      <c r="J248" s="254" t="s">
        <v>107</v>
      </c>
      <c r="K248" s="255" t="s">
        <v>108</v>
      </c>
    </row>
    <row r="249" spans="2:15" x14ac:dyDescent="0.25">
      <c r="B249" s="377" t="s">
        <v>34</v>
      </c>
      <c r="C249" s="379" t="s">
        <v>109</v>
      </c>
      <c r="D249" s="380"/>
      <c r="E249" s="380"/>
      <c r="F249" s="380"/>
      <c r="G249" s="381"/>
      <c r="H249" s="256">
        <v>20744</v>
      </c>
      <c r="I249" s="402">
        <f>(H249/H250)</f>
        <v>0.99927742184112911</v>
      </c>
      <c r="J249" s="256">
        <v>30428</v>
      </c>
      <c r="K249" s="402">
        <f>(J249/J250)</f>
        <v>0.99842499015618846</v>
      </c>
    </row>
    <row r="250" spans="2:15" x14ac:dyDescent="0.25">
      <c r="B250" s="400"/>
      <c r="C250" s="379" t="s">
        <v>110</v>
      </c>
      <c r="D250" s="380"/>
      <c r="E250" s="380"/>
      <c r="F250" s="380"/>
      <c r="G250" s="381"/>
      <c r="H250" s="256">
        <v>20759</v>
      </c>
      <c r="I250" s="402"/>
      <c r="J250" s="256">
        <v>30476</v>
      </c>
      <c r="K250" s="402"/>
    </row>
    <row r="251" spans="2:15" x14ac:dyDescent="0.25">
      <c r="B251" s="377" t="s">
        <v>35</v>
      </c>
      <c r="C251" s="379" t="s">
        <v>109</v>
      </c>
      <c r="D251" s="380"/>
      <c r="E251" s="380"/>
      <c r="F251" s="380"/>
      <c r="G251" s="381"/>
      <c r="H251" s="256">
        <v>24987</v>
      </c>
      <c r="I251" s="402">
        <f>(H251/H252)</f>
        <v>0.99904042221422573</v>
      </c>
      <c r="J251" s="256">
        <v>33677</v>
      </c>
      <c r="K251" s="402">
        <f>(J251/J252)</f>
        <v>0.99916926272066464</v>
      </c>
    </row>
    <row r="252" spans="2:15" x14ac:dyDescent="0.25">
      <c r="B252" s="400"/>
      <c r="C252" s="379" t="s">
        <v>110</v>
      </c>
      <c r="D252" s="380"/>
      <c r="E252" s="380"/>
      <c r="F252" s="380"/>
      <c r="G252" s="381"/>
      <c r="H252" s="256">
        <v>25011</v>
      </c>
      <c r="I252" s="402"/>
      <c r="J252" s="256">
        <v>33705</v>
      </c>
      <c r="K252" s="402"/>
    </row>
    <row r="253" spans="2:15" x14ac:dyDescent="0.25">
      <c r="B253" s="377" t="s">
        <v>36</v>
      </c>
      <c r="C253" s="379" t="s">
        <v>109</v>
      </c>
      <c r="D253" s="380"/>
      <c r="E253" s="380"/>
      <c r="F253" s="380"/>
      <c r="G253" s="381"/>
      <c r="H253" s="256">
        <v>23351</v>
      </c>
      <c r="I253" s="403">
        <f>(H253/H254)</f>
        <v>0.99905874299405295</v>
      </c>
      <c r="J253" s="256">
        <v>34588</v>
      </c>
      <c r="K253" s="403">
        <f>(J253/J254)</f>
        <v>0.99890255877086587</v>
      </c>
    </row>
    <row r="254" spans="2:15" x14ac:dyDescent="0.25">
      <c r="B254" s="400"/>
      <c r="C254" s="379" t="s">
        <v>110</v>
      </c>
      <c r="D254" s="380"/>
      <c r="E254" s="380"/>
      <c r="F254" s="380"/>
      <c r="G254" s="381"/>
      <c r="H254" s="256">
        <v>23373</v>
      </c>
      <c r="I254" s="403"/>
      <c r="J254" s="256">
        <v>34626</v>
      </c>
      <c r="K254" s="403"/>
    </row>
    <row r="255" spans="2:15" x14ac:dyDescent="0.25">
      <c r="B255" s="377" t="s">
        <v>37</v>
      </c>
      <c r="C255" s="379" t="s">
        <v>109</v>
      </c>
      <c r="D255" s="380"/>
      <c r="E255" s="380"/>
      <c r="F255" s="380"/>
      <c r="G255" s="381"/>
      <c r="H255" s="257"/>
      <c r="I255" s="401"/>
      <c r="J255" s="257"/>
      <c r="K255" s="401"/>
    </row>
    <row r="256" spans="2:15" x14ac:dyDescent="0.25">
      <c r="B256" s="400"/>
      <c r="C256" s="379" t="s">
        <v>110</v>
      </c>
      <c r="D256" s="380"/>
      <c r="E256" s="380"/>
      <c r="F256" s="380"/>
      <c r="G256" s="381"/>
      <c r="H256" s="257"/>
      <c r="I256" s="401"/>
      <c r="J256" s="257"/>
      <c r="K256" s="401"/>
    </row>
    <row r="257" spans="2:11" x14ac:dyDescent="0.25">
      <c r="B257" s="377" t="s">
        <v>38</v>
      </c>
      <c r="C257" s="379" t="s">
        <v>109</v>
      </c>
      <c r="D257" s="380"/>
      <c r="E257" s="380"/>
      <c r="F257" s="380"/>
      <c r="G257" s="381"/>
      <c r="H257" s="257"/>
      <c r="I257" s="401"/>
      <c r="J257" s="257"/>
      <c r="K257" s="401"/>
    </row>
    <row r="258" spans="2:11" x14ac:dyDescent="0.25">
      <c r="B258" s="400"/>
      <c r="C258" s="379" t="s">
        <v>110</v>
      </c>
      <c r="D258" s="380"/>
      <c r="E258" s="380"/>
      <c r="F258" s="380"/>
      <c r="G258" s="381"/>
      <c r="H258" s="257"/>
      <c r="I258" s="401"/>
      <c r="J258" s="257"/>
      <c r="K258" s="401"/>
    </row>
    <row r="259" spans="2:11" x14ac:dyDescent="0.25">
      <c r="B259" s="377" t="s">
        <v>39</v>
      </c>
      <c r="C259" s="379" t="s">
        <v>109</v>
      </c>
      <c r="D259" s="380"/>
      <c r="E259" s="380"/>
      <c r="F259" s="380"/>
      <c r="G259" s="381"/>
      <c r="H259" s="257"/>
      <c r="I259" s="401"/>
      <c r="J259" s="257"/>
      <c r="K259" s="401"/>
    </row>
    <row r="260" spans="2:11" x14ac:dyDescent="0.25">
      <c r="B260" s="400"/>
      <c r="C260" s="379" t="s">
        <v>110</v>
      </c>
      <c r="D260" s="380"/>
      <c r="E260" s="380"/>
      <c r="F260" s="380"/>
      <c r="G260" s="381"/>
      <c r="H260" s="257"/>
      <c r="I260" s="401"/>
      <c r="J260" s="257"/>
      <c r="K260" s="401"/>
    </row>
    <row r="261" spans="2:11" x14ac:dyDescent="0.25">
      <c r="B261" s="377" t="s">
        <v>40</v>
      </c>
      <c r="C261" s="379" t="s">
        <v>109</v>
      </c>
      <c r="D261" s="380"/>
      <c r="E261" s="380"/>
      <c r="F261" s="380"/>
      <c r="G261" s="381"/>
      <c r="H261" s="257"/>
      <c r="I261" s="401"/>
      <c r="J261" s="257"/>
      <c r="K261" s="401"/>
    </row>
    <row r="262" spans="2:11" x14ac:dyDescent="0.25">
      <c r="B262" s="400"/>
      <c r="C262" s="379" t="s">
        <v>110</v>
      </c>
      <c r="D262" s="380"/>
      <c r="E262" s="380"/>
      <c r="F262" s="380"/>
      <c r="G262" s="381"/>
      <c r="H262" s="257"/>
      <c r="I262" s="401"/>
      <c r="J262" s="257"/>
      <c r="K262" s="401"/>
    </row>
    <row r="263" spans="2:11" x14ac:dyDescent="0.25">
      <c r="B263" s="377" t="s">
        <v>41</v>
      </c>
      <c r="C263" s="379" t="s">
        <v>109</v>
      </c>
      <c r="D263" s="380"/>
      <c r="E263" s="380"/>
      <c r="F263" s="380"/>
      <c r="G263" s="381"/>
      <c r="H263" s="257"/>
      <c r="I263" s="401"/>
      <c r="J263" s="257"/>
      <c r="K263" s="401"/>
    </row>
    <row r="264" spans="2:11" x14ac:dyDescent="0.25">
      <c r="B264" s="400"/>
      <c r="C264" s="379" t="s">
        <v>110</v>
      </c>
      <c r="D264" s="380"/>
      <c r="E264" s="380"/>
      <c r="F264" s="380"/>
      <c r="G264" s="381"/>
      <c r="H264" s="257"/>
      <c r="I264" s="401"/>
      <c r="J264" s="257"/>
      <c r="K264" s="401"/>
    </row>
    <row r="265" spans="2:11" x14ac:dyDescent="0.25">
      <c r="B265" s="377" t="s">
        <v>42</v>
      </c>
      <c r="C265" s="379" t="s">
        <v>109</v>
      </c>
      <c r="D265" s="380"/>
      <c r="E265" s="380"/>
      <c r="F265" s="380"/>
      <c r="G265" s="381"/>
      <c r="H265" s="257"/>
      <c r="I265" s="401"/>
      <c r="J265" s="257"/>
      <c r="K265" s="401"/>
    </row>
    <row r="266" spans="2:11" x14ac:dyDescent="0.25">
      <c r="B266" s="400"/>
      <c r="C266" s="379" t="s">
        <v>110</v>
      </c>
      <c r="D266" s="380"/>
      <c r="E266" s="380"/>
      <c r="F266" s="380"/>
      <c r="G266" s="381"/>
      <c r="H266" s="257"/>
      <c r="I266" s="401"/>
      <c r="J266" s="257"/>
      <c r="K266" s="401"/>
    </row>
    <row r="267" spans="2:11" x14ac:dyDescent="0.25">
      <c r="B267" s="377" t="s">
        <v>43</v>
      </c>
      <c r="C267" s="379" t="s">
        <v>109</v>
      </c>
      <c r="D267" s="380"/>
      <c r="E267" s="380"/>
      <c r="F267" s="380"/>
      <c r="G267" s="381"/>
      <c r="H267" s="257"/>
      <c r="I267" s="382"/>
      <c r="J267" s="257"/>
      <c r="K267" s="382"/>
    </row>
    <row r="268" spans="2:11" x14ac:dyDescent="0.25">
      <c r="B268" s="400"/>
      <c r="C268" s="379" t="s">
        <v>110</v>
      </c>
      <c r="D268" s="380"/>
      <c r="E268" s="380"/>
      <c r="F268" s="380"/>
      <c r="G268" s="381"/>
      <c r="H268" s="257"/>
      <c r="I268" s="382"/>
      <c r="J268" s="257"/>
      <c r="K268" s="382"/>
    </row>
    <row r="269" spans="2:11" x14ac:dyDescent="0.25">
      <c r="B269" s="377" t="s">
        <v>44</v>
      </c>
      <c r="C269" s="379" t="s">
        <v>109</v>
      </c>
      <c r="D269" s="380"/>
      <c r="E269" s="380"/>
      <c r="F269" s="380"/>
      <c r="G269" s="381"/>
      <c r="H269" s="257"/>
      <c r="I269" s="382"/>
      <c r="J269" s="257"/>
      <c r="K269" s="382"/>
    </row>
    <row r="270" spans="2:11" x14ac:dyDescent="0.25">
      <c r="B270" s="400"/>
      <c r="C270" s="379" t="s">
        <v>110</v>
      </c>
      <c r="D270" s="380"/>
      <c r="E270" s="380"/>
      <c r="F270" s="380"/>
      <c r="G270" s="381"/>
      <c r="H270" s="257"/>
      <c r="I270" s="382"/>
      <c r="J270" s="257"/>
      <c r="K270" s="382"/>
    </row>
    <row r="271" spans="2:11" x14ac:dyDescent="0.25">
      <c r="B271" s="377" t="s">
        <v>45</v>
      </c>
      <c r="C271" s="379" t="s">
        <v>109</v>
      </c>
      <c r="D271" s="380"/>
      <c r="E271" s="380"/>
      <c r="F271" s="380"/>
      <c r="G271" s="381"/>
      <c r="H271" s="257"/>
      <c r="I271" s="382"/>
      <c r="J271" s="257"/>
      <c r="K271" s="382"/>
    </row>
    <row r="272" spans="2:11" ht="15" thickBot="1" x14ac:dyDescent="0.3">
      <c r="B272" s="378"/>
      <c r="C272" s="384" t="s">
        <v>110</v>
      </c>
      <c r="D272" s="385"/>
      <c r="E272" s="385"/>
      <c r="F272" s="385"/>
      <c r="G272" s="386"/>
      <c r="H272" s="257"/>
      <c r="I272" s="383"/>
      <c r="J272" s="257"/>
      <c r="K272" s="383"/>
    </row>
    <row r="273" spans="2:21" ht="19.5" customHeight="1" x14ac:dyDescent="0.25">
      <c r="B273" s="387" t="s">
        <v>111</v>
      </c>
      <c r="C273" s="388"/>
      <c r="D273" s="388"/>
      <c r="E273" s="388"/>
      <c r="F273" s="388"/>
      <c r="G273" s="389"/>
      <c r="H273" s="258">
        <f>+H249+H251+H253+H255+H257+H259+H261+H263+H265+H267+H269+H271</f>
        <v>69082</v>
      </c>
      <c r="I273" s="390">
        <f>+H273/H274</f>
        <v>0.99911777041782968</v>
      </c>
      <c r="J273" s="258">
        <f>+J249+J251+J253+J255+J257+J259+J261+J263+J265+J267+J269+J271</f>
        <v>98693</v>
      </c>
      <c r="K273" s="393">
        <f>+J273/J274</f>
        <v>0.99884623559059582</v>
      </c>
      <c r="L273" s="350" t="s">
        <v>112</v>
      </c>
      <c r="M273" s="350"/>
      <c r="N273" s="350"/>
      <c r="O273" s="350"/>
      <c r="P273" s="187"/>
      <c r="Q273" s="187"/>
      <c r="R273" s="187"/>
      <c r="S273" s="187"/>
      <c r="T273" s="187"/>
      <c r="U273" s="187"/>
    </row>
    <row r="274" spans="2:21" x14ac:dyDescent="0.25">
      <c r="B274" s="394" t="s">
        <v>113</v>
      </c>
      <c r="C274" s="395"/>
      <c r="D274" s="395"/>
      <c r="E274" s="395"/>
      <c r="F274" s="395"/>
      <c r="G274" s="396"/>
      <c r="H274" s="259">
        <f>+H250+H252+H254+H256+H258+H260+H262+H264+H266+H268+H270+H272</f>
        <v>69143</v>
      </c>
      <c r="I274" s="391"/>
      <c r="J274" s="259">
        <f>+J250+J252+J254+J256+J258+J260+J262+J264+J266+J268+J270+J272</f>
        <v>98807</v>
      </c>
      <c r="K274" s="391"/>
    </row>
    <row r="275" spans="2:21" x14ac:dyDescent="0.25">
      <c r="B275" s="397" t="s">
        <v>114</v>
      </c>
      <c r="C275" s="398"/>
      <c r="D275" s="398"/>
      <c r="E275" s="398"/>
      <c r="F275" s="398"/>
      <c r="G275" s="399"/>
      <c r="H275" s="260">
        <f>+H274-H273</f>
        <v>61</v>
      </c>
      <c r="I275" s="392"/>
      <c r="J275" s="261">
        <f>+J274-J273</f>
        <v>114</v>
      </c>
      <c r="K275" s="392"/>
      <c r="L275" s="187"/>
    </row>
    <row r="276" spans="2:21" x14ac:dyDescent="0.25">
      <c r="B276" s="341" t="s">
        <v>7</v>
      </c>
      <c r="C276" s="342"/>
      <c r="D276" s="342"/>
      <c r="E276" s="342"/>
      <c r="F276" s="342"/>
      <c r="G276" s="342"/>
      <c r="H276" s="342"/>
      <c r="I276" s="342"/>
      <c r="J276" s="342"/>
      <c r="K276" s="343"/>
    </row>
    <row r="277" spans="2:21" x14ac:dyDescent="0.25">
      <c r="B277" s="262"/>
      <c r="C277" s="262"/>
      <c r="D277" s="262"/>
      <c r="E277" s="262"/>
      <c r="F277" s="262"/>
      <c r="G277" s="262"/>
      <c r="H277" s="262"/>
      <c r="I277" s="262"/>
      <c r="J277" s="262"/>
      <c r="K277" s="262"/>
    </row>
    <row r="278" spans="2:21" ht="15" x14ac:dyDescent="0.25">
      <c r="B278" s="352" t="s">
        <v>115</v>
      </c>
      <c r="C278" s="352"/>
      <c r="D278" s="352"/>
      <c r="E278" s="352"/>
      <c r="F278" s="352"/>
      <c r="G278" s="352"/>
      <c r="H278" s="352"/>
      <c r="I278" s="352"/>
      <c r="J278" s="352"/>
      <c r="K278" s="352"/>
      <c r="L278" s="352"/>
      <c r="M278" s="352"/>
      <c r="N278" s="352"/>
      <c r="O278" s="352"/>
    </row>
    <row r="279" spans="2:21" x14ac:dyDescent="0.25"/>
    <row r="280" spans="2:21" ht="102" customHeight="1" x14ac:dyDescent="0.25">
      <c r="B280" s="339" t="s">
        <v>116</v>
      </c>
      <c r="C280" s="339"/>
      <c r="D280" s="339"/>
      <c r="E280" s="339"/>
      <c r="F280" s="339"/>
      <c r="G280" s="339"/>
      <c r="H280" s="339"/>
      <c r="I280" s="339"/>
      <c r="J280" s="339"/>
      <c r="K280" s="339"/>
      <c r="L280" s="339"/>
      <c r="M280" s="339"/>
      <c r="N280" s="339"/>
      <c r="O280" s="339"/>
    </row>
    <row r="281" spans="2:21" x14ac:dyDescent="0.25"/>
    <row r="282" spans="2:21" ht="16.5" customHeight="1" thickBot="1" x14ac:dyDescent="0.3">
      <c r="B282" s="375" t="s">
        <v>117</v>
      </c>
      <c r="C282" s="376"/>
      <c r="D282" s="376"/>
      <c r="E282" s="376"/>
      <c r="F282" s="376"/>
      <c r="G282" s="376"/>
      <c r="H282" s="263"/>
      <c r="I282" s="263"/>
      <c r="J282" s="232"/>
      <c r="K282" s="232"/>
    </row>
    <row r="283" spans="2:21" ht="15" x14ac:dyDescent="0.25">
      <c r="B283" s="373" t="s">
        <v>29</v>
      </c>
      <c r="C283" s="374"/>
      <c r="D283" s="266" t="s">
        <v>30</v>
      </c>
      <c r="E283" s="266" t="s">
        <v>31</v>
      </c>
      <c r="F283" s="264" t="s">
        <v>32</v>
      </c>
      <c r="G283" s="265" t="s">
        <v>33</v>
      </c>
      <c r="H283" s="267"/>
      <c r="I283" s="267"/>
      <c r="J283" s="267"/>
      <c r="K283" s="232"/>
    </row>
    <row r="284" spans="2:21" ht="18" x14ac:dyDescent="0.25">
      <c r="B284" s="368" t="s">
        <v>34</v>
      </c>
      <c r="C284" s="369"/>
      <c r="D284" s="268">
        <v>30</v>
      </c>
      <c r="E284" s="269">
        <v>35</v>
      </c>
      <c r="F284" s="192">
        <f>E284-D284</f>
        <v>5</v>
      </c>
      <c r="G284" s="193">
        <f>F284/D284</f>
        <v>0.16666666666666666</v>
      </c>
      <c r="H284" s="270"/>
      <c r="I284" s="270"/>
      <c r="J284" s="270"/>
      <c r="K284" s="232"/>
    </row>
    <row r="285" spans="2:21" ht="18" x14ac:dyDescent="0.25">
      <c r="B285" s="368" t="s">
        <v>35</v>
      </c>
      <c r="C285" s="369"/>
      <c r="D285" s="268">
        <v>42</v>
      </c>
      <c r="E285" s="269">
        <v>86</v>
      </c>
      <c r="F285" s="192">
        <f t="shared" ref="F285:F286" si="21">E285-D285</f>
        <v>44</v>
      </c>
      <c r="G285" s="193">
        <f t="shared" ref="G285:G296" si="22">F285/D285</f>
        <v>1.0476190476190477</v>
      </c>
      <c r="H285" s="267"/>
      <c r="I285" s="267"/>
      <c r="J285" s="267"/>
      <c r="K285" s="232"/>
    </row>
    <row r="286" spans="2:21" ht="18" x14ac:dyDescent="0.25">
      <c r="B286" s="368" t="s">
        <v>36</v>
      </c>
      <c r="C286" s="369"/>
      <c r="D286" s="268">
        <v>46</v>
      </c>
      <c r="E286" s="269">
        <v>65</v>
      </c>
      <c r="F286" s="192">
        <f t="shared" si="21"/>
        <v>19</v>
      </c>
      <c r="G286" s="193">
        <f t="shared" si="22"/>
        <v>0.41304347826086957</v>
      </c>
      <c r="H286" s="232"/>
      <c r="I286" s="232"/>
      <c r="J286" s="271"/>
      <c r="K286" s="232"/>
    </row>
    <row r="287" spans="2:21" ht="18" x14ac:dyDescent="0.25">
      <c r="B287" s="368" t="s">
        <v>37</v>
      </c>
      <c r="C287" s="369"/>
      <c r="D287" s="242"/>
      <c r="E287" s="241"/>
      <c r="F287" s="272"/>
      <c r="G287" s="273"/>
      <c r="H287" s="232"/>
      <c r="I287" s="232"/>
      <c r="J287" s="271"/>
      <c r="K287" s="232"/>
    </row>
    <row r="288" spans="2:21" ht="18" x14ac:dyDescent="0.25">
      <c r="B288" s="368" t="s">
        <v>38</v>
      </c>
      <c r="C288" s="369"/>
      <c r="D288" s="242"/>
      <c r="E288" s="241"/>
      <c r="F288" s="272"/>
      <c r="G288" s="273"/>
      <c r="H288" s="232"/>
      <c r="I288" s="232"/>
      <c r="J288" s="271"/>
      <c r="K288" s="232"/>
    </row>
    <row r="289" spans="1:15" ht="18" x14ac:dyDescent="0.25">
      <c r="B289" s="368" t="s">
        <v>39</v>
      </c>
      <c r="C289" s="369"/>
      <c r="D289" s="242"/>
      <c r="E289" s="242"/>
      <c r="F289" s="272"/>
      <c r="G289" s="273"/>
      <c r="H289" s="232"/>
      <c r="I289" s="232"/>
      <c r="J289" s="271"/>
      <c r="K289" s="232"/>
    </row>
    <row r="290" spans="1:15" ht="18" x14ac:dyDescent="0.25">
      <c r="B290" s="368" t="s">
        <v>40</v>
      </c>
      <c r="C290" s="369"/>
      <c r="D290" s="242"/>
      <c r="E290" s="242"/>
      <c r="F290" s="272"/>
      <c r="G290" s="273"/>
      <c r="H290" s="232"/>
      <c r="I290" s="232"/>
      <c r="J290" s="271"/>
      <c r="K290" s="232"/>
    </row>
    <row r="291" spans="1:15" ht="18" x14ac:dyDescent="0.25">
      <c r="B291" s="368" t="s">
        <v>41</v>
      </c>
      <c r="C291" s="369"/>
      <c r="D291" s="242"/>
      <c r="E291" s="242"/>
      <c r="F291" s="272"/>
      <c r="G291" s="273"/>
      <c r="H291" s="232"/>
      <c r="I291" s="232"/>
      <c r="J291" s="271"/>
      <c r="K291" s="232"/>
    </row>
    <row r="292" spans="1:15" ht="18" x14ac:dyDescent="0.25">
      <c r="B292" s="368" t="s">
        <v>42</v>
      </c>
      <c r="C292" s="369"/>
      <c r="D292" s="242"/>
      <c r="E292" s="242"/>
      <c r="F292" s="272"/>
      <c r="G292" s="273"/>
      <c r="H292" s="232"/>
      <c r="I292" s="232"/>
      <c r="J292" s="271"/>
      <c r="K292" s="232"/>
    </row>
    <row r="293" spans="1:15" ht="18" x14ac:dyDescent="0.25">
      <c r="B293" s="368" t="s">
        <v>43</v>
      </c>
      <c r="C293" s="369"/>
      <c r="D293" s="242"/>
      <c r="E293" s="242"/>
      <c r="F293" s="272"/>
      <c r="G293" s="273"/>
      <c r="H293" s="232"/>
      <c r="I293" s="232"/>
      <c r="J293" s="271"/>
      <c r="K293" s="232"/>
    </row>
    <row r="294" spans="1:15" ht="18" x14ac:dyDescent="0.25">
      <c r="B294" s="368" t="s">
        <v>44</v>
      </c>
      <c r="C294" s="369"/>
      <c r="D294" s="242"/>
      <c r="E294" s="242"/>
      <c r="F294" s="272"/>
      <c r="G294" s="273"/>
      <c r="H294" s="232"/>
      <c r="I294" s="232"/>
      <c r="J294" s="271"/>
      <c r="K294" s="232"/>
    </row>
    <row r="295" spans="1:15" ht="18.75" thickBot="1" x14ac:dyDescent="0.3">
      <c r="B295" s="368" t="s">
        <v>45</v>
      </c>
      <c r="C295" s="369"/>
      <c r="D295" s="242"/>
      <c r="E295" s="242"/>
      <c r="F295" s="272"/>
      <c r="G295" s="273"/>
      <c r="H295" s="232"/>
      <c r="I295" s="232"/>
      <c r="J295" s="271"/>
      <c r="K295" s="232"/>
    </row>
    <row r="296" spans="1:15" ht="15.75" x14ac:dyDescent="0.25">
      <c r="B296" s="370" t="s">
        <v>6</v>
      </c>
      <c r="C296" s="371"/>
      <c r="D296" s="199">
        <f>SUM(D284:D295)</f>
        <v>118</v>
      </c>
      <c r="E296" s="199">
        <f>SUM(E284:E295)</f>
        <v>186</v>
      </c>
      <c r="F296" s="199">
        <f t="shared" ref="F296" si="23">SUM(F284:F295)</f>
        <v>68</v>
      </c>
      <c r="G296" s="228">
        <f t="shared" si="22"/>
        <v>0.57627118644067798</v>
      </c>
      <c r="H296" s="232"/>
      <c r="I296" s="187" t="s">
        <v>84</v>
      </c>
      <c r="J296" s="271"/>
      <c r="K296" s="232"/>
    </row>
    <row r="297" spans="1:15" x14ac:dyDescent="0.25">
      <c r="B297" s="341" t="s">
        <v>84</v>
      </c>
      <c r="C297" s="342"/>
      <c r="D297" s="342"/>
      <c r="E297" s="342"/>
      <c r="F297" s="342"/>
      <c r="G297" s="343"/>
      <c r="H297" s="232"/>
      <c r="I297" s="271"/>
      <c r="J297" s="232"/>
      <c r="K297" s="232"/>
    </row>
    <row r="298" spans="1:15" x14ac:dyDescent="0.25">
      <c r="B298" s="262"/>
      <c r="C298" s="262"/>
      <c r="D298" s="262"/>
      <c r="E298" s="262"/>
      <c r="F298" s="262"/>
      <c r="G298" s="262"/>
      <c r="H298" s="232"/>
      <c r="I298" s="271"/>
      <c r="J298" s="232"/>
      <c r="K298" s="232"/>
    </row>
    <row r="299" spans="1:15" ht="15" x14ac:dyDescent="0.25">
      <c r="B299" s="352" t="s">
        <v>118</v>
      </c>
      <c r="C299" s="352"/>
      <c r="D299" s="352"/>
      <c r="E299" s="352"/>
      <c r="F299" s="352"/>
      <c r="G299" s="352"/>
      <c r="H299" s="352"/>
      <c r="I299" s="352"/>
      <c r="J299" s="352"/>
      <c r="K299" s="352"/>
      <c r="L299" s="352"/>
      <c r="M299" s="352"/>
      <c r="N299" s="352"/>
      <c r="O299" s="352"/>
    </row>
    <row r="300" spans="1:15" x14ac:dyDescent="0.25">
      <c r="B300" s="187"/>
      <c r="C300" s="232"/>
      <c r="D300" s="232"/>
      <c r="E300" s="232"/>
      <c r="F300" s="232"/>
      <c r="G300" s="232"/>
      <c r="H300" s="232"/>
      <c r="I300" s="271"/>
      <c r="J300" s="232"/>
      <c r="K300" s="232"/>
    </row>
    <row r="301" spans="1:15" ht="84" customHeight="1" x14ac:dyDescent="0.25">
      <c r="B301" s="339" t="s">
        <v>119</v>
      </c>
      <c r="C301" s="339"/>
      <c r="D301" s="339"/>
      <c r="E301" s="339"/>
      <c r="F301" s="339"/>
      <c r="G301" s="339"/>
      <c r="H301" s="339"/>
      <c r="I301" s="339"/>
      <c r="J301" s="339"/>
      <c r="K301" s="339"/>
      <c r="L301" s="339"/>
      <c r="M301" s="339"/>
      <c r="N301" s="339"/>
      <c r="O301" s="339"/>
    </row>
    <row r="302" spans="1:15" x14ac:dyDescent="0.25"/>
    <row r="303" spans="1:15" ht="16.5" customHeight="1" thickBot="1" x14ac:dyDescent="0.3">
      <c r="A303" s="232"/>
      <c r="B303" s="375" t="s">
        <v>120</v>
      </c>
      <c r="C303" s="376"/>
      <c r="D303" s="376"/>
      <c r="E303" s="376"/>
      <c r="F303" s="376"/>
      <c r="G303" s="376"/>
      <c r="H303" s="263"/>
      <c r="I303" s="263"/>
      <c r="J303" s="263"/>
      <c r="K303" s="232"/>
    </row>
    <row r="304" spans="1:15" x14ac:dyDescent="0.25">
      <c r="A304" s="232"/>
      <c r="B304" s="373" t="s">
        <v>29</v>
      </c>
      <c r="C304" s="374"/>
      <c r="D304" s="266" t="s">
        <v>82</v>
      </c>
      <c r="E304" s="266" t="s">
        <v>83</v>
      </c>
      <c r="F304" s="264" t="s">
        <v>32</v>
      </c>
      <c r="G304" s="265" t="s">
        <v>33</v>
      </c>
      <c r="H304" s="263"/>
      <c r="I304" s="263"/>
      <c r="J304" s="263"/>
      <c r="K304" s="263"/>
    </row>
    <row r="305" spans="1:11" ht="18" x14ac:dyDescent="0.25">
      <c r="A305" s="232"/>
      <c r="B305" s="368" t="s">
        <v>34</v>
      </c>
      <c r="C305" s="369"/>
      <c r="D305" s="268">
        <v>569</v>
      </c>
      <c r="E305" s="268">
        <v>872</v>
      </c>
      <c r="F305" s="192">
        <f>E305-D305</f>
        <v>303</v>
      </c>
      <c r="G305" s="193">
        <f>F305/D305</f>
        <v>0.5325131810193322</v>
      </c>
      <c r="H305" s="263"/>
      <c r="I305" s="263"/>
      <c r="J305" s="263"/>
      <c r="K305" s="263"/>
    </row>
    <row r="306" spans="1:11" ht="18" x14ac:dyDescent="0.25">
      <c r="A306" s="232"/>
      <c r="B306" s="368" t="s">
        <v>35</v>
      </c>
      <c r="C306" s="369"/>
      <c r="D306" s="268">
        <v>807</v>
      </c>
      <c r="E306" s="268">
        <v>916</v>
      </c>
      <c r="F306" s="192">
        <f t="shared" ref="F306:F307" si="24">E306-D306</f>
        <v>109</v>
      </c>
      <c r="G306" s="193">
        <f t="shared" ref="G306:G317" si="25">F306/D306</f>
        <v>0.13506815365551425</v>
      </c>
      <c r="H306" s="263"/>
      <c r="I306" s="263"/>
      <c r="J306" s="263"/>
      <c r="K306" s="263"/>
    </row>
    <row r="307" spans="1:11" ht="18" x14ac:dyDescent="0.25">
      <c r="A307" s="232"/>
      <c r="B307" s="368" t="s">
        <v>36</v>
      </c>
      <c r="C307" s="369"/>
      <c r="D307" s="269">
        <v>625</v>
      </c>
      <c r="E307" s="269">
        <v>900</v>
      </c>
      <c r="F307" s="192">
        <f t="shared" si="24"/>
        <v>275</v>
      </c>
      <c r="G307" s="193">
        <f t="shared" si="25"/>
        <v>0.44</v>
      </c>
      <c r="H307" s="263"/>
      <c r="I307" s="263"/>
      <c r="J307" s="263"/>
      <c r="K307" s="263"/>
    </row>
    <row r="308" spans="1:11" ht="18" x14ac:dyDescent="0.25">
      <c r="A308" s="232"/>
      <c r="B308" s="368" t="s">
        <v>37</v>
      </c>
      <c r="C308" s="369"/>
      <c r="D308" s="241"/>
      <c r="E308" s="241"/>
      <c r="F308" s="196"/>
      <c r="G308" s="197"/>
      <c r="H308" s="263"/>
      <c r="I308" s="263"/>
      <c r="J308" s="263"/>
      <c r="K308" s="263"/>
    </row>
    <row r="309" spans="1:11" ht="18" x14ac:dyDescent="0.25">
      <c r="A309" s="232"/>
      <c r="B309" s="368" t="s">
        <v>38</v>
      </c>
      <c r="C309" s="369"/>
      <c r="D309" s="241"/>
      <c r="E309" s="241"/>
      <c r="F309" s="272"/>
      <c r="G309" s="273"/>
      <c r="H309" s="263"/>
      <c r="I309" s="263"/>
      <c r="J309" s="263"/>
      <c r="K309" s="263"/>
    </row>
    <row r="310" spans="1:11" ht="18" x14ac:dyDescent="0.25">
      <c r="A310" s="232"/>
      <c r="B310" s="368" t="s">
        <v>39</v>
      </c>
      <c r="C310" s="369"/>
      <c r="D310" s="241"/>
      <c r="E310" s="241"/>
      <c r="F310" s="272"/>
      <c r="G310" s="273"/>
      <c r="H310" s="263"/>
      <c r="I310" s="263"/>
      <c r="J310" s="263"/>
      <c r="K310" s="263"/>
    </row>
    <row r="311" spans="1:11" ht="18" x14ac:dyDescent="0.25">
      <c r="A311" s="232"/>
      <c r="B311" s="368" t="s">
        <v>40</v>
      </c>
      <c r="C311" s="369"/>
      <c r="D311" s="242"/>
      <c r="E311" s="242"/>
      <c r="F311" s="272"/>
      <c r="G311" s="273"/>
      <c r="H311" s="263"/>
      <c r="I311" s="263"/>
      <c r="J311" s="263"/>
      <c r="K311" s="263"/>
    </row>
    <row r="312" spans="1:11" ht="18" x14ac:dyDescent="0.25">
      <c r="A312" s="232"/>
      <c r="B312" s="368" t="s">
        <v>41</v>
      </c>
      <c r="C312" s="369"/>
      <c r="D312" s="242"/>
      <c r="E312" s="242"/>
      <c r="F312" s="272"/>
      <c r="G312" s="273"/>
      <c r="H312" s="263"/>
      <c r="I312" s="263"/>
      <c r="J312" s="263"/>
      <c r="K312" s="263"/>
    </row>
    <row r="313" spans="1:11" ht="18" x14ac:dyDescent="0.25">
      <c r="A313" s="232"/>
      <c r="B313" s="368" t="s">
        <v>42</v>
      </c>
      <c r="C313" s="369"/>
      <c r="D313" s="242"/>
      <c r="E313" s="242"/>
      <c r="F313" s="272"/>
      <c r="G313" s="273"/>
      <c r="H313" s="263"/>
      <c r="I313" s="263"/>
      <c r="J313" s="263"/>
      <c r="K313" s="263"/>
    </row>
    <row r="314" spans="1:11" ht="18" x14ac:dyDescent="0.25">
      <c r="A314" s="232"/>
      <c r="B314" s="368" t="s">
        <v>43</v>
      </c>
      <c r="C314" s="369"/>
      <c r="D314" s="242"/>
      <c r="E314" s="242"/>
      <c r="F314" s="272"/>
      <c r="G314" s="273"/>
      <c r="H314" s="263"/>
      <c r="I314" s="263"/>
      <c r="J314" s="263"/>
      <c r="K314" s="263"/>
    </row>
    <row r="315" spans="1:11" ht="18" x14ac:dyDescent="0.25">
      <c r="A315" s="232"/>
      <c r="B315" s="368" t="s">
        <v>44</v>
      </c>
      <c r="C315" s="369"/>
      <c r="D315" s="242"/>
      <c r="E315" s="242"/>
      <c r="F315" s="272"/>
      <c r="G315" s="273"/>
      <c r="H315" s="263"/>
      <c r="I315" s="263"/>
      <c r="J315" s="263"/>
      <c r="K315" s="263"/>
    </row>
    <row r="316" spans="1:11" ht="15" customHeight="1" thickBot="1" x14ac:dyDescent="0.3">
      <c r="A316" s="232"/>
      <c r="B316" s="368" t="s">
        <v>45</v>
      </c>
      <c r="C316" s="369"/>
      <c r="D316" s="242"/>
      <c r="E316" s="242"/>
      <c r="F316" s="272"/>
      <c r="G316" s="273"/>
      <c r="H316" s="263"/>
      <c r="I316" s="263"/>
      <c r="J316" s="263"/>
      <c r="K316" s="263"/>
    </row>
    <row r="317" spans="1:11" ht="15" customHeight="1" x14ac:dyDescent="0.25">
      <c r="A317" s="232"/>
      <c r="B317" s="370" t="s">
        <v>6</v>
      </c>
      <c r="C317" s="371"/>
      <c r="D317" s="199">
        <f>SUM(D305:D316)</f>
        <v>2001</v>
      </c>
      <c r="E317" s="199">
        <f>SUM(E305:E316)</f>
        <v>2688</v>
      </c>
      <c r="F317" s="199">
        <f t="shared" ref="F317" si="26">SUM(F305:F316)</f>
        <v>687</v>
      </c>
      <c r="G317" s="228">
        <f t="shared" si="25"/>
        <v>0.34332833583208394</v>
      </c>
      <c r="H317" s="263"/>
      <c r="I317" s="187" t="s">
        <v>84</v>
      </c>
      <c r="J317" s="263"/>
      <c r="K317" s="263"/>
    </row>
    <row r="318" spans="1:11" x14ac:dyDescent="0.25">
      <c r="A318" s="232"/>
      <c r="B318" s="341" t="s">
        <v>84</v>
      </c>
      <c r="C318" s="342"/>
      <c r="D318" s="342"/>
      <c r="E318" s="342"/>
      <c r="F318" s="342"/>
      <c r="G318" s="343"/>
      <c r="H318" s="263"/>
      <c r="I318" s="263"/>
      <c r="J318" s="263"/>
      <c r="K318" s="232"/>
    </row>
    <row r="319" spans="1:11" x14ac:dyDescent="0.25">
      <c r="A319" s="232"/>
      <c r="B319" s="232"/>
      <c r="C319" s="232"/>
      <c r="D319" s="232"/>
      <c r="E319" s="263"/>
      <c r="F319" s="232"/>
      <c r="G319" s="232"/>
      <c r="H319" s="232"/>
      <c r="I319" s="271"/>
      <c r="J319" s="232"/>
      <c r="K319" s="232"/>
    </row>
    <row r="320" spans="1:11" x14ac:dyDescent="0.25"/>
    <row r="321" spans="2:15" ht="20.25" x14ac:dyDescent="0.25">
      <c r="B321" s="372" t="s">
        <v>121</v>
      </c>
      <c r="C321" s="372"/>
      <c r="D321" s="372"/>
      <c r="E321" s="372"/>
      <c r="F321" s="372"/>
      <c r="G321" s="372"/>
      <c r="H321" s="372"/>
      <c r="I321" s="372"/>
      <c r="J321" s="372"/>
      <c r="K321" s="372"/>
      <c r="L321" s="372"/>
      <c r="M321" s="372"/>
      <c r="N321" s="372"/>
      <c r="O321" s="372"/>
    </row>
    <row r="322" spans="2:15" x14ac:dyDescent="0.25"/>
    <row r="323" spans="2:15" ht="20.25" x14ac:dyDescent="0.25">
      <c r="B323" s="365" t="s">
        <v>122</v>
      </c>
      <c r="C323" s="365"/>
      <c r="D323" s="365"/>
      <c r="E323" s="365"/>
      <c r="F323" s="365"/>
      <c r="G323" s="365"/>
      <c r="H323" s="365"/>
      <c r="I323" s="365"/>
      <c r="J323" s="365"/>
      <c r="K323" s="365"/>
      <c r="L323" s="365"/>
      <c r="M323" s="365"/>
      <c r="N323" s="365"/>
      <c r="O323" s="365"/>
    </row>
    <row r="324" spans="2:15" x14ac:dyDescent="0.25"/>
    <row r="325" spans="2:15" x14ac:dyDescent="0.25">
      <c r="B325" s="340" t="s">
        <v>123</v>
      </c>
      <c r="C325" s="340"/>
      <c r="D325" s="340"/>
      <c r="E325" s="340"/>
      <c r="F325" s="340"/>
      <c r="G325" s="340"/>
      <c r="H325" s="340"/>
      <c r="I325" s="340"/>
      <c r="J325" s="340"/>
      <c r="K325" s="340"/>
      <c r="L325" s="340"/>
      <c r="M325" s="340"/>
      <c r="N325" s="340"/>
      <c r="O325" s="340"/>
    </row>
    <row r="326" spans="2:15" x14ac:dyDescent="0.25"/>
    <row r="327" spans="2:15" ht="15" x14ac:dyDescent="0.25">
      <c r="C327" s="351" t="s">
        <v>122</v>
      </c>
      <c r="D327" s="351"/>
      <c r="E327" s="351"/>
      <c r="F327" s="351"/>
      <c r="G327" s="274"/>
    </row>
    <row r="328" spans="2:15" ht="33.75" customHeight="1" x14ac:dyDescent="0.25">
      <c r="C328" s="235" t="s">
        <v>124</v>
      </c>
      <c r="D328" s="235" t="s">
        <v>107</v>
      </c>
      <c r="E328" s="366" t="s">
        <v>125</v>
      </c>
      <c r="F328" s="366"/>
    </row>
    <row r="329" spans="2:15" x14ac:dyDescent="0.25">
      <c r="C329" s="275" t="s">
        <v>126</v>
      </c>
      <c r="D329" s="276">
        <v>31800</v>
      </c>
      <c r="E329" s="359">
        <f>D329/D$341</f>
        <v>0.31691298844961779</v>
      </c>
      <c r="F329" s="359"/>
    </row>
    <row r="330" spans="2:15" x14ac:dyDescent="0.25">
      <c r="C330" s="275" t="s">
        <v>127</v>
      </c>
      <c r="D330" s="277">
        <v>32042</v>
      </c>
      <c r="E330" s="359">
        <f>D330/D$341</f>
        <v>0.3193247162233539</v>
      </c>
      <c r="F330" s="359"/>
    </row>
    <row r="331" spans="2:15" x14ac:dyDescent="0.25">
      <c r="C331" s="275" t="s">
        <v>128</v>
      </c>
      <c r="D331" s="277">
        <v>36501</v>
      </c>
      <c r="E331" s="359">
        <f>D331/D$341</f>
        <v>0.36376229532702831</v>
      </c>
      <c r="F331" s="359"/>
    </row>
    <row r="332" spans="2:15" x14ac:dyDescent="0.25">
      <c r="C332" s="275" t="s">
        <v>129</v>
      </c>
      <c r="D332" s="278"/>
      <c r="E332" s="353"/>
      <c r="F332" s="353"/>
    </row>
    <row r="333" spans="2:15" x14ac:dyDescent="0.25">
      <c r="C333" s="275" t="s">
        <v>130</v>
      </c>
      <c r="D333" s="278"/>
      <c r="E333" s="353"/>
      <c r="F333" s="353"/>
    </row>
    <row r="334" spans="2:15" x14ac:dyDescent="0.25">
      <c r="C334" s="275" t="s">
        <v>131</v>
      </c>
      <c r="D334" s="278"/>
      <c r="E334" s="353"/>
      <c r="F334" s="353"/>
    </row>
    <row r="335" spans="2:15" x14ac:dyDescent="0.25">
      <c r="C335" s="275" t="s">
        <v>132</v>
      </c>
      <c r="D335" s="278"/>
      <c r="E335" s="353"/>
      <c r="F335" s="353"/>
    </row>
    <row r="336" spans="2:15" x14ac:dyDescent="0.25">
      <c r="C336" s="275" t="s">
        <v>133</v>
      </c>
      <c r="D336" s="278"/>
      <c r="E336" s="353"/>
      <c r="F336" s="353"/>
    </row>
    <row r="337" spans="2:15" x14ac:dyDescent="0.25">
      <c r="C337" s="275" t="s">
        <v>134</v>
      </c>
      <c r="D337" s="278"/>
      <c r="E337" s="353"/>
      <c r="F337" s="353"/>
    </row>
    <row r="338" spans="2:15" x14ac:dyDescent="0.25">
      <c r="C338" s="275" t="s">
        <v>135</v>
      </c>
      <c r="D338" s="278"/>
      <c r="E338" s="353"/>
      <c r="F338" s="353"/>
    </row>
    <row r="339" spans="2:15" x14ac:dyDescent="0.25">
      <c r="C339" s="275" t="s">
        <v>136</v>
      </c>
      <c r="D339" s="278"/>
      <c r="E339" s="353"/>
      <c r="F339" s="353"/>
    </row>
    <row r="340" spans="2:15" x14ac:dyDescent="0.25">
      <c r="C340" s="275" t="s">
        <v>137</v>
      </c>
      <c r="D340" s="278"/>
      <c r="E340" s="353"/>
      <c r="F340" s="353"/>
    </row>
    <row r="341" spans="2:15" ht="15" x14ac:dyDescent="0.25">
      <c r="C341" s="279" t="s">
        <v>6</v>
      </c>
      <c r="D341" s="199">
        <f>SUM(D329:D340)</f>
        <v>100343</v>
      </c>
      <c r="E341" s="354">
        <f>D341/D$341</f>
        <v>1</v>
      </c>
      <c r="F341" s="355"/>
    </row>
    <row r="342" spans="2:15" ht="18" customHeight="1" x14ac:dyDescent="0.25">
      <c r="C342" s="367" t="s">
        <v>138</v>
      </c>
      <c r="D342" s="367"/>
      <c r="E342" s="367"/>
      <c r="F342" s="367"/>
      <c r="H342" s="204" t="s">
        <v>7</v>
      </c>
    </row>
    <row r="343" spans="2:15" x14ac:dyDescent="0.25"/>
    <row r="344" spans="2:15" ht="17.25" customHeight="1" x14ac:dyDescent="0.25">
      <c r="B344" s="340" t="s">
        <v>139</v>
      </c>
      <c r="C344" s="340"/>
      <c r="D344" s="340"/>
      <c r="E344" s="340"/>
      <c r="F344" s="340"/>
      <c r="G344" s="340"/>
      <c r="H344" s="340"/>
      <c r="I344" s="340"/>
      <c r="J344" s="340"/>
      <c r="K344" s="340"/>
      <c r="L344" s="340"/>
      <c r="M344" s="340"/>
      <c r="N344" s="340"/>
      <c r="O344" s="340"/>
    </row>
    <row r="345" spans="2:15" x14ac:dyDescent="0.25"/>
    <row r="346" spans="2:15" ht="15" customHeight="1" x14ac:dyDescent="0.25">
      <c r="B346" s="352" t="s">
        <v>140</v>
      </c>
      <c r="C346" s="352"/>
      <c r="D346" s="352"/>
      <c r="E346" s="352"/>
      <c r="F346" s="352"/>
      <c r="G346" s="352"/>
      <c r="H346" s="352"/>
      <c r="I346" s="352"/>
      <c r="J346" s="352"/>
      <c r="K346" s="352"/>
      <c r="L346" s="352"/>
      <c r="M346" s="352"/>
      <c r="N346" s="352"/>
      <c r="O346" s="352"/>
    </row>
    <row r="347" spans="2:15" ht="34.5" customHeight="1" thickBot="1" x14ac:dyDescent="0.3">
      <c r="B347" s="280" t="s">
        <v>10</v>
      </c>
      <c r="C347" s="280" t="s">
        <v>50</v>
      </c>
      <c r="D347" s="280" t="s">
        <v>54</v>
      </c>
      <c r="E347" s="280" t="s">
        <v>56</v>
      </c>
      <c r="F347" s="280" t="s">
        <v>58</v>
      </c>
      <c r="G347" s="280" t="s">
        <v>60</v>
      </c>
      <c r="H347" s="280" t="s">
        <v>62</v>
      </c>
      <c r="I347" s="280" t="s">
        <v>64</v>
      </c>
      <c r="J347" s="280" t="s">
        <v>66</v>
      </c>
      <c r="K347" s="280" t="s">
        <v>68</v>
      </c>
      <c r="L347" s="280" t="s">
        <v>70</v>
      </c>
      <c r="M347" s="280" t="s">
        <v>72</v>
      </c>
      <c r="N347" s="280" t="s">
        <v>74</v>
      </c>
      <c r="O347" s="280" t="s">
        <v>141</v>
      </c>
    </row>
    <row r="348" spans="2:15" ht="15" x14ac:dyDescent="0.25">
      <c r="B348" s="363" t="s">
        <v>142</v>
      </c>
      <c r="C348" s="208">
        <v>28277</v>
      </c>
      <c r="D348" s="208">
        <v>27598</v>
      </c>
      <c r="E348" s="208">
        <v>32075</v>
      </c>
      <c r="F348" s="281"/>
      <c r="G348" s="281"/>
      <c r="H348" s="281"/>
      <c r="I348" s="281"/>
      <c r="J348" s="281"/>
      <c r="K348" s="281"/>
      <c r="L348" s="281"/>
      <c r="M348" s="281"/>
      <c r="N348" s="281"/>
      <c r="O348" s="282">
        <f>SUM(C348:N348)</f>
        <v>87950</v>
      </c>
    </row>
    <row r="349" spans="2:15" ht="15.75" thickBot="1" x14ac:dyDescent="0.3">
      <c r="B349" s="364"/>
      <c r="C349" s="283">
        <f>C348/C$370</f>
        <v>0.88921383647798746</v>
      </c>
      <c r="D349" s="283">
        <f>D348/D$370</f>
        <v>0.86130703451719615</v>
      </c>
      <c r="E349" s="283">
        <f>E348/E$370</f>
        <v>0.8787430481356675</v>
      </c>
      <c r="F349" s="284"/>
      <c r="G349" s="284"/>
      <c r="H349" s="284"/>
      <c r="I349" s="284"/>
      <c r="J349" s="284"/>
      <c r="K349" s="284"/>
      <c r="L349" s="284"/>
      <c r="M349" s="284"/>
      <c r="N349" s="284"/>
      <c r="O349" s="285">
        <f>O348/O$370</f>
        <v>0.87649362685987064</v>
      </c>
    </row>
    <row r="350" spans="2:15" ht="15" x14ac:dyDescent="0.25">
      <c r="B350" s="363" t="s">
        <v>143</v>
      </c>
      <c r="C350" s="208">
        <v>2209</v>
      </c>
      <c r="D350" s="208">
        <v>3014</v>
      </c>
      <c r="E350" s="208">
        <v>2941</v>
      </c>
      <c r="F350" s="281"/>
      <c r="G350" s="281"/>
      <c r="H350" s="281"/>
      <c r="I350" s="281"/>
      <c r="J350" s="281"/>
      <c r="K350" s="281"/>
      <c r="L350" s="281"/>
      <c r="M350" s="281"/>
      <c r="N350" s="281"/>
      <c r="O350" s="282">
        <f>SUM(C350:N350)</f>
        <v>8164</v>
      </c>
    </row>
    <row r="351" spans="2:15" ht="15.75" thickBot="1" x14ac:dyDescent="0.3">
      <c r="B351" s="364"/>
      <c r="C351" s="283">
        <f>C350/C$370</f>
        <v>6.9465408805031451E-2</v>
      </c>
      <c r="D351" s="283">
        <f>D350/D$370</f>
        <v>9.4064040946258032E-2</v>
      </c>
      <c r="E351" s="283">
        <f>E350/E$370</f>
        <v>8.0573134982603212E-2</v>
      </c>
      <c r="F351" s="284"/>
      <c r="G351" s="284"/>
      <c r="H351" s="284"/>
      <c r="I351" s="284"/>
      <c r="J351" s="284"/>
      <c r="K351" s="284"/>
      <c r="L351" s="284"/>
      <c r="M351" s="284"/>
      <c r="N351" s="284"/>
      <c r="O351" s="285">
        <f>O350/O$370</f>
        <v>8.1360932003228928E-2</v>
      </c>
    </row>
    <row r="352" spans="2:15" ht="15" x14ac:dyDescent="0.25">
      <c r="B352" s="363" t="s">
        <v>144</v>
      </c>
      <c r="C352" s="208">
        <v>490</v>
      </c>
      <c r="D352" s="208">
        <v>515</v>
      </c>
      <c r="E352" s="208">
        <v>530</v>
      </c>
      <c r="F352" s="281"/>
      <c r="G352" s="281"/>
      <c r="H352" s="281"/>
      <c r="I352" s="281"/>
      <c r="J352" s="281"/>
      <c r="K352" s="281"/>
      <c r="L352" s="281"/>
      <c r="M352" s="281"/>
      <c r="N352" s="281"/>
      <c r="O352" s="282">
        <f>SUM(C352:N352)</f>
        <v>1535</v>
      </c>
    </row>
    <row r="353" spans="2:15" ht="15.75" thickBot="1" x14ac:dyDescent="0.3">
      <c r="B353" s="364"/>
      <c r="C353" s="283">
        <f>C352/C$370</f>
        <v>1.5408805031446541E-2</v>
      </c>
      <c r="D353" s="283">
        <f>D352/D$370</f>
        <v>1.607265464078397E-2</v>
      </c>
      <c r="E353" s="283">
        <f>E352/E$370</f>
        <v>1.4520150132873073E-2</v>
      </c>
      <c r="F353" s="284"/>
      <c r="G353" s="284"/>
      <c r="H353" s="284"/>
      <c r="I353" s="284"/>
      <c r="J353" s="284"/>
      <c r="K353" s="284"/>
      <c r="L353" s="284"/>
      <c r="M353" s="284"/>
      <c r="N353" s="284"/>
      <c r="O353" s="285">
        <f t="shared" ref="O353" si="27">O352/O$370</f>
        <v>1.5297529473904508E-2</v>
      </c>
    </row>
    <row r="354" spans="2:15" ht="15" x14ac:dyDescent="0.25">
      <c r="B354" s="363" t="s">
        <v>145</v>
      </c>
      <c r="C354" s="208">
        <v>61</v>
      </c>
      <c r="D354" s="208">
        <v>114</v>
      </c>
      <c r="E354" s="208">
        <v>82</v>
      </c>
      <c r="F354" s="281"/>
      <c r="G354" s="281"/>
      <c r="H354" s="281"/>
      <c r="I354" s="281"/>
      <c r="J354" s="281"/>
      <c r="K354" s="281"/>
      <c r="L354" s="281"/>
      <c r="M354" s="281"/>
      <c r="N354" s="281"/>
      <c r="O354" s="282">
        <f>SUM(C354:N354)</f>
        <v>257</v>
      </c>
    </row>
    <row r="355" spans="2:15" ht="15.75" thickBot="1" x14ac:dyDescent="0.3">
      <c r="B355" s="364"/>
      <c r="C355" s="283">
        <f>C354/C$370</f>
        <v>1.9182389937106919E-3</v>
      </c>
      <c r="D355" s="283">
        <f>D354/D$370</f>
        <v>3.5578303476686847E-3</v>
      </c>
      <c r="E355" s="283">
        <f>E354/E$370</f>
        <v>2.2465137941426261E-3</v>
      </c>
      <c r="F355" s="284"/>
      <c r="G355" s="284"/>
      <c r="H355" s="284"/>
      <c r="I355" s="284"/>
      <c r="J355" s="284"/>
      <c r="K355" s="284"/>
      <c r="L355" s="284"/>
      <c r="M355" s="284"/>
      <c r="N355" s="284"/>
      <c r="O355" s="285">
        <f t="shared" ref="O355" si="28">O354/O$370</f>
        <v>2.5612150324387352E-3</v>
      </c>
    </row>
    <row r="356" spans="2:15" ht="15" x14ac:dyDescent="0.25">
      <c r="B356" s="363" t="s">
        <v>146</v>
      </c>
      <c r="C356" s="208">
        <v>462</v>
      </c>
      <c r="D356" s="208">
        <v>489</v>
      </c>
      <c r="E356" s="208">
        <v>555</v>
      </c>
      <c r="F356" s="281"/>
      <c r="G356" s="281"/>
      <c r="H356" s="281"/>
      <c r="I356" s="281"/>
      <c r="J356" s="281"/>
      <c r="K356" s="281"/>
      <c r="L356" s="281"/>
      <c r="M356" s="281"/>
      <c r="N356" s="281"/>
      <c r="O356" s="282">
        <f>SUM(C356:N356)</f>
        <v>1506</v>
      </c>
    </row>
    <row r="357" spans="2:15" ht="15.75" thickBot="1" x14ac:dyDescent="0.3">
      <c r="B357" s="364"/>
      <c r="C357" s="283">
        <f>C356/C$370</f>
        <v>1.4528301886792452E-2</v>
      </c>
      <c r="D357" s="283">
        <f>D356/D$370</f>
        <v>1.5261219649210411E-2</v>
      </c>
      <c r="E357" s="283">
        <f>E356/E$370</f>
        <v>1.5205062874989727E-2</v>
      </c>
      <c r="F357" s="284"/>
      <c r="G357" s="284"/>
      <c r="H357" s="284"/>
      <c r="I357" s="284"/>
      <c r="J357" s="284"/>
      <c r="K357" s="284"/>
      <c r="L357" s="284"/>
      <c r="M357" s="284"/>
      <c r="N357" s="284"/>
      <c r="O357" s="285">
        <f t="shared" ref="O357" si="29">O356/O$370</f>
        <v>1.5008520773746051E-2</v>
      </c>
    </row>
    <row r="358" spans="2:15" ht="15" x14ac:dyDescent="0.25">
      <c r="B358" s="363" t="s">
        <v>147</v>
      </c>
      <c r="C358" s="208">
        <v>217</v>
      </c>
      <c r="D358" s="208">
        <v>170</v>
      </c>
      <c r="E358" s="208">
        <v>215</v>
      </c>
      <c r="F358" s="281"/>
      <c r="G358" s="281"/>
      <c r="H358" s="281"/>
      <c r="I358" s="281"/>
      <c r="J358" s="281"/>
      <c r="K358" s="281"/>
      <c r="L358" s="281"/>
      <c r="M358" s="281"/>
      <c r="N358" s="281"/>
      <c r="O358" s="282">
        <f>SUM(C358:N358)</f>
        <v>602</v>
      </c>
    </row>
    <row r="359" spans="2:15" ht="15.75" thickBot="1" x14ac:dyDescent="0.3">
      <c r="B359" s="364"/>
      <c r="C359" s="283">
        <f>C358/C$370</f>
        <v>6.8238993710691828E-3</v>
      </c>
      <c r="D359" s="283">
        <f>D358/D$370</f>
        <v>5.3055364833655824E-3</v>
      </c>
      <c r="E359" s="283">
        <f>E358/E$370</f>
        <v>5.8902495822032276E-3</v>
      </c>
      <c r="F359" s="284"/>
      <c r="G359" s="284"/>
      <c r="H359" s="284"/>
      <c r="I359" s="284"/>
      <c r="J359" s="284"/>
      <c r="K359" s="284"/>
      <c r="L359" s="284"/>
      <c r="M359" s="284"/>
      <c r="N359" s="284"/>
      <c r="O359" s="285">
        <f t="shared" ref="O359" si="30">O358/O$370</f>
        <v>5.9994219825996835E-3</v>
      </c>
    </row>
    <row r="360" spans="2:15" ht="15" x14ac:dyDescent="0.25">
      <c r="B360" s="363" t="s">
        <v>148</v>
      </c>
      <c r="C360" s="208">
        <v>37</v>
      </c>
      <c r="D360" s="208">
        <v>82</v>
      </c>
      <c r="E360" s="208">
        <v>60</v>
      </c>
      <c r="F360" s="281"/>
      <c r="G360" s="281"/>
      <c r="H360" s="281"/>
      <c r="I360" s="281"/>
      <c r="J360" s="281"/>
      <c r="K360" s="281"/>
      <c r="L360" s="281"/>
      <c r="M360" s="281"/>
      <c r="N360" s="281"/>
      <c r="O360" s="282">
        <f>SUM(C360:N360)</f>
        <v>179</v>
      </c>
    </row>
    <row r="361" spans="2:15" ht="15.75" thickBot="1" x14ac:dyDescent="0.3">
      <c r="B361" s="364"/>
      <c r="C361" s="283">
        <f>C360/C$370</f>
        <v>1.1635220125786163E-3</v>
      </c>
      <c r="D361" s="283">
        <f>D360/D$370</f>
        <v>2.5591411272704576E-3</v>
      </c>
      <c r="E361" s="283">
        <f>E360/E$370</f>
        <v>1.6437905810799704E-3</v>
      </c>
      <c r="F361" s="284"/>
      <c r="G361" s="284"/>
      <c r="H361" s="284"/>
      <c r="I361" s="284"/>
      <c r="J361" s="284"/>
      <c r="K361" s="284"/>
      <c r="L361" s="284"/>
      <c r="M361" s="284"/>
      <c r="N361" s="284"/>
      <c r="O361" s="285">
        <f t="shared" ref="O361" si="31">O360/O$370</f>
        <v>1.7838812871849557E-3</v>
      </c>
    </row>
    <row r="362" spans="2:15" ht="15" x14ac:dyDescent="0.25">
      <c r="B362" s="363" t="s">
        <v>149</v>
      </c>
      <c r="C362" s="208">
        <v>28</v>
      </c>
      <c r="D362" s="208">
        <v>32</v>
      </c>
      <c r="E362" s="208">
        <v>26</v>
      </c>
      <c r="F362" s="281"/>
      <c r="G362" s="281"/>
      <c r="H362" s="281"/>
      <c r="I362" s="281"/>
      <c r="J362" s="281"/>
      <c r="K362" s="281"/>
      <c r="L362" s="281"/>
      <c r="M362" s="281"/>
      <c r="N362" s="281"/>
      <c r="O362" s="282">
        <f>SUM(C362:N362)</f>
        <v>86</v>
      </c>
    </row>
    <row r="363" spans="2:15" ht="15.75" thickBot="1" x14ac:dyDescent="0.3">
      <c r="B363" s="364"/>
      <c r="C363" s="283">
        <f>C362/C$370</f>
        <v>8.8050314465408801E-4</v>
      </c>
      <c r="D363" s="283">
        <f>D362/D$370</f>
        <v>9.9868922039822732E-4</v>
      </c>
      <c r="E363" s="283">
        <f>E362/E$370</f>
        <v>7.1230925180132052E-4</v>
      </c>
      <c r="F363" s="284"/>
      <c r="G363" s="284"/>
      <c r="H363" s="284"/>
      <c r="I363" s="284"/>
      <c r="J363" s="284"/>
      <c r="K363" s="284"/>
      <c r="L363" s="284"/>
      <c r="M363" s="284"/>
      <c r="N363" s="284"/>
      <c r="O363" s="285">
        <f t="shared" ref="O363" si="32">O362/O$370</f>
        <v>8.5706028322852612E-4</v>
      </c>
    </row>
    <row r="364" spans="2:15" ht="15" x14ac:dyDescent="0.25">
      <c r="B364" s="363" t="s">
        <v>150</v>
      </c>
      <c r="C364" s="208">
        <v>6</v>
      </c>
      <c r="D364" s="208">
        <v>21</v>
      </c>
      <c r="E364" s="208">
        <v>7</v>
      </c>
      <c r="F364" s="281"/>
      <c r="G364" s="281"/>
      <c r="H364" s="281"/>
      <c r="I364" s="281"/>
      <c r="J364" s="281"/>
      <c r="K364" s="281"/>
      <c r="L364" s="281"/>
      <c r="M364" s="281"/>
      <c r="N364" s="281"/>
      <c r="O364" s="282">
        <f>SUM(C364:N364)</f>
        <v>34</v>
      </c>
    </row>
    <row r="365" spans="2:15" ht="15.75" thickBot="1" x14ac:dyDescent="0.3">
      <c r="B365" s="364"/>
      <c r="C365" s="283">
        <f>C364/C$370</f>
        <v>1.8867924528301886E-4</v>
      </c>
      <c r="D365" s="283">
        <f>D364/D$370</f>
        <v>6.5538980088633667E-4</v>
      </c>
      <c r="E365" s="283">
        <f>E364/E$370</f>
        <v>1.9177556779266321E-4</v>
      </c>
      <c r="F365" s="284"/>
      <c r="G365" s="284"/>
      <c r="H365" s="284"/>
      <c r="I365" s="284"/>
      <c r="J365" s="284"/>
      <c r="K365" s="284"/>
      <c r="L365" s="284"/>
      <c r="M365" s="284"/>
      <c r="N365" s="284"/>
      <c r="O365" s="285">
        <f t="shared" ref="O365" si="33">O364/O$370</f>
        <v>3.3883778639267313E-4</v>
      </c>
    </row>
    <row r="366" spans="2:15" ht="15" x14ac:dyDescent="0.25">
      <c r="B366" s="363" t="s">
        <v>151</v>
      </c>
      <c r="C366" s="208">
        <v>9</v>
      </c>
      <c r="D366" s="208">
        <v>4</v>
      </c>
      <c r="E366" s="208">
        <v>5</v>
      </c>
      <c r="F366" s="281"/>
      <c r="G366" s="281"/>
      <c r="H366" s="281"/>
      <c r="I366" s="281"/>
      <c r="J366" s="281"/>
      <c r="K366" s="281"/>
      <c r="L366" s="281"/>
      <c r="M366" s="281"/>
      <c r="N366" s="281"/>
      <c r="O366" s="282">
        <f>SUM(C366:N366)</f>
        <v>18</v>
      </c>
    </row>
    <row r="367" spans="2:15" ht="15.75" thickBot="1" x14ac:dyDescent="0.3">
      <c r="B367" s="364"/>
      <c r="C367" s="283">
        <f>C366/C$370</f>
        <v>2.8301886792452831E-4</v>
      </c>
      <c r="D367" s="283">
        <f>D366/D$370</f>
        <v>1.2483615254977841E-4</v>
      </c>
      <c r="E367" s="283">
        <f>E366/E$370</f>
        <v>1.3698254842333087E-4</v>
      </c>
      <c r="F367" s="284"/>
      <c r="G367" s="284"/>
      <c r="H367" s="284"/>
      <c r="I367" s="284"/>
      <c r="J367" s="284"/>
      <c r="K367" s="284"/>
      <c r="L367" s="284"/>
      <c r="M367" s="284"/>
      <c r="N367" s="284"/>
      <c r="O367" s="285">
        <f t="shared" ref="O367" si="34">O366/O$370</f>
        <v>1.7938471044317989E-4</v>
      </c>
    </row>
    <row r="368" spans="2:15" ht="15" x14ac:dyDescent="0.25">
      <c r="B368" s="363" t="s">
        <v>152</v>
      </c>
      <c r="C368" s="208">
        <v>4</v>
      </c>
      <c r="D368" s="208">
        <v>3</v>
      </c>
      <c r="E368" s="208">
        <v>5</v>
      </c>
      <c r="F368" s="281"/>
      <c r="G368" s="281"/>
      <c r="H368" s="281"/>
      <c r="I368" s="281"/>
      <c r="J368" s="281"/>
      <c r="K368" s="281"/>
      <c r="L368" s="281"/>
      <c r="M368" s="281"/>
      <c r="N368" s="281"/>
      <c r="O368" s="282">
        <f>SUM(C368:N368)</f>
        <v>12</v>
      </c>
    </row>
    <row r="369" spans="2:15" ht="15.75" thickBot="1" x14ac:dyDescent="0.3">
      <c r="B369" s="364"/>
      <c r="C369" s="283">
        <f>C368/C$370</f>
        <v>1.2578616352201257E-4</v>
      </c>
      <c r="D369" s="283">
        <f>D368/D$370</f>
        <v>9.3627114412333818E-5</v>
      </c>
      <c r="E369" s="283">
        <f>E368/E$370</f>
        <v>1.3698254842333087E-4</v>
      </c>
      <c r="F369" s="284"/>
      <c r="G369" s="284"/>
      <c r="H369" s="284"/>
      <c r="I369" s="284"/>
      <c r="J369" s="284"/>
      <c r="K369" s="284"/>
      <c r="L369" s="284"/>
      <c r="M369" s="284"/>
      <c r="N369" s="284"/>
      <c r="O369" s="285">
        <f t="shared" ref="O369" si="35">O368/O$370</f>
        <v>1.1958980696211992E-4</v>
      </c>
    </row>
    <row r="370" spans="2:15" ht="15" x14ac:dyDescent="0.25">
      <c r="B370" s="286" t="s">
        <v>153</v>
      </c>
      <c r="C370" s="287">
        <f>C348+C350+C352+C354+C356+C358+C360+C362+C364+C366+C368</f>
        <v>31800</v>
      </c>
      <c r="D370" s="287">
        <f t="shared" ref="D370:E370" si="36">D348+D350+D352+D354+D356+D358+D360+D362+D364+D366+D368</f>
        <v>32042</v>
      </c>
      <c r="E370" s="287">
        <f t="shared" si="36"/>
        <v>36501</v>
      </c>
      <c r="F370" s="288"/>
      <c r="G370" s="288"/>
      <c r="H370" s="288"/>
      <c r="I370" s="288"/>
      <c r="J370" s="288"/>
      <c r="K370" s="288"/>
      <c r="L370" s="288"/>
      <c r="M370" s="288"/>
      <c r="N370" s="288"/>
      <c r="O370" s="288">
        <f>O348+O350+O352+O354+O356+O358+O360+O362+O364+O366+O368</f>
        <v>100343</v>
      </c>
    </row>
    <row r="371" spans="2:15" x14ac:dyDescent="0.25">
      <c r="B371" s="341" t="s">
        <v>7</v>
      </c>
      <c r="C371" s="342"/>
      <c r="D371" s="342"/>
      <c r="E371" s="342"/>
      <c r="F371" s="342"/>
      <c r="G371" s="342"/>
      <c r="H371" s="342"/>
      <c r="I371" s="342"/>
      <c r="J371" s="342"/>
      <c r="K371" s="342"/>
      <c r="L371" s="342"/>
      <c r="M371" s="342"/>
      <c r="N371" s="342"/>
      <c r="O371" s="343"/>
    </row>
    <row r="372" spans="2:15" x14ac:dyDescent="0.25">
      <c r="B372" s="187"/>
    </row>
    <row r="373" spans="2:15" x14ac:dyDescent="0.25">
      <c r="B373" s="340" t="s">
        <v>154</v>
      </c>
      <c r="C373" s="340"/>
      <c r="D373" s="340"/>
      <c r="E373" s="340"/>
      <c r="F373" s="340"/>
      <c r="G373" s="340"/>
      <c r="H373" s="340"/>
      <c r="I373" s="340"/>
      <c r="J373" s="340"/>
      <c r="K373" s="340"/>
      <c r="L373" s="340"/>
      <c r="M373" s="340"/>
      <c r="N373" s="340"/>
      <c r="O373" s="340"/>
    </row>
    <row r="374" spans="2:15" x14ac:dyDescent="0.25">
      <c r="B374" s="187"/>
    </row>
    <row r="375" spans="2:15" x14ac:dyDescent="0.25"/>
    <row r="376" spans="2:15" x14ac:dyDescent="0.25"/>
    <row r="377" spans="2:15" x14ac:dyDescent="0.25"/>
    <row r="378" spans="2:15" x14ac:dyDescent="0.25"/>
    <row r="379" spans="2:15" x14ac:dyDescent="0.25"/>
    <row r="380" spans="2:15" x14ac:dyDescent="0.25"/>
    <row r="381" spans="2:15" x14ac:dyDescent="0.25"/>
    <row r="382" spans="2:15" x14ac:dyDescent="0.25"/>
    <row r="383" spans="2:15" x14ac:dyDescent="0.25"/>
    <row r="384" spans="2:15" x14ac:dyDescent="0.25"/>
    <row r="385" spans="2:15" x14ac:dyDescent="0.25"/>
    <row r="386" spans="2:15" x14ac:dyDescent="0.25"/>
    <row r="387" spans="2:15" x14ac:dyDescent="0.25"/>
    <row r="388" spans="2:15" x14ac:dyDescent="0.25"/>
    <row r="389" spans="2:15" x14ac:dyDescent="0.25"/>
    <row r="390" spans="2:15" x14ac:dyDescent="0.25"/>
    <row r="391" spans="2:15" x14ac:dyDescent="0.25"/>
    <row r="392" spans="2:15" x14ac:dyDescent="0.25"/>
    <row r="393" spans="2:15" x14ac:dyDescent="0.25"/>
    <row r="394" spans="2:15" x14ac:dyDescent="0.25"/>
    <row r="395" spans="2:15" x14ac:dyDescent="0.25"/>
    <row r="396" spans="2:15" x14ac:dyDescent="0.25">
      <c r="B396" s="187" t="s">
        <v>155</v>
      </c>
      <c r="C396" s="187"/>
    </row>
    <row r="397" spans="2:15" x14ac:dyDescent="0.25">
      <c r="C397" s="187"/>
    </row>
    <row r="398" spans="2:15" ht="20.25" x14ac:dyDescent="0.25">
      <c r="B398" s="365" t="s">
        <v>156</v>
      </c>
      <c r="C398" s="365"/>
      <c r="D398" s="365"/>
      <c r="E398" s="365"/>
      <c r="F398" s="365"/>
      <c r="G398" s="365"/>
      <c r="H398" s="365"/>
      <c r="I398" s="365"/>
      <c r="J398" s="365"/>
      <c r="K398" s="365"/>
      <c r="L398" s="365"/>
      <c r="M398" s="365"/>
      <c r="N398" s="365"/>
      <c r="O398" s="365"/>
    </row>
    <row r="399" spans="2:15" x14ac:dyDescent="0.25"/>
    <row r="400" spans="2:15" x14ac:dyDescent="0.25">
      <c r="B400" s="340" t="s">
        <v>157</v>
      </c>
      <c r="C400" s="340"/>
      <c r="D400" s="340"/>
      <c r="E400" s="340"/>
      <c r="F400" s="340"/>
      <c r="G400" s="340"/>
      <c r="H400" s="340"/>
      <c r="I400" s="340"/>
      <c r="J400" s="340"/>
      <c r="K400" s="340"/>
      <c r="L400" s="340"/>
      <c r="M400" s="340"/>
      <c r="N400" s="340"/>
      <c r="O400" s="340"/>
    </row>
    <row r="401" spans="3:7" x14ac:dyDescent="0.25"/>
    <row r="402" spans="3:7" ht="15" x14ac:dyDescent="0.25">
      <c r="C402" s="351" t="s">
        <v>158</v>
      </c>
      <c r="D402" s="351"/>
      <c r="E402" s="351"/>
      <c r="F402" s="351"/>
      <c r="G402" s="274"/>
    </row>
    <row r="403" spans="3:7" ht="15" customHeight="1" x14ac:dyDescent="0.25">
      <c r="C403" s="235" t="s">
        <v>124</v>
      </c>
      <c r="D403" s="235" t="s">
        <v>107</v>
      </c>
      <c r="E403" s="366" t="s">
        <v>125</v>
      </c>
      <c r="F403" s="366"/>
    </row>
    <row r="404" spans="3:7" x14ac:dyDescent="0.25">
      <c r="C404" s="275" t="s">
        <v>126</v>
      </c>
      <c r="D404" s="276">
        <v>30476</v>
      </c>
      <c r="E404" s="359">
        <f>D404/D$416</f>
        <v>0.30843968544738731</v>
      </c>
      <c r="F404" s="359"/>
    </row>
    <row r="405" spans="3:7" x14ac:dyDescent="0.25">
      <c r="C405" s="275" t="s">
        <v>127</v>
      </c>
      <c r="D405" s="277">
        <v>33705</v>
      </c>
      <c r="E405" s="359">
        <f>D405/D$416</f>
        <v>0.3411195563067394</v>
      </c>
      <c r="F405" s="359"/>
    </row>
    <row r="406" spans="3:7" x14ac:dyDescent="0.25">
      <c r="C406" s="275" t="s">
        <v>128</v>
      </c>
      <c r="D406" s="277">
        <v>34626</v>
      </c>
      <c r="E406" s="359">
        <f>D406/D$416</f>
        <v>0.35044075824587329</v>
      </c>
      <c r="F406" s="359"/>
    </row>
    <row r="407" spans="3:7" x14ac:dyDescent="0.25">
      <c r="C407" s="275" t="s">
        <v>129</v>
      </c>
      <c r="D407" s="278"/>
      <c r="E407" s="353"/>
      <c r="F407" s="353"/>
    </row>
    <row r="408" spans="3:7" x14ac:dyDescent="0.25">
      <c r="C408" s="275" t="s">
        <v>130</v>
      </c>
      <c r="D408" s="278"/>
      <c r="E408" s="353"/>
      <c r="F408" s="353"/>
    </row>
    <row r="409" spans="3:7" x14ac:dyDescent="0.25">
      <c r="C409" s="275" t="s">
        <v>131</v>
      </c>
      <c r="D409" s="278"/>
      <c r="E409" s="353"/>
      <c r="F409" s="353"/>
    </row>
    <row r="410" spans="3:7" x14ac:dyDescent="0.25">
      <c r="C410" s="275" t="s">
        <v>132</v>
      </c>
      <c r="D410" s="278"/>
      <c r="E410" s="353"/>
      <c r="F410" s="353"/>
    </row>
    <row r="411" spans="3:7" x14ac:dyDescent="0.25">
      <c r="C411" s="275" t="s">
        <v>133</v>
      </c>
      <c r="D411" s="278"/>
      <c r="E411" s="353"/>
      <c r="F411" s="353"/>
    </row>
    <row r="412" spans="3:7" x14ac:dyDescent="0.25">
      <c r="C412" s="275" t="s">
        <v>134</v>
      </c>
      <c r="D412" s="278"/>
      <c r="E412" s="353"/>
      <c r="F412" s="353"/>
    </row>
    <row r="413" spans="3:7" x14ac:dyDescent="0.25">
      <c r="C413" s="275" t="s">
        <v>135</v>
      </c>
      <c r="D413" s="278"/>
      <c r="E413" s="353"/>
      <c r="F413" s="353"/>
    </row>
    <row r="414" spans="3:7" x14ac:dyDescent="0.25">
      <c r="C414" s="275" t="s">
        <v>136</v>
      </c>
      <c r="D414" s="278"/>
      <c r="E414" s="353"/>
      <c r="F414" s="353"/>
    </row>
    <row r="415" spans="3:7" x14ac:dyDescent="0.25">
      <c r="C415" s="275" t="s">
        <v>137</v>
      </c>
      <c r="D415" s="278"/>
      <c r="E415" s="353"/>
      <c r="F415" s="353"/>
    </row>
    <row r="416" spans="3:7" ht="15" x14ac:dyDescent="0.25">
      <c r="C416" s="279" t="s">
        <v>6</v>
      </c>
      <c r="D416" s="199">
        <f>SUM(D404:D415)</f>
        <v>98807</v>
      </c>
      <c r="E416" s="354">
        <v>1</v>
      </c>
      <c r="F416" s="355"/>
    </row>
    <row r="417" spans="2:15" ht="26.25" customHeight="1" x14ac:dyDescent="0.25">
      <c r="C417" s="360" t="s">
        <v>138</v>
      </c>
      <c r="D417" s="361"/>
      <c r="E417" s="361"/>
      <c r="F417" s="362"/>
      <c r="H417" s="204" t="s">
        <v>7</v>
      </c>
    </row>
    <row r="418" spans="2:15" x14ac:dyDescent="0.25">
      <c r="C418" s="187"/>
    </row>
    <row r="419" spans="2:15" ht="49.5" customHeight="1" x14ac:dyDescent="0.25">
      <c r="B419" s="339" t="s">
        <v>159</v>
      </c>
      <c r="C419" s="339"/>
      <c r="D419" s="339"/>
      <c r="E419" s="339"/>
      <c r="F419" s="339"/>
      <c r="G419" s="339"/>
      <c r="H419" s="339"/>
      <c r="I419" s="339"/>
      <c r="J419" s="339"/>
      <c r="K419" s="339"/>
      <c r="L419" s="339"/>
      <c r="M419" s="339"/>
      <c r="N419" s="339"/>
      <c r="O419" s="339"/>
    </row>
    <row r="420" spans="2:15" x14ac:dyDescent="0.25"/>
    <row r="421" spans="2:15" ht="15" x14ac:dyDescent="0.25">
      <c r="B421" s="356" t="s">
        <v>160</v>
      </c>
      <c r="C421" s="357"/>
      <c r="D421" s="357"/>
      <c r="E421" s="357"/>
      <c r="F421" s="358"/>
    </row>
    <row r="422" spans="2:15" ht="15" customHeight="1" x14ac:dyDescent="0.25">
      <c r="B422" s="189" t="s">
        <v>29</v>
      </c>
      <c r="C422" s="189" t="s">
        <v>161</v>
      </c>
      <c r="D422" s="189" t="s">
        <v>162</v>
      </c>
      <c r="E422" s="189" t="s">
        <v>163</v>
      </c>
      <c r="F422" s="189" t="s">
        <v>164</v>
      </c>
    </row>
    <row r="423" spans="2:15" x14ac:dyDescent="0.25">
      <c r="B423" s="275" t="s">
        <v>126</v>
      </c>
      <c r="C423" s="192">
        <v>30428</v>
      </c>
      <c r="D423" s="192">
        <v>48</v>
      </c>
      <c r="E423" s="192">
        <v>30476</v>
      </c>
      <c r="F423" s="193">
        <f>C423/E423</f>
        <v>0.99842499015618846</v>
      </c>
    </row>
    <row r="424" spans="2:15" x14ac:dyDescent="0.25">
      <c r="B424" s="275" t="s">
        <v>127</v>
      </c>
      <c r="C424" s="194">
        <v>33677</v>
      </c>
      <c r="D424" s="194">
        <v>28</v>
      </c>
      <c r="E424" s="192">
        <v>33705</v>
      </c>
      <c r="F424" s="193">
        <f t="shared" ref="F424:F435" si="37">C424/E424</f>
        <v>0.99916926272066464</v>
      </c>
    </row>
    <row r="425" spans="2:15" x14ac:dyDescent="0.25">
      <c r="B425" s="275" t="s">
        <v>128</v>
      </c>
      <c r="C425" s="194">
        <v>34588</v>
      </c>
      <c r="D425" s="194">
        <v>38</v>
      </c>
      <c r="E425" s="192">
        <v>34626</v>
      </c>
      <c r="F425" s="193">
        <f t="shared" si="37"/>
        <v>0.99890255877086587</v>
      </c>
    </row>
    <row r="426" spans="2:15" x14ac:dyDescent="0.25">
      <c r="B426" s="275" t="s">
        <v>129</v>
      </c>
      <c r="C426" s="195"/>
      <c r="D426" s="195"/>
      <c r="E426" s="196"/>
      <c r="F426" s="197"/>
    </row>
    <row r="427" spans="2:15" x14ac:dyDescent="0.25">
      <c r="B427" s="275" t="s">
        <v>130</v>
      </c>
      <c r="C427" s="289"/>
      <c r="D427" s="289"/>
      <c r="E427" s="272"/>
      <c r="F427" s="273"/>
    </row>
    <row r="428" spans="2:15" x14ac:dyDescent="0.25">
      <c r="B428" s="275" t="s">
        <v>131</v>
      </c>
      <c r="C428" s="289"/>
      <c r="D428" s="289"/>
      <c r="E428" s="272"/>
      <c r="F428" s="273"/>
    </row>
    <row r="429" spans="2:15" x14ac:dyDescent="0.25">
      <c r="B429" s="275" t="s">
        <v>132</v>
      </c>
      <c r="C429" s="289"/>
      <c r="D429" s="289"/>
      <c r="E429" s="272"/>
      <c r="F429" s="273"/>
    </row>
    <row r="430" spans="2:15" x14ac:dyDescent="0.25">
      <c r="B430" s="275" t="s">
        <v>133</v>
      </c>
      <c r="C430" s="289"/>
      <c r="D430" s="289"/>
      <c r="E430" s="272"/>
      <c r="F430" s="273"/>
    </row>
    <row r="431" spans="2:15" x14ac:dyDescent="0.25">
      <c r="B431" s="275" t="s">
        <v>134</v>
      </c>
      <c r="C431" s="289"/>
      <c r="D431" s="289"/>
      <c r="E431" s="272"/>
      <c r="F431" s="273"/>
    </row>
    <row r="432" spans="2:15" x14ac:dyDescent="0.25">
      <c r="B432" s="275" t="s">
        <v>135</v>
      </c>
      <c r="C432" s="289"/>
      <c r="D432" s="289"/>
      <c r="E432" s="272"/>
      <c r="F432" s="273"/>
    </row>
    <row r="433" spans="2:15" x14ac:dyDescent="0.25">
      <c r="B433" s="275" t="s">
        <v>136</v>
      </c>
      <c r="C433" s="289"/>
      <c r="D433" s="289"/>
      <c r="E433" s="272"/>
      <c r="F433" s="273"/>
    </row>
    <row r="434" spans="2:15" x14ac:dyDescent="0.25">
      <c r="B434" s="275" t="s">
        <v>137</v>
      </c>
      <c r="C434" s="289"/>
      <c r="D434" s="289"/>
      <c r="E434" s="289"/>
      <c r="F434" s="273"/>
    </row>
    <row r="435" spans="2:15" ht="15" x14ac:dyDescent="0.25">
      <c r="B435" s="198" t="s">
        <v>6</v>
      </c>
      <c r="C435" s="199">
        <f>SUM(C423:C434)</f>
        <v>98693</v>
      </c>
      <c r="D435" s="199">
        <f t="shared" ref="D435:E435" si="38">SUM(D423:D425)</f>
        <v>114</v>
      </c>
      <c r="E435" s="199">
        <f t="shared" si="38"/>
        <v>98807</v>
      </c>
      <c r="F435" s="290">
        <f t="shared" si="37"/>
        <v>0.99884623559059582</v>
      </c>
    </row>
    <row r="436" spans="2:15" ht="15" x14ac:dyDescent="0.25">
      <c r="B436" s="291" t="s">
        <v>165</v>
      </c>
      <c r="C436" s="292">
        <f>C435/E435</f>
        <v>0.99884623559059582</v>
      </c>
      <c r="D436" s="292">
        <f>D435/E435</f>
        <v>1.153764409404192E-3</v>
      </c>
      <c r="E436" s="293">
        <f>E435/E435</f>
        <v>1</v>
      </c>
      <c r="F436" s="294"/>
      <c r="H436" s="204" t="s">
        <v>7</v>
      </c>
    </row>
    <row r="437" spans="2:15" x14ac:dyDescent="0.25">
      <c r="B437" s="344" t="s">
        <v>7</v>
      </c>
      <c r="C437" s="345"/>
      <c r="D437" s="345"/>
      <c r="E437" s="345"/>
      <c r="F437" s="346"/>
    </row>
    <row r="438" spans="2:15" x14ac:dyDescent="0.25"/>
    <row r="439" spans="2:15" ht="15" x14ac:dyDescent="0.25">
      <c r="B439" s="352" t="s">
        <v>166</v>
      </c>
      <c r="C439" s="352"/>
      <c r="D439" s="352"/>
      <c r="E439" s="352"/>
      <c r="F439" s="352"/>
      <c r="G439" s="352"/>
      <c r="H439" s="352"/>
      <c r="I439" s="352"/>
      <c r="J439" s="352"/>
      <c r="K439" s="352"/>
      <c r="L439" s="352"/>
      <c r="M439" s="352"/>
      <c r="N439" s="352"/>
      <c r="O439" s="231"/>
    </row>
    <row r="440" spans="2:15" x14ac:dyDescent="0.25"/>
    <row r="441" spans="2:15" ht="63" customHeight="1" x14ac:dyDescent="0.25">
      <c r="B441" s="339" t="s">
        <v>167</v>
      </c>
      <c r="C441" s="339"/>
      <c r="D441" s="339"/>
      <c r="E441" s="339"/>
      <c r="F441" s="339"/>
      <c r="G441" s="339"/>
      <c r="H441" s="339"/>
      <c r="I441" s="339"/>
      <c r="J441" s="339"/>
      <c r="K441" s="339"/>
      <c r="L441" s="339"/>
      <c r="M441" s="339"/>
      <c r="N441" s="339"/>
      <c r="O441" s="339"/>
    </row>
    <row r="442" spans="2:15" x14ac:dyDescent="0.25"/>
    <row r="443" spans="2:15" ht="15" x14ac:dyDescent="0.25">
      <c r="B443" s="351" t="s">
        <v>168</v>
      </c>
      <c r="C443" s="351"/>
      <c r="D443" s="351"/>
      <c r="E443" s="351"/>
      <c r="F443" s="351"/>
    </row>
    <row r="444" spans="2:15" ht="45" x14ac:dyDescent="0.25">
      <c r="B444" s="189" t="s">
        <v>29</v>
      </c>
      <c r="C444" s="295" t="s">
        <v>169</v>
      </c>
      <c r="D444" s="295" t="s">
        <v>170</v>
      </c>
      <c r="E444" s="295" t="s">
        <v>171</v>
      </c>
      <c r="F444" s="295" t="s">
        <v>172</v>
      </c>
    </row>
    <row r="445" spans="2:15" x14ac:dyDescent="0.25">
      <c r="B445" s="275" t="s">
        <v>126</v>
      </c>
      <c r="C445" s="296">
        <f>ROUNDUP(24.4232954545455,0)</f>
        <v>25</v>
      </c>
      <c r="D445" s="296">
        <f>ROUNDUP(7.12119657079984,0)</f>
        <v>8</v>
      </c>
      <c r="E445" s="296">
        <f>ROUNDUP(5.53542857142857,0)</f>
        <v>6</v>
      </c>
      <c r="F445" s="296">
        <f>ROUNDUP(2.97368421052632,0)</f>
        <v>3</v>
      </c>
    </row>
    <row r="446" spans="2:15" x14ac:dyDescent="0.25">
      <c r="B446" s="275" t="s">
        <v>127</v>
      </c>
      <c r="C446" s="296">
        <v>26</v>
      </c>
      <c r="D446" s="296">
        <v>7</v>
      </c>
      <c r="E446" s="296">
        <v>6</v>
      </c>
      <c r="F446" s="296">
        <f t="shared" ref="F446" si="39">ROUNDUP(2.97368421052632,0)</f>
        <v>3</v>
      </c>
    </row>
    <row r="447" spans="2:15" x14ac:dyDescent="0.25">
      <c r="B447" s="275" t="s">
        <v>128</v>
      </c>
      <c r="C447" s="296">
        <v>24</v>
      </c>
      <c r="D447" s="296">
        <f t="shared" ref="D447" si="40">ROUNDUP(7.12119657079984,0)</f>
        <v>8</v>
      </c>
      <c r="E447" s="296">
        <v>4</v>
      </c>
      <c r="F447" s="296">
        <v>6</v>
      </c>
    </row>
    <row r="448" spans="2:15" x14ac:dyDescent="0.25">
      <c r="B448" s="275" t="s">
        <v>129</v>
      </c>
      <c r="C448" s="297"/>
      <c r="D448" s="298"/>
      <c r="E448" s="298"/>
      <c r="F448" s="298"/>
    </row>
    <row r="449" spans="2:15" x14ac:dyDescent="0.25">
      <c r="B449" s="275" t="s">
        <v>130</v>
      </c>
      <c r="C449" s="299"/>
      <c r="D449" s="298"/>
      <c r="E449" s="298"/>
      <c r="F449" s="298"/>
    </row>
    <row r="450" spans="2:15" x14ac:dyDescent="0.25">
      <c r="B450" s="275" t="s">
        <v>131</v>
      </c>
      <c r="C450" s="299"/>
      <c r="D450" s="298"/>
      <c r="E450" s="298"/>
      <c r="F450" s="298"/>
    </row>
    <row r="451" spans="2:15" x14ac:dyDescent="0.25">
      <c r="B451" s="275" t="s">
        <v>132</v>
      </c>
      <c r="C451" s="299"/>
      <c r="D451" s="298"/>
      <c r="E451" s="298"/>
      <c r="F451" s="298"/>
    </row>
    <row r="452" spans="2:15" x14ac:dyDescent="0.25">
      <c r="B452" s="275" t="s">
        <v>133</v>
      </c>
      <c r="C452" s="299"/>
      <c r="D452" s="298"/>
      <c r="E452" s="298"/>
      <c r="F452" s="298"/>
    </row>
    <row r="453" spans="2:15" x14ac:dyDescent="0.25">
      <c r="B453" s="275" t="s">
        <v>134</v>
      </c>
      <c r="C453" s="299"/>
      <c r="D453" s="298"/>
      <c r="E453" s="298"/>
      <c r="F453" s="298"/>
    </row>
    <row r="454" spans="2:15" x14ac:dyDescent="0.25">
      <c r="B454" s="275" t="s">
        <v>135</v>
      </c>
      <c r="C454" s="299"/>
      <c r="D454" s="298"/>
      <c r="E454" s="298"/>
      <c r="F454" s="298"/>
    </row>
    <row r="455" spans="2:15" x14ac:dyDescent="0.25">
      <c r="B455" s="275" t="s">
        <v>136</v>
      </c>
      <c r="C455" s="299"/>
      <c r="D455" s="298"/>
      <c r="E455" s="298"/>
      <c r="F455" s="298"/>
    </row>
    <row r="456" spans="2:15" x14ac:dyDescent="0.25">
      <c r="B456" s="275" t="s">
        <v>137</v>
      </c>
      <c r="C456" s="299"/>
      <c r="D456" s="298"/>
      <c r="E456" s="298"/>
      <c r="F456" s="298"/>
    </row>
    <row r="457" spans="2:15" ht="15" x14ac:dyDescent="0.25">
      <c r="B457" s="198" t="s">
        <v>173</v>
      </c>
      <c r="C457" s="199">
        <f>ROUNDUP(AVERAGE(C445:C456),0)</f>
        <v>25</v>
      </c>
      <c r="D457" s="199">
        <f t="shared" ref="D457:F457" si="41">ROUNDUP(AVERAGE(D445:D456),0)</f>
        <v>8</v>
      </c>
      <c r="E457" s="199">
        <f t="shared" si="41"/>
        <v>6</v>
      </c>
      <c r="F457" s="199">
        <f t="shared" si="41"/>
        <v>4</v>
      </c>
    </row>
    <row r="458" spans="2:15" x14ac:dyDescent="0.25">
      <c r="B458" s="341" t="s">
        <v>174</v>
      </c>
      <c r="C458" s="342"/>
      <c r="D458" s="342"/>
      <c r="E458" s="342"/>
      <c r="F458" s="343"/>
      <c r="H458" s="187" t="s">
        <v>174</v>
      </c>
    </row>
    <row r="459" spans="2:15" x14ac:dyDescent="0.25"/>
    <row r="460" spans="2:15" x14ac:dyDescent="0.25"/>
    <row r="461" spans="2:15" ht="15" x14ac:dyDescent="0.25">
      <c r="B461" s="352" t="s">
        <v>175</v>
      </c>
      <c r="C461" s="352"/>
      <c r="D461" s="352"/>
      <c r="E461" s="352"/>
      <c r="F461" s="352"/>
      <c r="G461" s="352"/>
      <c r="H461" s="352"/>
      <c r="I461" s="352"/>
      <c r="J461" s="352"/>
      <c r="K461" s="352"/>
      <c r="L461" s="352"/>
      <c r="M461" s="352"/>
      <c r="N461" s="352"/>
      <c r="O461" s="231"/>
    </row>
    <row r="462" spans="2:15" x14ac:dyDescent="0.25"/>
    <row r="463" spans="2:15" ht="45.75" customHeight="1" x14ac:dyDescent="0.25">
      <c r="B463" s="339" t="s">
        <v>176</v>
      </c>
      <c r="C463" s="339"/>
      <c r="D463" s="339"/>
      <c r="E463" s="339"/>
      <c r="F463" s="339"/>
      <c r="G463" s="339"/>
      <c r="H463" s="339"/>
      <c r="I463" s="339"/>
      <c r="J463" s="339"/>
      <c r="K463" s="339"/>
      <c r="L463" s="339"/>
      <c r="M463" s="339"/>
      <c r="N463" s="339"/>
      <c r="O463" s="339"/>
    </row>
    <row r="464" spans="2:15" x14ac:dyDescent="0.25"/>
    <row r="465" spans="2:15" ht="15" x14ac:dyDescent="0.25">
      <c r="B465" s="352" t="s">
        <v>177</v>
      </c>
      <c r="C465" s="352"/>
      <c r="D465" s="352"/>
      <c r="E465" s="352"/>
      <c r="F465" s="352"/>
      <c r="G465" s="352"/>
      <c r="H465" s="352"/>
      <c r="I465" s="352"/>
      <c r="J465" s="352"/>
      <c r="K465" s="352"/>
      <c r="L465" s="352"/>
      <c r="M465" s="352"/>
      <c r="N465" s="352"/>
      <c r="O465" s="231"/>
    </row>
    <row r="466" spans="2:15" x14ac:dyDescent="0.25"/>
    <row r="467" spans="2:15" ht="79.5" customHeight="1" x14ac:dyDescent="0.25">
      <c r="B467" s="339" t="s">
        <v>178</v>
      </c>
      <c r="C467" s="339"/>
      <c r="D467" s="339"/>
      <c r="E467" s="339"/>
      <c r="F467" s="339"/>
      <c r="G467" s="339"/>
      <c r="H467" s="339"/>
      <c r="I467" s="339"/>
      <c r="J467" s="339"/>
      <c r="K467" s="339"/>
      <c r="L467" s="339"/>
      <c r="M467" s="339"/>
      <c r="N467" s="339"/>
      <c r="O467" s="339"/>
    </row>
    <row r="468" spans="2:15" x14ac:dyDescent="0.25"/>
    <row r="469" spans="2:15" ht="15" x14ac:dyDescent="0.25">
      <c r="B469" s="351" t="s">
        <v>179</v>
      </c>
      <c r="C469" s="351"/>
      <c r="D469" s="351"/>
      <c r="E469" s="351"/>
      <c r="F469" s="351"/>
    </row>
    <row r="470" spans="2:15" ht="15" x14ac:dyDescent="0.25">
      <c r="B470" s="189" t="s">
        <v>29</v>
      </c>
      <c r="C470" s="295" t="s">
        <v>180</v>
      </c>
      <c r="D470" s="295" t="s">
        <v>181</v>
      </c>
      <c r="E470" s="295" t="s">
        <v>182</v>
      </c>
      <c r="F470" s="295" t="s">
        <v>183</v>
      </c>
    </row>
    <row r="471" spans="2:15" x14ac:dyDescent="0.25">
      <c r="B471" s="275" t="s">
        <v>126</v>
      </c>
      <c r="C471" s="300">
        <v>1856</v>
      </c>
      <c r="D471" s="300">
        <v>80</v>
      </c>
      <c r="E471" s="300">
        <v>1936</v>
      </c>
      <c r="F471" s="301">
        <v>0.95867768595041325</v>
      </c>
    </row>
    <row r="472" spans="2:15" x14ac:dyDescent="0.25">
      <c r="B472" s="275" t="s">
        <v>127</v>
      </c>
      <c r="C472" s="300">
        <v>1879</v>
      </c>
      <c r="D472" s="300">
        <v>102</v>
      </c>
      <c r="E472" s="300">
        <v>1981</v>
      </c>
      <c r="F472" s="301">
        <v>0.94851085310449268</v>
      </c>
    </row>
    <row r="473" spans="2:15" x14ac:dyDescent="0.25">
      <c r="B473" s="275" t="s">
        <v>128</v>
      </c>
      <c r="C473" s="300">
        <v>1982</v>
      </c>
      <c r="D473" s="300">
        <v>84</v>
      </c>
      <c r="E473" s="300">
        <v>2066</v>
      </c>
      <c r="F473" s="301">
        <v>0.95934172313649568</v>
      </c>
    </row>
    <row r="474" spans="2:15" x14ac:dyDescent="0.25">
      <c r="B474" s="275" t="s">
        <v>129</v>
      </c>
      <c r="C474" s="299"/>
      <c r="D474" s="299"/>
      <c r="E474" s="299"/>
      <c r="F474" s="302"/>
    </row>
    <row r="475" spans="2:15" x14ac:dyDescent="0.25">
      <c r="B475" s="275" t="s">
        <v>130</v>
      </c>
      <c r="C475" s="299"/>
      <c r="D475" s="299"/>
      <c r="E475" s="299"/>
      <c r="F475" s="302"/>
    </row>
    <row r="476" spans="2:15" x14ac:dyDescent="0.25">
      <c r="B476" s="275" t="s">
        <v>131</v>
      </c>
      <c r="C476" s="299"/>
      <c r="D476" s="299"/>
      <c r="E476" s="299"/>
      <c r="F476" s="302"/>
    </row>
    <row r="477" spans="2:15" x14ac:dyDescent="0.25">
      <c r="B477" s="275" t="s">
        <v>132</v>
      </c>
      <c r="C477" s="299"/>
      <c r="D477" s="299"/>
      <c r="E477" s="299"/>
      <c r="F477" s="302"/>
    </row>
    <row r="478" spans="2:15" x14ac:dyDescent="0.25">
      <c r="B478" s="275" t="s">
        <v>133</v>
      </c>
      <c r="C478" s="299"/>
      <c r="D478" s="299"/>
      <c r="E478" s="299"/>
      <c r="F478" s="302"/>
    </row>
    <row r="479" spans="2:15" x14ac:dyDescent="0.25">
      <c r="B479" s="275" t="s">
        <v>134</v>
      </c>
      <c r="C479" s="299"/>
      <c r="D479" s="299"/>
      <c r="E479" s="299"/>
      <c r="F479" s="302"/>
    </row>
    <row r="480" spans="2:15" x14ac:dyDescent="0.25">
      <c r="B480" s="275" t="s">
        <v>135</v>
      </c>
      <c r="C480" s="299"/>
      <c r="D480" s="299"/>
      <c r="E480" s="299"/>
      <c r="F480" s="302"/>
    </row>
    <row r="481" spans="2:15" x14ac:dyDescent="0.25">
      <c r="B481" s="275" t="s">
        <v>136</v>
      </c>
      <c r="C481" s="299"/>
      <c r="D481" s="299"/>
      <c r="E481" s="299"/>
      <c r="F481" s="302"/>
    </row>
    <row r="482" spans="2:15" x14ac:dyDescent="0.25">
      <c r="B482" s="275" t="s">
        <v>137</v>
      </c>
      <c r="C482" s="299"/>
      <c r="D482" s="299"/>
      <c r="E482" s="299"/>
      <c r="F482" s="302"/>
    </row>
    <row r="483" spans="2:15" ht="15" x14ac:dyDescent="0.25">
      <c r="B483" s="198" t="s">
        <v>6</v>
      </c>
      <c r="C483" s="199">
        <v>5717</v>
      </c>
      <c r="D483" s="199">
        <v>266</v>
      </c>
      <c r="E483" s="199">
        <v>5983</v>
      </c>
      <c r="F483" s="290">
        <v>0.95554069864616409</v>
      </c>
    </row>
    <row r="484" spans="2:15" x14ac:dyDescent="0.25">
      <c r="B484" s="341" t="s">
        <v>174</v>
      </c>
      <c r="C484" s="342"/>
      <c r="D484" s="342"/>
      <c r="E484" s="342"/>
      <c r="F484" s="343"/>
      <c r="H484" s="262" t="s">
        <v>174</v>
      </c>
    </row>
    <row r="485" spans="2:15" x14ac:dyDescent="0.25"/>
    <row r="486" spans="2:15" ht="15" x14ac:dyDescent="0.25">
      <c r="B486" s="352" t="s">
        <v>184</v>
      </c>
      <c r="C486" s="352"/>
      <c r="D486" s="352"/>
      <c r="E486" s="352"/>
      <c r="F486" s="352"/>
      <c r="G486" s="352"/>
      <c r="H486" s="352"/>
      <c r="I486" s="352"/>
      <c r="J486" s="352"/>
      <c r="K486" s="352"/>
      <c r="L486" s="352"/>
      <c r="M486" s="352"/>
      <c r="N486" s="352"/>
      <c r="O486" s="231"/>
    </row>
    <row r="487" spans="2:15" x14ac:dyDescent="0.25"/>
    <row r="488" spans="2:15" ht="72" customHeight="1" x14ac:dyDescent="0.25">
      <c r="B488" s="339" t="s">
        <v>185</v>
      </c>
      <c r="C488" s="339"/>
      <c r="D488" s="339"/>
      <c r="E488" s="339"/>
      <c r="F488" s="339"/>
      <c r="G488" s="339"/>
      <c r="H488" s="339"/>
      <c r="I488" s="339"/>
      <c r="J488" s="339"/>
      <c r="K488" s="339"/>
      <c r="L488" s="339"/>
      <c r="M488" s="339"/>
      <c r="N488" s="339"/>
      <c r="O488" s="339"/>
    </row>
    <row r="489" spans="2:15" x14ac:dyDescent="0.25"/>
    <row r="490" spans="2:15" ht="15" x14ac:dyDescent="0.25">
      <c r="B490" s="351" t="s">
        <v>186</v>
      </c>
      <c r="C490" s="351"/>
      <c r="D490" s="351"/>
      <c r="E490" s="351"/>
      <c r="F490" s="351"/>
    </row>
    <row r="491" spans="2:15" ht="15" x14ac:dyDescent="0.25">
      <c r="B491" s="189" t="s">
        <v>29</v>
      </c>
      <c r="C491" s="295" t="s">
        <v>180</v>
      </c>
      <c r="D491" s="295" t="s">
        <v>181</v>
      </c>
      <c r="E491" s="295" t="s">
        <v>182</v>
      </c>
      <c r="F491" s="295" t="s">
        <v>183</v>
      </c>
    </row>
    <row r="492" spans="2:15" x14ac:dyDescent="0.25">
      <c r="B492" s="275" t="s">
        <v>126</v>
      </c>
      <c r="C492" s="303">
        <v>1915</v>
      </c>
      <c r="D492" s="303">
        <v>21</v>
      </c>
      <c r="E492" s="303">
        <v>1936</v>
      </c>
      <c r="F492" s="301">
        <v>0.98915289256198347</v>
      </c>
    </row>
    <row r="493" spans="2:15" x14ac:dyDescent="0.25">
      <c r="B493" s="275" t="s">
        <v>127</v>
      </c>
      <c r="C493" s="303">
        <v>1944</v>
      </c>
      <c r="D493" s="303">
        <v>37</v>
      </c>
      <c r="E493" s="303">
        <v>1981</v>
      </c>
      <c r="F493" s="301">
        <v>0.98132256436143361</v>
      </c>
    </row>
    <row r="494" spans="2:15" x14ac:dyDescent="0.25">
      <c r="B494" s="275" t="s">
        <v>128</v>
      </c>
      <c r="C494" s="303">
        <v>2025</v>
      </c>
      <c r="D494" s="303">
        <v>41</v>
      </c>
      <c r="E494" s="303">
        <v>2066</v>
      </c>
      <c r="F494" s="301">
        <v>0.98015488867376577</v>
      </c>
    </row>
    <row r="495" spans="2:15" x14ac:dyDescent="0.25">
      <c r="B495" s="275" t="s">
        <v>129</v>
      </c>
      <c r="C495" s="299"/>
      <c r="D495" s="299"/>
      <c r="E495" s="299"/>
      <c r="F495" s="304"/>
    </row>
    <row r="496" spans="2:15" x14ac:dyDescent="0.25">
      <c r="B496" s="275" t="s">
        <v>130</v>
      </c>
      <c r="C496" s="299"/>
      <c r="D496" s="299"/>
      <c r="E496" s="299"/>
      <c r="F496" s="304"/>
    </row>
    <row r="497" spans="2:8" x14ac:dyDescent="0.25">
      <c r="B497" s="275" t="s">
        <v>131</v>
      </c>
      <c r="C497" s="299"/>
      <c r="D497" s="299"/>
      <c r="E497" s="299"/>
      <c r="F497" s="304"/>
    </row>
    <row r="498" spans="2:8" x14ac:dyDescent="0.25">
      <c r="B498" s="275" t="s">
        <v>132</v>
      </c>
      <c r="C498" s="299"/>
      <c r="D498" s="299"/>
      <c r="E498" s="299"/>
      <c r="F498" s="304"/>
    </row>
    <row r="499" spans="2:8" x14ac:dyDescent="0.25">
      <c r="B499" s="275" t="s">
        <v>133</v>
      </c>
      <c r="C499" s="299"/>
      <c r="D499" s="299"/>
      <c r="E499" s="299"/>
      <c r="F499" s="304"/>
    </row>
    <row r="500" spans="2:8" x14ac:dyDescent="0.25">
      <c r="B500" s="275" t="s">
        <v>134</v>
      </c>
      <c r="C500" s="299"/>
      <c r="D500" s="299"/>
      <c r="E500" s="299"/>
      <c r="F500" s="304"/>
    </row>
    <row r="501" spans="2:8" x14ac:dyDescent="0.25">
      <c r="B501" s="275" t="s">
        <v>135</v>
      </c>
      <c r="C501" s="299"/>
      <c r="D501" s="299"/>
      <c r="E501" s="299"/>
      <c r="F501" s="304"/>
    </row>
    <row r="502" spans="2:8" x14ac:dyDescent="0.25">
      <c r="B502" s="275" t="s">
        <v>136</v>
      </c>
      <c r="C502" s="299"/>
      <c r="D502" s="299"/>
      <c r="E502" s="299"/>
      <c r="F502" s="304"/>
    </row>
    <row r="503" spans="2:8" x14ac:dyDescent="0.25">
      <c r="B503" s="275" t="s">
        <v>137</v>
      </c>
      <c r="C503" s="299"/>
      <c r="D503" s="299"/>
      <c r="E503" s="299"/>
      <c r="F503" s="304"/>
    </row>
    <row r="504" spans="2:8" ht="15" x14ac:dyDescent="0.25">
      <c r="B504" s="198" t="s">
        <v>6</v>
      </c>
      <c r="C504" s="199">
        <v>5884</v>
      </c>
      <c r="D504" s="199">
        <v>99</v>
      </c>
      <c r="E504" s="199">
        <v>5983</v>
      </c>
      <c r="F504" s="290">
        <v>0.9834531171653017</v>
      </c>
    </row>
    <row r="505" spans="2:8" x14ac:dyDescent="0.25">
      <c r="B505" s="341" t="s">
        <v>174</v>
      </c>
      <c r="C505" s="342"/>
      <c r="D505" s="342"/>
      <c r="E505" s="342"/>
      <c r="F505" s="343"/>
      <c r="H505" s="262" t="s">
        <v>174</v>
      </c>
    </row>
    <row r="506" spans="2:8" x14ac:dyDescent="0.25"/>
  </sheetData>
  <mergeCells count="226">
    <mergeCell ref="B1:O1"/>
    <mergeCell ref="B2:O2"/>
    <mergeCell ref="B5:O5"/>
    <mergeCell ref="B7:O7"/>
    <mergeCell ref="B9:O9"/>
    <mergeCell ref="D228:J228"/>
    <mergeCell ref="B325:O325"/>
    <mergeCell ref="B344:O344"/>
    <mergeCell ref="B77:O77"/>
    <mergeCell ref="B79:O79"/>
    <mergeCell ref="B81:F81"/>
    <mergeCell ref="B100:N100"/>
    <mergeCell ref="B101:B102"/>
    <mergeCell ref="C101:N101"/>
    <mergeCell ref="B37:N37"/>
    <mergeCell ref="B38:B39"/>
    <mergeCell ref="C38:N38"/>
    <mergeCell ref="B46:O46"/>
    <mergeCell ref="B48:O48"/>
    <mergeCell ref="B75:O75"/>
    <mergeCell ref="B226:O226"/>
    <mergeCell ref="D229:F229"/>
    <mergeCell ref="D230:F230"/>
    <mergeCell ref="D231:F231"/>
    <mergeCell ref="D232:F232"/>
    <mergeCell ref="D233:F233"/>
    <mergeCell ref="B185:F185"/>
    <mergeCell ref="B203:O203"/>
    <mergeCell ref="B205:O205"/>
    <mergeCell ref="B207:F207"/>
    <mergeCell ref="B181:O181"/>
    <mergeCell ref="B244:O244"/>
    <mergeCell ref="D234:F234"/>
    <mergeCell ref="D235:F235"/>
    <mergeCell ref="D236:F236"/>
    <mergeCell ref="D237:F237"/>
    <mergeCell ref="D238:F238"/>
    <mergeCell ref="D239:F239"/>
    <mergeCell ref="B246:K246"/>
    <mergeCell ref="B247:B248"/>
    <mergeCell ref="C247:G248"/>
    <mergeCell ref="H247:I247"/>
    <mergeCell ref="J247:K247"/>
    <mergeCell ref="B242:O242"/>
    <mergeCell ref="B249:B250"/>
    <mergeCell ref="C249:G249"/>
    <mergeCell ref="I249:I250"/>
    <mergeCell ref="K249:K250"/>
    <mergeCell ref="C250:G250"/>
    <mergeCell ref="B251:B252"/>
    <mergeCell ref="C251:G251"/>
    <mergeCell ref="I251:I252"/>
    <mergeCell ref="K251:K252"/>
    <mergeCell ref="C252:G252"/>
    <mergeCell ref="B253:B254"/>
    <mergeCell ref="C253:G253"/>
    <mergeCell ref="I253:I254"/>
    <mergeCell ref="K253:K254"/>
    <mergeCell ref="C254:G254"/>
    <mergeCell ref="B255:B256"/>
    <mergeCell ref="C255:G255"/>
    <mergeCell ref="I255:I256"/>
    <mergeCell ref="K255:K256"/>
    <mergeCell ref="C256:G256"/>
    <mergeCell ref="B257:B258"/>
    <mergeCell ref="C257:G257"/>
    <mergeCell ref="I257:I258"/>
    <mergeCell ref="K257:K258"/>
    <mergeCell ref="C258:G258"/>
    <mergeCell ref="B259:B260"/>
    <mergeCell ref="C259:G259"/>
    <mergeCell ref="I259:I260"/>
    <mergeCell ref="K259:K260"/>
    <mergeCell ref="C260:G260"/>
    <mergeCell ref="B261:B262"/>
    <mergeCell ref="C261:G261"/>
    <mergeCell ref="I261:I262"/>
    <mergeCell ref="K261:K262"/>
    <mergeCell ref="C262:G262"/>
    <mergeCell ref="B263:B264"/>
    <mergeCell ref="C263:G263"/>
    <mergeCell ref="I263:I264"/>
    <mergeCell ref="K263:K264"/>
    <mergeCell ref="C264:G264"/>
    <mergeCell ref="B265:B266"/>
    <mergeCell ref="C265:G265"/>
    <mergeCell ref="I265:I266"/>
    <mergeCell ref="K265:K266"/>
    <mergeCell ref="C266:G266"/>
    <mergeCell ref="B267:B268"/>
    <mergeCell ref="C267:G267"/>
    <mergeCell ref="I267:I268"/>
    <mergeCell ref="K267:K268"/>
    <mergeCell ref="C268:G268"/>
    <mergeCell ref="B269:B270"/>
    <mergeCell ref="C269:G269"/>
    <mergeCell ref="I269:I270"/>
    <mergeCell ref="K269:K270"/>
    <mergeCell ref="C270:G270"/>
    <mergeCell ref="B280:O280"/>
    <mergeCell ref="B282:G282"/>
    <mergeCell ref="B283:C283"/>
    <mergeCell ref="B284:C284"/>
    <mergeCell ref="B285:C285"/>
    <mergeCell ref="B286:C286"/>
    <mergeCell ref="B271:B272"/>
    <mergeCell ref="C271:G271"/>
    <mergeCell ref="I271:I272"/>
    <mergeCell ref="K271:K272"/>
    <mergeCell ref="C272:G272"/>
    <mergeCell ref="B273:G273"/>
    <mergeCell ref="I273:I275"/>
    <mergeCell ref="K273:K275"/>
    <mergeCell ref="B274:G274"/>
    <mergeCell ref="B275:G275"/>
    <mergeCell ref="B278:O278"/>
    <mergeCell ref="B293:C293"/>
    <mergeCell ref="B294:C294"/>
    <mergeCell ref="B295:C295"/>
    <mergeCell ref="B296:C296"/>
    <mergeCell ref="B301:O301"/>
    <mergeCell ref="B303:G303"/>
    <mergeCell ref="B287:C287"/>
    <mergeCell ref="B288:C288"/>
    <mergeCell ref="B289:C289"/>
    <mergeCell ref="B290:C290"/>
    <mergeCell ref="B291:C291"/>
    <mergeCell ref="B292:C292"/>
    <mergeCell ref="B299:O299"/>
    <mergeCell ref="B310:C310"/>
    <mergeCell ref="B311:C311"/>
    <mergeCell ref="B312:C312"/>
    <mergeCell ref="B313:C313"/>
    <mergeCell ref="B314:C314"/>
    <mergeCell ref="B315:C315"/>
    <mergeCell ref="B304:C304"/>
    <mergeCell ref="B305:C305"/>
    <mergeCell ref="B306:C306"/>
    <mergeCell ref="B307:C307"/>
    <mergeCell ref="B308:C308"/>
    <mergeCell ref="B309:C309"/>
    <mergeCell ref="E329:F329"/>
    <mergeCell ref="E330:F330"/>
    <mergeCell ref="E331:F331"/>
    <mergeCell ref="E332:F332"/>
    <mergeCell ref="E333:F333"/>
    <mergeCell ref="E334:F334"/>
    <mergeCell ref="B316:C316"/>
    <mergeCell ref="B317:C317"/>
    <mergeCell ref="B321:O321"/>
    <mergeCell ref="B323:O323"/>
    <mergeCell ref="C327:F327"/>
    <mergeCell ref="E328:F328"/>
    <mergeCell ref="B318:G318"/>
    <mergeCell ref="E341:F341"/>
    <mergeCell ref="B346:O346"/>
    <mergeCell ref="B348:B349"/>
    <mergeCell ref="B350:B351"/>
    <mergeCell ref="B352:B353"/>
    <mergeCell ref="B354:B355"/>
    <mergeCell ref="E335:F335"/>
    <mergeCell ref="E336:F336"/>
    <mergeCell ref="E337:F337"/>
    <mergeCell ref="E338:F338"/>
    <mergeCell ref="E339:F339"/>
    <mergeCell ref="E340:F340"/>
    <mergeCell ref="C342:F342"/>
    <mergeCell ref="E404:F404"/>
    <mergeCell ref="E405:F405"/>
    <mergeCell ref="B356:B357"/>
    <mergeCell ref="B358:B359"/>
    <mergeCell ref="B360:B361"/>
    <mergeCell ref="B362:B363"/>
    <mergeCell ref="B364:B365"/>
    <mergeCell ref="B366:B367"/>
    <mergeCell ref="B373:O373"/>
    <mergeCell ref="B400:O400"/>
    <mergeCell ref="B371:O371"/>
    <mergeCell ref="B461:N461"/>
    <mergeCell ref="B224:O224"/>
    <mergeCell ref="B463:O463"/>
    <mergeCell ref="B465:N465"/>
    <mergeCell ref="E412:F412"/>
    <mergeCell ref="E413:F413"/>
    <mergeCell ref="E414:F414"/>
    <mergeCell ref="E415:F415"/>
    <mergeCell ref="E416:F416"/>
    <mergeCell ref="B421:F421"/>
    <mergeCell ref="E406:F406"/>
    <mergeCell ref="E407:F407"/>
    <mergeCell ref="E408:F408"/>
    <mergeCell ref="E409:F409"/>
    <mergeCell ref="E410:F410"/>
    <mergeCell ref="E411:F411"/>
    <mergeCell ref="B419:O419"/>
    <mergeCell ref="C417:F417"/>
    <mergeCell ref="B437:F437"/>
    <mergeCell ref="B458:F458"/>
    <mergeCell ref="B368:B369"/>
    <mergeCell ref="B398:O398"/>
    <mergeCell ref="C402:F402"/>
    <mergeCell ref="E403:F403"/>
    <mergeCell ref="B35:O35"/>
    <mergeCell ref="B98:O98"/>
    <mergeCell ref="B157:O157"/>
    <mergeCell ref="B183:O183"/>
    <mergeCell ref="B484:F484"/>
    <mergeCell ref="B505:F505"/>
    <mergeCell ref="C33:L33"/>
    <mergeCell ref="B43:N43"/>
    <mergeCell ref="C72:L72"/>
    <mergeCell ref="B222:F222"/>
    <mergeCell ref="B297:G297"/>
    <mergeCell ref="B155:N155"/>
    <mergeCell ref="B200:F200"/>
    <mergeCell ref="D240:J240"/>
    <mergeCell ref="B276:K276"/>
    <mergeCell ref="L273:O273"/>
    <mergeCell ref="B467:O467"/>
    <mergeCell ref="B469:F469"/>
    <mergeCell ref="B486:N486"/>
    <mergeCell ref="B488:O488"/>
    <mergeCell ref="B490:F490"/>
    <mergeCell ref="B439:N439"/>
    <mergeCell ref="B441:O441"/>
    <mergeCell ref="B443:F443"/>
  </mergeCells>
  <pageMargins left="0.7" right="0.7" top="0.75" bottom="0.75" header="0.3" footer="0.3"/>
  <pageSetup scale="63" fitToHeight="0" orientation="landscape" r:id="rId1"/>
  <ignoredErrors>
    <ignoredError sqref="N106 N11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13D3-2BDA-4E65-9D56-70751F144A09}">
  <sheetPr>
    <tabColor theme="8" tint="-0.499984740745262"/>
  </sheetPr>
  <dimension ref="A1:U282"/>
  <sheetViews>
    <sheetView showGridLines="0" showRowColHeaders="0" zoomScale="115" zoomScaleNormal="115" workbookViewId="0">
      <selection activeCell="D129" sqref="D129"/>
    </sheetView>
  </sheetViews>
  <sheetFormatPr baseColWidth="10" defaultColWidth="0" defaultRowHeight="15" customHeight="1" zeroHeight="1" x14ac:dyDescent="0.25"/>
  <cols>
    <col min="1" max="1" width="5" style="3" customWidth="1"/>
    <col min="2" max="2" width="24.5703125" style="3" bestFit="1" customWidth="1"/>
    <col min="3" max="3" width="36.5703125" style="3" customWidth="1"/>
    <col min="4" max="8" width="11.42578125" style="3" customWidth="1"/>
    <col min="9" max="9" width="6.7109375" style="3" customWidth="1"/>
    <col min="10" max="18" width="11.42578125" style="3" customWidth="1"/>
    <col min="19" max="21" width="0" style="3" hidden="1" customWidth="1"/>
    <col min="22" max="16384" width="11.42578125" style="3" hidden="1"/>
  </cols>
  <sheetData>
    <row r="1" spans="2:18" x14ac:dyDescent="0.25"/>
    <row r="2" spans="2:18" ht="36" x14ac:dyDescent="0.55000000000000004">
      <c r="B2" s="484" t="s">
        <v>187</v>
      </c>
      <c r="C2" s="484"/>
      <c r="D2" s="484"/>
      <c r="E2" s="484"/>
      <c r="F2" s="484"/>
      <c r="G2" s="484"/>
      <c r="H2" s="484"/>
      <c r="I2" s="484"/>
      <c r="J2" s="484"/>
      <c r="K2" s="484"/>
      <c r="L2" s="484"/>
      <c r="M2" s="484"/>
      <c r="N2" s="484"/>
      <c r="O2" s="484"/>
      <c r="P2" s="484"/>
      <c r="Q2" s="484"/>
      <c r="R2" s="484"/>
    </row>
    <row r="3" spans="2:18" x14ac:dyDescent="0.25"/>
    <row r="4" spans="2:18" ht="28.5" x14ac:dyDescent="0.45">
      <c r="B4" s="447" t="s">
        <v>188</v>
      </c>
      <c r="C4" s="447"/>
      <c r="D4" s="447"/>
      <c r="E4" s="447"/>
      <c r="F4" s="447"/>
      <c r="G4" s="447"/>
      <c r="H4" s="447"/>
      <c r="I4" s="447"/>
      <c r="J4" s="447"/>
      <c r="K4" s="447"/>
      <c r="L4" s="447"/>
      <c r="M4" s="447"/>
      <c r="N4" s="447"/>
      <c r="O4" s="447"/>
      <c r="P4" s="447"/>
      <c r="Q4" s="447"/>
      <c r="R4" s="447"/>
    </row>
    <row r="5" spans="2:18" x14ac:dyDescent="0.25"/>
    <row r="6" spans="2:18" ht="15.75" thickBot="1" x14ac:dyDescent="0.3"/>
    <row r="7" spans="2:18" ht="21.75" thickBot="1" x14ac:dyDescent="0.3">
      <c r="B7" s="485" t="s">
        <v>189</v>
      </c>
      <c r="C7" s="485"/>
      <c r="D7" s="485"/>
      <c r="E7" s="485"/>
    </row>
    <row r="8" spans="2:18" ht="15.75" thickBot="1" x14ac:dyDescent="0.3">
      <c r="B8" s="4"/>
      <c r="C8" s="5">
        <v>2024</v>
      </c>
      <c r="D8" s="6">
        <v>2025</v>
      </c>
      <c r="E8" s="7">
        <v>2026</v>
      </c>
    </row>
    <row r="9" spans="2:18" x14ac:dyDescent="0.25">
      <c r="B9" s="8" t="s">
        <v>34</v>
      </c>
      <c r="C9" s="9">
        <v>1239</v>
      </c>
      <c r="D9" s="10">
        <v>1231</v>
      </c>
      <c r="E9" s="11">
        <v>901</v>
      </c>
    </row>
    <row r="10" spans="2:18" x14ac:dyDescent="0.25">
      <c r="B10" s="8" t="s">
        <v>35</v>
      </c>
      <c r="C10" s="12">
        <v>4534</v>
      </c>
      <c r="D10" s="13">
        <v>2903</v>
      </c>
      <c r="E10" s="14">
        <v>3455</v>
      </c>
    </row>
    <row r="11" spans="2:18" x14ac:dyDescent="0.25">
      <c r="B11" s="8" t="s">
        <v>36</v>
      </c>
      <c r="C11" s="12">
        <v>7895</v>
      </c>
      <c r="D11" s="13">
        <v>8362</v>
      </c>
      <c r="E11" s="14">
        <v>6237</v>
      </c>
    </row>
    <row r="12" spans="2:18" x14ac:dyDescent="0.25">
      <c r="B12" s="8" t="s">
        <v>37</v>
      </c>
      <c r="C12" s="12">
        <v>12468</v>
      </c>
      <c r="D12" s="13">
        <v>7846</v>
      </c>
      <c r="E12" s="14">
        <v>0</v>
      </c>
    </row>
    <row r="13" spans="2:18" x14ac:dyDescent="0.25">
      <c r="B13" s="8" t="s">
        <v>38</v>
      </c>
      <c r="C13" s="12">
        <v>11758</v>
      </c>
      <c r="D13" s="13">
        <v>10409</v>
      </c>
      <c r="E13" s="14">
        <v>0</v>
      </c>
    </row>
    <row r="14" spans="2:18" x14ac:dyDescent="0.25">
      <c r="B14" s="8" t="s">
        <v>39</v>
      </c>
      <c r="C14" s="12">
        <v>5101</v>
      </c>
      <c r="D14" s="13">
        <v>4749</v>
      </c>
      <c r="E14" s="14">
        <v>0</v>
      </c>
    </row>
    <row r="15" spans="2:18" x14ac:dyDescent="0.25">
      <c r="B15" s="8" t="s">
        <v>40</v>
      </c>
      <c r="C15" s="12">
        <v>2865</v>
      </c>
      <c r="D15" s="13">
        <v>3134</v>
      </c>
      <c r="E15" s="14">
        <v>0</v>
      </c>
    </row>
    <row r="16" spans="2:18" x14ac:dyDescent="0.25">
      <c r="B16" s="8" t="s">
        <v>41</v>
      </c>
      <c r="C16" s="12">
        <v>7855</v>
      </c>
      <c r="D16" s="13">
        <v>6070</v>
      </c>
      <c r="E16" s="14">
        <v>0</v>
      </c>
    </row>
    <row r="17" spans="2:19" x14ac:dyDescent="0.25">
      <c r="B17" s="8" t="s">
        <v>42</v>
      </c>
      <c r="C17" s="12">
        <v>12257</v>
      </c>
      <c r="D17" s="13">
        <v>12111</v>
      </c>
      <c r="E17" s="14">
        <v>0</v>
      </c>
    </row>
    <row r="18" spans="2:19" x14ac:dyDescent="0.25">
      <c r="B18" s="8" t="s">
        <v>43</v>
      </c>
      <c r="C18" s="12">
        <v>14379</v>
      </c>
      <c r="D18" s="13">
        <v>11684</v>
      </c>
      <c r="E18" s="14">
        <v>0</v>
      </c>
    </row>
    <row r="19" spans="2:19" x14ac:dyDescent="0.25">
      <c r="B19" s="8" t="s">
        <v>44</v>
      </c>
      <c r="C19" s="12">
        <v>9705</v>
      </c>
      <c r="D19" s="13">
        <v>7953</v>
      </c>
      <c r="E19" s="14">
        <v>0</v>
      </c>
    </row>
    <row r="20" spans="2:19" ht="15.75" thickBot="1" x14ac:dyDescent="0.3">
      <c r="B20" s="8" t="s">
        <v>45</v>
      </c>
      <c r="C20" s="15">
        <v>1854</v>
      </c>
      <c r="D20" s="16">
        <v>1453</v>
      </c>
      <c r="E20" s="17">
        <v>0</v>
      </c>
    </row>
    <row r="21" spans="2:19" ht="15.75" thickBot="1" x14ac:dyDescent="0.3">
      <c r="B21" s="18" t="s">
        <v>190</v>
      </c>
      <c r="C21" s="19">
        <f>SUM(C9:C20)</f>
        <v>91910</v>
      </c>
      <c r="D21" s="20">
        <f>SUM(D9:D20)</f>
        <v>77905</v>
      </c>
      <c r="E21" s="21">
        <f>SUM(E9:E20)</f>
        <v>10593</v>
      </c>
    </row>
    <row r="22" spans="2:19" x14ac:dyDescent="0.25">
      <c r="B22" s="486" t="s">
        <v>191</v>
      </c>
      <c r="C22" s="486"/>
      <c r="D22" s="486"/>
      <c r="E22" s="486"/>
      <c r="F22" s="486"/>
      <c r="G22" s="486"/>
      <c r="H22" s="486"/>
    </row>
    <row r="23" spans="2:19" ht="9" customHeight="1" x14ac:dyDescent="0.25">
      <c r="B23" s="22"/>
      <c r="C23" s="22"/>
      <c r="D23" s="22"/>
      <c r="E23" s="22"/>
      <c r="F23" s="22"/>
      <c r="G23" s="22"/>
      <c r="H23" s="22"/>
    </row>
    <row r="24" spans="2:19" ht="30.75" customHeight="1" x14ac:dyDescent="0.25">
      <c r="B24" s="464" t="s">
        <v>316</v>
      </c>
      <c r="C24" s="452"/>
      <c r="D24" s="452"/>
      <c r="E24" s="452"/>
      <c r="F24" s="452"/>
      <c r="G24" s="452"/>
      <c r="H24" s="452"/>
      <c r="I24" s="452"/>
      <c r="J24" s="452"/>
      <c r="K24" s="452"/>
      <c r="L24" s="452"/>
      <c r="M24" s="452"/>
      <c r="N24" s="452"/>
      <c r="O24" s="452"/>
      <c r="P24" s="452"/>
      <c r="Q24" s="452"/>
    </row>
    <row r="25" spans="2:19" ht="15.75" thickBot="1" x14ac:dyDescent="0.3"/>
    <row r="26" spans="2:19" ht="21.75" thickBot="1" x14ac:dyDescent="0.3">
      <c r="B26" s="479" t="s">
        <v>192</v>
      </c>
      <c r="C26" s="479"/>
      <c r="D26" s="479"/>
      <c r="E26" s="479"/>
      <c r="F26" s="23"/>
      <c r="H26" s="24"/>
    </row>
    <row r="27" spans="2:19" ht="15.75" thickBot="1" x14ac:dyDescent="0.3">
      <c r="B27" s="25"/>
      <c r="C27" s="26">
        <v>2024</v>
      </c>
      <c r="D27" s="26">
        <v>2025</v>
      </c>
      <c r="E27" s="26">
        <v>2026</v>
      </c>
      <c r="F27" s="23"/>
      <c r="H27" s="27"/>
      <c r="I27" s="27"/>
      <c r="J27" s="27"/>
      <c r="K27" s="27"/>
      <c r="L27" s="27"/>
      <c r="M27" s="28"/>
      <c r="N27" s="27"/>
      <c r="O27" s="27"/>
      <c r="P27" s="27"/>
      <c r="Q27" s="27"/>
      <c r="R27" s="27"/>
      <c r="S27" s="27"/>
    </row>
    <row r="28" spans="2:19" ht="15.75" thickBot="1" x14ac:dyDescent="0.3">
      <c r="B28" s="29" t="s">
        <v>34</v>
      </c>
      <c r="C28" s="30">
        <v>205</v>
      </c>
      <c r="D28" s="30">
        <v>1202</v>
      </c>
      <c r="E28" s="30">
        <v>0</v>
      </c>
      <c r="F28" s="31"/>
    </row>
    <row r="29" spans="2:19" ht="15.75" thickBot="1" x14ac:dyDescent="0.3">
      <c r="B29" s="29" t="s">
        <v>35</v>
      </c>
      <c r="C29" s="30">
        <v>2438</v>
      </c>
      <c r="D29" s="30">
        <v>1162</v>
      </c>
      <c r="E29" s="30">
        <v>372</v>
      </c>
      <c r="F29" s="31"/>
    </row>
    <row r="30" spans="2:19" ht="15.75" thickBot="1" x14ac:dyDescent="0.3">
      <c r="B30" s="29" t="s">
        <v>36</v>
      </c>
      <c r="C30" s="30">
        <v>6195</v>
      </c>
      <c r="D30" s="30">
        <v>2737</v>
      </c>
      <c r="E30" s="30">
        <v>1038</v>
      </c>
      <c r="F30" s="31"/>
    </row>
    <row r="31" spans="2:19" ht="15.75" thickBot="1" x14ac:dyDescent="0.3">
      <c r="B31" s="29" t="s">
        <v>37</v>
      </c>
      <c r="C31" s="30">
        <v>2930</v>
      </c>
      <c r="D31" s="30">
        <v>2211</v>
      </c>
      <c r="E31" s="30">
        <v>0</v>
      </c>
      <c r="F31" s="31"/>
    </row>
    <row r="32" spans="2:19" ht="15.75" thickBot="1" x14ac:dyDescent="0.3">
      <c r="B32" s="29" t="s">
        <v>38</v>
      </c>
      <c r="C32" s="30">
        <v>3014</v>
      </c>
      <c r="D32" s="30">
        <v>2848</v>
      </c>
      <c r="E32" s="30">
        <v>0</v>
      </c>
      <c r="F32" s="31"/>
    </row>
    <row r="33" spans="2:19" ht="15.75" thickBot="1" x14ac:dyDescent="0.3">
      <c r="B33" s="29" t="s">
        <v>39</v>
      </c>
      <c r="C33" s="30">
        <v>268</v>
      </c>
      <c r="D33" s="30">
        <v>1995</v>
      </c>
      <c r="E33" s="30">
        <v>0</v>
      </c>
      <c r="F33" s="31"/>
    </row>
    <row r="34" spans="2:19" ht="15.75" thickBot="1" x14ac:dyDescent="0.3">
      <c r="B34" s="29" t="s">
        <v>40</v>
      </c>
      <c r="C34" s="30">
        <v>3207</v>
      </c>
      <c r="D34" s="30">
        <v>4389</v>
      </c>
      <c r="E34" s="30">
        <v>0</v>
      </c>
      <c r="F34" s="31"/>
    </row>
    <row r="35" spans="2:19" ht="15.75" thickBot="1" x14ac:dyDescent="0.3">
      <c r="B35" s="29" t="s">
        <v>41</v>
      </c>
      <c r="C35" s="30">
        <v>1539</v>
      </c>
      <c r="D35" s="30">
        <v>2757</v>
      </c>
      <c r="E35" s="30">
        <v>0</v>
      </c>
      <c r="F35" s="31"/>
    </row>
    <row r="36" spans="2:19" ht="15.75" thickBot="1" x14ac:dyDescent="0.3">
      <c r="B36" s="29" t="s">
        <v>42</v>
      </c>
      <c r="C36" s="30">
        <v>972</v>
      </c>
      <c r="D36" s="30">
        <v>2357</v>
      </c>
      <c r="E36" s="30">
        <v>0</v>
      </c>
      <c r="F36" s="31"/>
    </row>
    <row r="37" spans="2:19" ht="15.75" thickBot="1" x14ac:dyDescent="0.3">
      <c r="B37" s="29" t="s">
        <v>43</v>
      </c>
      <c r="C37" s="30">
        <v>390</v>
      </c>
      <c r="D37" s="30">
        <v>4018</v>
      </c>
      <c r="E37" s="30">
        <v>0</v>
      </c>
      <c r="F37" s="31"/>
    </row>
    <row r="38" spans="2:19" ht="15.75" thickBot="1" x14ac:dyDescent="0.3">
      <c r="B38" s="29" t="s">
        <v>44</v>
      </c>
      <c r="C38" s="30">
        <v>755</v>
      </c>
      <c r="D38" s="30">
        <v>2954</v>
      </c>
      <c r="E38" s="30">
        <v>0</v>
      </c>
      <c r="F38" s="31"/>
    </row>
    <row r="39" spans="2:19" ht="15.75" thickBot="1" x14ac:dyDescent="0.3">
      <c r="B39" s="29" t="s">
        <v>45</v>
      </c>
      <c r="C39" s="30">
        <v>58</v>
      </c>
      <c r="D39" s="30">
        <v>167</v>
      </c>
      <c r="E39" s="30">
        <v>0</v>
      </c>
      <c r="F39" s="31"/>
    </row>
    <row r="40" spans="2:19" ht="15.75" thickBot="1" x14ac:dyDescent="0.3">
      <c r="B40" s="29" t="s">
        <v>190</v>
      </c>
      <c r="C40" s="32">
        <f>SUM(C28:C39)</f>
        <v>21971</v>
      </c>
      <c r="D40" s="32">
        <f>SUM(D28:D39)</f>
        <v>28797</v>
      </c>
      <c r="E40" s="32">
        <f>SUM(E28:E39)</f>
        <v>1410</v>
      </c>
      <c r="F40" s="33"/>
    </row>
    <row r="41" spans="2:19" ht="18" customHeight="1" x14ac:dyDescent="0.25">
      <c r="B41" s="456" t="s">
        <v>193</v>
      </c>
      <c r="C41" s="456"/>
      <c r="D41" s="456"/>
      <c r="E41" s="456"/>
      <c r="F41" s="456"/>
      <c r="G41" s="456"/>
      <c r="H41" s="456"/>
      <c r="I41" s="456"/>
      <c r="J41" s="456"/>
      <c r="K41" s="456"/>
    </row>
    <row r="42" spans="2:19" ht="11.25" customHeight="1" x14ac:dyDescent="0.25">
      <c r="B42" s="34"/>
      <c r="C42" s="34"/>
      <c r="D42" s="34"/>
      <c r="E42" s="34"/>
      <c r="F42" s="34"/>
      <c r="G42" s="34"/>
      <c r="H42" s="35"/>
    </row>
    <row r="43" spans="2:19" ht="52.5" customHeight="1" x14ac:dyDescent="0.25">
      <c r="B43" s="464" t="s">
        <v>317</v>
      </c>
      <c r="C43" s="452"/>
      <c r="D43" s="452"/>
      <c r="E43" s="452"/>
      <c r="F43" s="452"/>
      <c r="G43" s="452"/>
      <c r="H43" s="452"/>
      <c r="I43" s="452"/>
      <c r="J43" s="452"/>
      <c r="K43" s="452"/>
      <c r="L43" s="452"/>
      <c r="M43" s="452"/>
      <c r="N43" s="452"/>
      <c r="O43" s="452"/>
      <c r="P43" s="452"/>
      <c r="Q43" s="452"/>
    </row>
    <row r="44" spans="2:19" ht="15.75" thickBot="1" x14ac:dyDescent="0.3"/>
    <row r="45" spans="2:19" ht="21.75" thickBot="1" x14ac:dyDescent="0.3">
      <c r="B45" s="479" t="s">
        <v>194</v>
      </c>
      <c r="C45" s="479"/>
      <c r="D45" s="479"/>
      <c r="E45" s="479"/>
      <c r="F45" s="23"/>
      <c r="H45" s="24"/>
    </row>
    <row r="46" spans="2:19" ht="15.75" thickBot="1" x14ac:dyDescent="0.3">
      <c r="B46" s="25"/>
      <c r="C46" s="26">
        <v>2024</v>
      </c>
      <c r="D46" s="26">
        <v>2025</v>
      </c>
      <c r="E46" s="26">
        <v>2026</v>
      </c>
      <c r="F46" s="23">
        <v>2025</v>
      </c>
      <c r="H46" s="27"/>
      <c r="I46" s="27"/>
      <c r="J46" s="27"/>
      <c r="K46" s="27"/>
      <c r="L46" s="27"/>
      <c r="M46" s="28"/>
      <c r="N46" s="27"/>
      <c r="O46" s="27"/>
      <c r="P46" s="27"/>
      <c r="Q46" s="27"/>
      <c r="R46" s="27"/>
      <c r="S46" s="27"/>
    </row>
    <row r="47" spans="2:19" ht="15.75" thickBot="1" x14ac:dyDescent="0.3">
      <c r="B47" s="29" t="s">
        <v>34</v>
      </c>
      <c r="C47" s="30">
        <v>2812</v>
      </c>
      <c r="D47" s="30">
        <v>0</v>
      </c>
      <c r="E47" s="30">
        <v>22</v>
      </c>
      <c r="F47" s="31"/>
    </row>
    <row r="48" spans="2:19" ht="15.75" thickBot="1" x14ac:dyDescent="0.3">
      <c r="B48" s="29" t="s">
        <v>35</v>
      </c>
      <c r="C48" s="30">
        <v>5620</v>
      </c>
      <c r="D48" s="30">
        <v>3063</v>
      </c>
      <c r="E48" s="30">
        <v>1443</v>
      </c>
      <c r="F48" s="31"/>
    </row>
    <row r="49" spans="2:17" ht="15.75" thickBot="1" x14ac:dyDescent="0.3">
      <c r="B49" s="29" t="s">
        <v>36</v>
      </c>
      <c r="C49" s="30">
        <v>7408</v>
      </c>
      <c r="D49" s="30">
        <v>4196</v>
      </c>
      <c r="E49" s="30">
        <v>2147</v>
      </c>
      <c r="F49" s="31"/>
    </row>
    <row r="50" spans="2:17" ht="15.75" thickBot="1" x14ac:dyDescent="0.3">
      <c r="B50" s="29" t="s">
        <v>37</v>
      </c>
      <c r="C50" s="30">
        <v>5136</v>
      </c>
      <c r="D50" s="30">
        <v>4112</v>
      </c>
      <c r="E50" s="30">
        <v>0</v>
      </c>
      <c r="F50" s="31"/>
    </row>
    <row r="51" spans="2:17" ht="15.75" thickBot="1" x14ac:dyDescent="0.3">
      <c r="B51" s="29" t="s">
        <v>38</v>
      </c>
      <c r="C51" s="30">
        <v>11045</v>
      </c>
      <c r="D51" s="30">
        <v>9595</v>
      </c>
      <c r="E51" s="30">
        <v>0</v>
      </c>
      <c r="F51" s="31"/>
    </row>
    <row r="52" spans="2:17" ht="15.75" thickBot="1" x14ac:dyDescent="0.3">
      <c r="B52" s="29" t="s">
        <v>39</v>
      </c>
      <c r="C52" s="30">
        <v>1865</v>
      </c>
      <c r="D52" s="30">
        <v>2587</v>
      </c>
      <c r="E52" s="30">
        <v>0</v>
      </c>
      <c r="F52" s="31"/>
    </row>
    <row r="53" spans="2:17" ht="15.75" thickBot="1" x14ac:dyDescent="0.3">
      <c r="B53" s="29" t="s">
        <v>40</v>
      </c>
      <c r="C53" s="30">
        <v>1433</v>
      </c>
      <c r="D53" s="30">
        <v>2069</v>
      </c>
      <c r="E53" s="30">
        <v>0</v>
      </c>
      <c r="F53" s="31"/>
    </row>
    <row r="54" spans="2:17" ht="15.75" thickBot="1" x14ac:dyDescent="0.3">
      <c r="B54" s="29" t="s">
        <v>41</v>
      </c>
      <c r="C54" s="30">
        <v>4723</v>
      </c>
      <c r="D54" s="30">
        <v>6513</v>
      </c>
      <c r="E54" s="30">
        <v>0</v>
      </c>
      <c r="F54" s="31"/>
    </row>
    <row r="55" spans="2:17" ht="15.75" thickBot="1" x14ac:dyDescent="0.3">
      <c r="B55" s="29" t="s">
        <v>42</v>
      </c>
      <c r="C55" s="30">
        <v>4649</v>
      </c>
      <c r="D55" s="30">
        <v>7070</v>
      </c>
      <c r="E55" s="30">
        <v>0</v>
      </c>
      <c r="F55" s="31"/>
    </row>
    <row r="56" spans="2:17" ht="15.75" thickBot="1" x14ac:dyDescent="0.3">
      <c r="B56" s="29" t="s">
        <v>43</v>
      </c>
      <c r="C56" s="30">
        <v>7618</v>
      </c>
      <c r="D56" s="30">
        <v>2634</v>
      </c>
      <c r="E56" s="30">
        <v>0</v>
      </c>
      <c r="F56" s="31"/>
    </row>
    <row r="57" spans="2:17" ht="15.75" thickBot="1" x14ac:dyDescent="0.3">
      <c r="B57" s="29" t="s">
        <v>44</v>
      </c>
      <c r="C57" s="30">
        <v>1375</v>
      </c>
      <c r="D57" s="30">
        <v>2959</v>
      </c>
      <c r="E57" s="30">
        <v>0</v>
      </c>
      <c r="F57" s="31"/>
    </row>
    <row r="58" spans="2:17" ht="15.75" thickBot="1" x14ac:dyDescent="0.3">
      <c r="B58" s="29" t="s">
        <v>45</v>
      </c>
      <c r="C58" s="30">
        <v>0</v>
      </c>
      <c r="D58" s="30">
        <v>48</v>
      </c>
      <c r="E58" s="30">
        <v>0</v>
      </c>
      <c r="F58" s="31"/>
    </row>
    <row r="59" spans="2:17" ht="15.75" thickBot="1" x14ac:dyDescent="0.3">
      <c r="B59" s="29" t="s">
        <v>190</v>
      </c>
      <c r="C59" s="32">
        <f>SUM(C47:C58)</f>
        <v>53684</v>
      </c>
      <c r="D59" s="32">
        <f>SUM(D47:D58)</f>
        <v>44846</v>
      </c>
      <c r="E59" s="32">
        <f>SUM(E47:E58)</f>
        <v>3612</v>
      </c>
      <c r="F59" s="31"/>
    </row>
    <row r="60" spans="2:17" ht="13.5" customHeight="1" x14ac:dyDescent="0.25">
      <c r="B60" s="478" t="s">
        <v>195</v>
      </c>
      <c r="C60" s="478"/>
      <c r="D60" s="478"/>
      <c r="E60" s="478"/>
      <c r="F60" s="478"/>
      <c r="G60" s="478"/>
      <c r="H60" s="478"/>
      <c r="I60" s="478"/>
      <c r="J60" s="478"/>
      <c r="K60" s="478"/>
    </row>
    <row r="61" spans="2:17" ht="9" customHeight="1" x14ac:dyDescent="0.25"/>
    <row r="62" spans="2:17" ht="47.25" customHeight="1" x14ac:dyDescent="0.25">
      <c r="B62" s="480" t="s">
        <v>196</v>
      </c>
      <c r="C62" s="481"/>
      <c r="D62" s="481"/>
      <c r="E62" s="481"/>
      <c r="F62" s="481"/>
      <c r="G62" s="481"/>
      <c r="H62" s="481"/>
      <c r="I62" s="481"/>
      <c r="J62" s="481"/>
      <c r="K62" s="481"/>
      <c r="L62" s="481"/>
      <c r="M62" s="481"/>
      <c r="N62" s="481"/>
      <c r="O62" s="481"/>
      <c r="P62" s="481"/>
      <c r="Q62" s="481"/>
    </row>
    <row r="63" spans="2:17" ht="15.75" thickBot="1" x14ac:dyDescent="0.3"/>
    <row r="64" spans="2:17" ht="21.75" thickBot="1" x14ac:dyDescent="0.3">
      <c r="B64" s="36" t="s">
        <v>197</v>
      </c>
      <c r="C64" s="36"/>
      <c r="D64" s="36"/>
      <c r="E64" s="36"/>
    </row>
    <row r="65" spans="2:8" ht="15.75" thickBot="1" x14ac:dyDescent="0.3">
      <c r="B65" s="25"/>
      <c r="C65" s="26">
        <v>2024</v>
      </c>
      <c r="D65" s="26">
        <v>2025</v>
      </c>
      <c r="E65" s="26">
        <v>2026</v>
      </c>
    </row>
    <row r="66" spans="2:8" ht="15.75" thickBot="1" x14ac:dyDescent="0.3">
      <c r="B66" s="29" t="s">
        <v>198</v>
      </c>
      <c r="C66" s="37">
        <v>7</v>
      </c>
      <c r="D66" s="37">
        <v>18</v>
      </c>
      <c r="E66" s="37">
        <v>3</v>
      </c>
    </row>
    <row r="67" spans="2:8" ht="15.75" thickBot="1" x14ac:dyDescent="0.3">
      <c r="B67" s="29" t="s">
        <v>199</v>
      </c>
      <c r="C67" s="37">
        <v>1</v>
      </c>
      <c r="D67" s="37">
        <v>3</v>
      </c>
      <c r="E67" s="37">
        <v>1</v>
      </c>
    </row>
    <row r="68" spans="2:8" x14ac:dyDescent="0.25">
      <c r="B68" s="482" t="s">
        <v>200</v>
      </c>
      <c r="C68" s="482"/>
      <c r="D68" s="482"/>
      <c r="E68" s="482"/>
      <c r="F68" s="482"/>
      <c r="G68" s="482"/>
      <c r="H68" s="482"/>
    </row>
    <row r="69" spans="2:8" x14ac:dyDescent="0.25"/>
    <row r="70" spans="2:8" x14ac:dyDescent="0.25">
      <c r="B70" s="457" t="s">
        <v>201</v>
      </c>
      <c r="C70" s="457"/>
      <c r="D70" s="457"/>
      <c r="E70" s="457"/>
    </row>
    <row r="71" spans="2:8" ht="39.75" customHeight="1" x14ac:dyDescent="0.25">
      <c r="B71" s="457"/>
      <c r="C71" s="457"/>
      <c r="D71" s="457"/>
      <c r="E71" s="457"/>
    </row>
    <row r="72" spans="2:8" ht="31.5" customHeight="1" x14ac:dyDescent="0.25">
      <c r="B72" s="457"/>
      <c r="C72" s="457"/>
      <c r="D72" s="457"/>
      <c r="E72" s="457"/>
    </row>
    <row r="73" spans="2:8" ht="33.75" customHeight="1" x14ac:dyDescent="0.25">
      <c r="B73" s="457"/>
      <c r="C73" s="457"/>
      <c r="D73" s="457"/>
      <c r="E73" s="457"/>
    </row>
    <row r="74" spans="2:8" x14ac:dyDescent="0.25"/>
    <row r="75" spans="2:8" x14ac:dyDescent="0.25"/>
    <row r="76" spans="2:8" x14ac:dyDescent="0.25"/>
    <row r="77" spans="2:8" x14ac:dyDescent="0.25"/>
    <row r="78" spans="2:8" x14ac:dyDescent="0.25"/>
    <row r="79" spans="2:8" ht="15.75" thickBot="1" x14ac:dyDescent="0.3"/>
    <row r="80" spans="2:8" ht="21.75" thickBot="1" x14ac:dyDescent="0.3">
      <c r="B80" s="479" t="s">
        <v>202</v>
      </c>
      <c r="C80" s="479"/>
      <c r="D80" s="479"/>
      <c r="E80" s="479"/>
    </row>
    <row r="81" spans="2:18" ht="15.75" thickBot="1" x14ac:dyDescent="0.3">
      <c r="B81" s="25" t="s">
        <v>203</v>
      </c>
      <c r="C81" s="26">
        <v>2024</v>
      </c>
      <c r="D81" s="26">
        <v>2025</v>
      </c>
      <c r="E81" s="26">
        <v>2026</v>
      </c>
    </row>
    <row r="82" spans="2:18" ht="15.75" thickBot="1" x14ac:dyDescent="0.3">
      <c r="B82" s="29" t="s">
        <v>204</v>
      </c>
      <c r="C82" s="38">
        <v>3155</v>
      </c>
      <c r="D82" s="38">
        <v>3930</v>
      </c>
      <c r="E82" s="38">
        <v>492</v>
      </c>
    </row>
    <row r="83" spans="2:18" ht="18" customHeight="1" x14ac:dyDescent="0.25">
      <c r="B83" s="478" t="s">
        <v>318</v>
      </c>
      <c r="C83" s="478"/>
      <c r="D83" s="478"/>
      <c r="E83" s="478"/>
      <c r="F83" s="35"/>
      <c r="G83" s="35"/>
      <c r="H83" s="35"/>
    </row>
    <row r="84" spans="2:18" x14ac:dyDescent="0.25"/>
    <row r="85" spans="2:18" x14ac:dyDescent="0.25">
      <c r="B85" s="483" t="s">
        <v>319</v>
      </c>
      <c r="C85" s="457"/>
      <c r="D85" s="457"/>
      <c r="E85" s="457"/>
    </row>
    <row r="86" spans="2:18" x14ac:dyDescent="0.25">
      <c r="B86" s="457"/>
      <c r="C86" s="457"/>
      <c r="D86" s="457"/>
      <c r="E86" s="457"/>
    </row>
    <row r="87" spans="2:18" x14ac:dyDescent="0.25">
      <c r="B87" s="457"/>
      <c r="C87" s="457"/>
      <c r="D87" s="457"/>
      <c r="E87" s="457"/>
    </row>
    <row r="88" spans="2:18" ht="23.25" customHeight="1" x14ac:dyDescent="0.25">
      <c r="B88" s="457"/>
      <c r="C88" s="457"/>
      <c r="D88" s="457"/>
      <c r="E88" s="457"/>
    </row>
    <row r="89" spans="2:18" x14ac:dyDescent="0.25"/>
    <row r="90" spans="2:18" x14ac:dyDescent="0.25"/>
    <row r="91" spans="2:18" x14ac:dyDescent="0.25"/>
    <row r="92" spans="2:18" x14ac:dyDescent="0.25"/>
    <row r="93" spans="2:18" x14ac:dyDescent="0.25"/>
    <row r="94" spans="2:18" x14ac:dyDescent="0.25"/>
    <row r="95" spans="2:18" ht="28.5" x14ac:dyDescent="0.45">
      <c r="B95" s="447" t="s">
        <v>205</v>
      </c>
      <c r="C95" s="447"/>
      <c r="D95" s="447"/>
      <c r="E95" s="447"/>
      <c r="F95" s="447"/>
      <c r="G95" s="447"/>
      <c r="H95" s="447"/>
      <c r="I95" s="447"/>
      <c r="J95" s="447"/>
      <c r="K95" s="447"/>
      <c r="L95" s="447"/>
      <c r="M95" s="447"/>
      <c r="N95" s="447"/>
      <c r="O95" s="447"/>
      <c r="P95" s="447"/>
      <c r="Q95" s="447"/>
      <c r="R95" s="447"/>
    </row>
    <row r="96" spans="2:18" x14ac:dyDescent="0.25"/>
    <row r="97" spans="2:6" x14ac:dyDescent="0.25"/>
    <row r="98" spans="2:6" ht="21" x14ac:dyDescent="0.25">
      <c r="B98" s="453" t="s">
        <v>206</v>
      </c>
      <c r="C98" s="458"/>
      <c r="D98" s="458"/>
      <c r="E98" s="454"/>
    </row>
    <row r="99" spans="2:6" x14ac:dyDescent="0.25">
      <c r="B99" s="39" t="s">
        <v>203</v>
      </c>
      <c r="C99" s="40">
        <v>2024</v>
      </c>
      <c r="D99" s="40">
        <v>2025</v>
      </c>
      <c r="E99" s="40">
        <v>2026</v>
      </c>
      <c r="F99" s="41"/>
    </row>
    <row r="100" spans="2:6" x14ac:dyDescent="0.25">
      <c r="B100" s="42" t="s">
        <v>207</v>
      </c>
      <c r="C100" s="13">
        <v>1264</v>
      </c>
      <c r="D100" s="13">
        <v>2692</v>
      </c>
      <c r="E100" s="13">
        <v>283</v>
      </c>
    </row>
    <row r="101" spans="2:6" ht="15" customHeight="1" x14ac:dyDescent="0.25">
      <c r="B101" s="455" t="s">
        <v>208</v>
      </c>
      <c r="C101" s="455"/>
      <c r="D101" s="455"/>
      <c r="E101" s="455"/>
    </row>
    <row r="102" spans="2:6" x14ac:dyDescent="0.25">
      <c r="B102" s="456"/>
      <c r="C102" s="456"/>
      <c r="D102" s="456"/>
      <c r="E102" s="456"/>
    </row>
    <row r="103" spans="2:6" x14ac:dyDescent="0.25">
      <c r="B103" s="456"/>
      <c r="C103" s="456"/>
      <c r="D103" s="456"/>
      <c r="E103" s="456"/>
    </row>
    <row r="104" spans="2:6" x14ac:dyDescent="0.25">
      <c r="B104" s="456"/>
      <c r="C104" s="456"/>
      <c r="D104" s="456"/>
      <c r="E104" s="456"/>
    </row>
    <row r="105" spans="2:6" x14ac:dyDescent="0.25">
      <c r="B105" s="456"/>
      <c r="C105" s="456"/>
      <c r="D105" s="456"/>
      <c r="E105" s="456"/>
    </row>
    <row r="106" spans="2:6" x14ac:dyDescent="0.25">
      <c r="B106" s="457" t="s">
        <v>209</v>
      </c>
      <c r="C106" s="457"/>
      <c r="D106" s="457"/>
      <c r="E106" s="457"/>
    </row>
    <row r="107" spans="2:6" x14ac:dyDescent="0.25">
      <c r="B107" s="457"/>
      <c r="C107" s="457"/>
      <c r="D107" s="457"/>
      <c r="E107" s="457"/>
    </row>
    <row r="108" spans="2:6" x14ac:dyDescent="0.25">
      <c r="B108" s="457"/>
      <c r="C108" s="457"/>
      <c r="D108" s="457"/>
      <c r="E108" s="457"/>
    </row>
    <row r="109" spans="2:6" x14ac:dyDescent="0.25">
      <c r="B109" s="457"/>
      <c r="C109" s="457"/>
      <c r="D109" s="457"/>
      <c r="E109" s="457"/>
    </row>
    <row r="110" spans="2:6" x14ac:dyDescent="0.25">
      <c r="B110" s="457"/>
      <c r="C110" s="457"/>
      <c r="D110" s="457"/>
      <c r="E110" s="457"/>
    </row>
    <row r="111" spans="2:6" x14ac:dyDescent="0.25"/>
    <row r="112" spans="2:6" x14ac:dyDescent="0.25"/>
    <row r="113" spans="2:5" x14ac:dyDescent="0.25"/>
    <row r="114" spans="2:5" ht="21" x14ac:dyDescent="0.25">
      <c r="B114" s="453" t="s">
        <v>210</v>
      </c>
      <c r="C114" s="458"/>
      <c r="D114" s="458"/>
      <c r="E114" s="454"/>
    </row>
    <row r="115" spans="2:5" x14ac:dyDescent="0.25">
      <c r="B115" s="39" t="s">
        <v>203</v>
      </c>
      <c r="C115" s="40">
        <v>2024</v>
      </c>
      <c r="D115" s="40">
        <v>2025</v>
      </c>
      <c r="E115" s="40">
        <v>2026</v>
      </c>
    </row>
    <row r="116" spans="2:5" x14ac:dyDescent="0.25">
      <c r="B116" s="42" t="s">
        <v>211</v>
      </c>
      <c r="C116" s="43">
        <v>63</v>
      </c>
      <c r="D116" s="43">
        <v>117</v>
      </c>
      <c r="E116" s="43">
        <v>8</v>
      </c>
    </row>
    <row r="117" spans="2:5" ht="15" customHeight="1" x14ac:dyDescent="0.25">
      <c r="B117" s="459" t="s">
        <v>212</v>
      </c>
      <c r="C117" s="459"/>
      <c r="D117" s="459"/>
      <c r="E117" s="459"/>
    </row>
    <row r="118" spans="2:5" x14ac:dyDescent="0.25">
      <c r="B118" s="460"/>
      <c r="C118" s="460"/>
      <c r="D118" s="460"/>
      <c r="E118" s="460"/>
    </row>
    <row r="119" spans="2:5" x14ac:dyDescent="0.25">
      <c r="B119" s="460"/>
      <c r="C119" s="460"/>
      <c r="D119" s="460"/>
      <c r="E119" s="460"/>
    </row>
    <row r="120" spans="2:5" x14ac:dyDescent="0.25">
      <c r="B120" s="460"/>
      <c r="C120" s="460"/>
      <c r="D120" s="460"/>
      <c r="E120" s="460"/>
    </row>
    <row r="121" spans="2:5" x14ac:dyDescent="0.25"/>
    <row r="122" spans="2:5" x14ac:dyDescent="0.25">
      <c r="B122" s="461" t="s">
        <v>213</v>
      </c>
      <c r="C122" s="462"/>
      <c r="D122" s="462"/>
      <c r="E122" s="463"/>
    </row>
    <row r="123" spans="2:5" x14ac:dyDescent="0.25">
      <c r="B123" s="464"/>
      <c r="C123" s="452"/>
      <c r="D123" s="452"/>
      <c r="E123" s="465"/>
    </row>
    <row r="124" spans="2:5" x14ac:dyDescent="0.25">
      <c r="B124" s="464"/>
      <c r="C124" s="452"/>
      <c r="D124" s="452"/>
      <c r="E124" s="465"/>
    </row>
    <row r="125" spans="2:5" x14ac:dyDescent="0.25">
      <c r="B125" s="464"/>
      <c r="C125" s="452"/>
      <c r="D125" s="452"/>
      <c r="E125" s="465"/>
    </row>
    <row r="126" spans="2:5" x14ac:dyDescent="0.25">
      <c r="B126" s="466"/>
      <c r="C126" s="467"/>
      <c r="D126" s="467"/>
      <c r="E126" s="468"/>
    </row>
    <row r="127" spans="2:5" x14ac:dyDescent="0.25"/>
    <row r="128" spans="2:5" x14ac:dyDescent="0.25"/>
    <row r="129" spans="2:5" x14ac:dyDescent="0.25"/>
    <row r="130" spans="2:5" x14ac:dyDescent="0.25"/>
    <row r="131" spans="2:5" x14ac:dyDescent="0.25">
      <c r="B131" s="469" t="s">
        <v>214</v>
      </c>
      <c r="C131" s="470"/>
      <c r="D131" s="470"/>
      <c r="E131" s="471"/>
    </row>
    <row r="132" spans="2:5" x14ac:dyDescent="0.25">
      <c r="B132" s="39" t="s">
        <v>203</v>
      </c>
      <c r="C132" s="40">
        <v>2024</v>
      </c>
      <c r="D132" s="40">
        <v>2025</v>
      </c>
      <c r="E132" s="40">
        <v>2026</v>
      </c>
    </row>
    <row r="133" spans="2:5" x14ac:dyDescent="0.25">
      <c r="B133" s="42" t="s">
        <v>215</v>
      </c>
      <c r="C133" s="43">
        <v>2</v>
      </c>
      <c r="D133" s="43">
        <v>14</v>
      </c>
      <c r="E133" s="43">
        <v>0</v>
      </c>
    </row>
    <row r="134" spans="2:5" ht="15" customHeight="1" x14ac:dyDescent="0.25">
      <c r="B134" s="472" t="s">
        <v>216</v>
      </c>
      <c r="C134" s="472"/>
      <c r="D134" s="472"/>
      <c r="E134" s="472"/>
    </row>
    <row r="135" spans="2:5" x14ac:dyDescent="0.25">
      <c r="B135" s="473"/>
      <c r="C135" s="473"/>
      <c r="D135" s="473"/>
      <c r="E135" s="473"/>
    </row>
    <row r="136" spans="2:5" x14ac:dyDescent="0.25">
      <c r="B136" s="473"/>
      <c r="C136" s="473"/>
      <c r="D136" s="473"/>
      <c r="E136" s="473"/>
    </row>
    <row r="137" spans="2:5" x14ac:dyDescent="0.25">
      <c r="B137" s="473"/>
      <c r="C137" s="473"/>
      <c r="D137" s="473"/>
      <c r="E137" s="473"/>
    </row>
    <row r="138" spans="2:5" x14ac:dyDescent="0.25"/>
    <row r="139" spans="2:5" x14ac:dyDescent="0.25">
      <c r="B139" s="457" t="s">
        <v>217</v>
      </c>
      <c r="C139" s="457"/>
      <c r="D139" s="457"/>
      <c r="E139" s="457"/>
    </row>
    <row r="140" spans="2:5" x14ac:dyDescent="0.25">
      <c r="B140" s="457"/>
      <c r="C140" s="457"/>
      <c r="D140" s="457"/>
      <c r="E140" s="457"/>
    </row>
    <row r="141" spans="2:5" x14ac:dyDescent="0.25">
      <c r="B141" s="457"/>
      <c r="C141" s="457"/>
      <c r="D141" s="457"/>
      <c r="E141" s="457"/>
    </row>
    <row r="142" spans="2:5" x14ac:dyDescent="0.25">
      <c r="B142" s="457"/>
      <c r="C142" s="457"/>
      <c r="D142" s="457"/>
      <c r="E142" s="457"/>
    </row>
    <row r="143" spans="2:5" x14ac:dyDescent="0.25">
      <c r="B143" s="457"/>
      <c r="C143" s="457"/>
      <c r="D143" s="457"/>
      <c r="E143" s="457"/>
    </row>
    <row r="144" spans="2:5" x14ac:dyDescent="0.25"/>
    <row r="145" spans="2:5" x14ac:dyDescent="0.25"/>
    <row r="146" spans="2:5" x14ac:dyDescent="0.25"/>
    <row r="147" spans="2:5" x14ac:dyDescent="0.25"/>
    <row r="148" spans="2:5" ht="18.75" x14ac:dyDescent="0.25">
      <c r="B148" s="474" t="s">
        <v>218</v>
      </c>
      <c r="C148" s="475"/>
      <c r="D148" s="475"/>
      <c r="E148" s="476"/>
    </row>
    <row r="149" spans="2:5" x14ac:dyDescent="0.25">
      <c r="B149" s="39" t="s">
        <v>203</v>
      </c>
      <c r="C149" s="40">
        <v>2024</v>
      </c>
      <c r="D149" s="40">
        <v>2025</v>
      </c>
      <c r="E149" s="40">
        <v>2026</v>
      </c>
    </row>
    <row r="150" spans="2:5" x14ac:dyDescent="0.25">
      <c r="B150" s="42" t="s">
        <v>219</v>
      </c>
      <c r="C150" s="43">
        <v>23</v>
      </c>
      <c r="D150" s="43">
        <v>57</v>
      </c>
      <c r="E150" s="43">
        <v>15</v>
      </c>
    </row>
    <row r="151" spans="2:5" ht="15" customHeight="1" x14ac:dyDescent="0.25">
      <c r="B151" s="477" t="s">
        <v>220</v>
      </c>
      <c r="C151" s="477"/>
      <c r="D151" s="477"/>
      <c r="E151" s="477"/>
    </row>
    <row r="152" spans="2:5" x14ac:dyDescent="0.25">
      <c r="B152" s="478"/>
      <c r="C152" s="478"/>
      <c r="D152" s="478"/>
      <c r="E152" s="478"/>
    </row>
    <row r="153" spans="2:5" x14ac:dyDescent="0.25">
      <c r="B153" s="478"/>
      <c r="C153" s="478"/>
      <c r="D153" s="478"/>
      <c r="E153" s="478"/>
    </row>
    <row r="154" spans="2:5" x14ac:dyDescent="0.25"/>
    <row r="155" spans="2:5" x14ac:dyDescent="0.25">
      <c r="B155" s="457" t="s">
        <v>221</v>
      </c>
      <c r="C155" s="457"/>
      <c r="D155" s="457"/>
      <c r="E155" s="457"/>
    </row>
    <row r="156" spans="2:5" x14ac:dyDescent="0.25">
      <c r="B156" s="457"/>
      <c r="C156" s="457"/>
      <c r="D156" s="457"/>
      <c r="E156" s="457"/>
    </row>
    <row r="157" spans="2:5" x14ac:dyDescent="0.25">
      <c r="B157" s="457"/>
      <c r="C157" s="457"/>
      <c r="D157" s="457"/>
      <c r="E157" s="457"/>
    </row>
    <row r="158" spans="2:5" x14ac:dyDescent="0.25">
      <c r="B158" s="457"/>
      <c r="C158" s="457"/>
      <c r="D158" s="457"/>
      <c r="E158" s="457"/>
    </row>
    <row r="159" spans="2:5" x14ac:dyDescent="0.25">
      <c r="B159" s="457"/>
      <c r="C159" s="457"/>
      <c r="D159" s="457"/>
      <c r="E159" s="457"/>
    </row>
    <row r="160" spans="2:5" x14ac:dyDescent="0.25"/>
    <row r="161" spans="2:3" x14ac:dyDescent="0.25"/>
    <row r="162" spans="2:3" x14ac:dyDescent="0.25"/>
    <row r="163" spans="2:3" x14ac:dyDescent="0.25"/>
    <row r="164" spans="2:3" x14ac:dyDescent="0.25"/>
    <row r="165" spans="2:3" ht="21" x14ac:dyDescent="0.25">
      <c r="B165" s="453" t="s">
        <v>222</v>
      </c>
      <c r="C165" s="454"/>
    </row>
    <row r="166" spans="2:3" x14ac:dyDescent="0.25">
      <c r="B166" s="44" t="s">
        <v>223</v>
      </c>
      <c r="C166" s="45">
        <v>2026</v>
      </c>
    </row>
    <row r="167" spans="2:3" x14ac:dyDescent="0.25">
      <c r="B167" s="42" t="s">
        <v>34</v>
      </c>
      <c r="C167" s="13">
        <v>3</v>
      </c>
    </row>
    <row r="168" spans="2:3" x14ac:dyDescent="0.25">
      <c r="B168" s="42" t="s">
        <v>35</v>
      </c>
      <c r="C168" s="46">
        <v>4</v>
      </c>
    </row>
    <row r="169" spans="2:3" x14ac:dyDescent="0.25">
      <c r="B169" s="42" t="s">
        <v>36</v>
      </c>
      <c r="C169" s="13">
        <v>14</v>
      </c>
    </row>
    <row r="170" spans="2:3" x14ac:dyDescent="0.25">
      <c r="B170" s="42" t="s">
        <v>37</v>
      </c>
      <c r="C170" s="13"/>
    </row>
    <row r="171" spans="2:3" x14ac:dyDescent="0.25">
      <c r="B171" s="42" t="s">
        <v>38</v>
      </c>
      <c r="C171" s="13"/>
    </row>
    <row r="172" spans="2:3" x14ac:dyDescent="0.25">
      <c r="B172" s="42" t="s">
        <v>39</v>
      </c>
      <c r="C172" s="13"/>
    </row>
    <row r="173" spans="2:3" x14ac:dyDescent="0.25">
      <c r="B173" s="42" t="s">
        <v>40</v>
      </c>
      <c r="C173" s="13"/>
    </row>
    <row r="174" spans="2:3" x14ac:dyDescent="0.25">
      <c r="B174" s="42" t="s">
        <v>41</v>
      </c>
      <c r="C174" s="13"/>
    </row>
    <row r="175" spans="2:3" x14ac:dyDescent="0.25">
      <c r="B175" s="42" t="s">
        <v>42</v>
      </c>
      <c r="C175" s="13"/>
    </row>
    <row r="176" spans="2:3" x14ac:dyDescent="0.25">
      <c r="B176" s="42" t="s">
        <v>43</v>
      </c>
      <c r="C176" s="13"/>
    </row>
    <row r="177" spans="2:18" x14ac:dyDescent="0.25">
      <c r="B177" s="42" t="s">
        <v>44</v>
      </c>
      <c r="C177" s="13"/>
    </row>
    <row r="178" spans="2:18" x14ac:dyDescent="0.25">
      <c r="B178" s="42" t="s">
        <v>45</v>
      </c>
      <c r="C178" s="13"/>
    </row>
    <row r="179" spans="2:18" x14ac:dyDescent="0.25">
      <c r="B179" s="42" t="s">
        <v>190</v>
      </c>
      <c r="C179" s="47">
        <f>SUM(C167:C178)</f>
        <v>21</v>
      </c>
    </row>
    <row r="180" spans="2:18" x14ac:dyDescent="0.25">
      <c r="B180" s="445" t="s">
        <v>224</v>
      </c>
      <c r="C180" s="445"/>
      <c r="D180" s="445"/>
      <c r="E180" s="445"/>
    </row>
    <row r="181" spans="2:18" x14ac:dyDescent="0.25">
      <c r="B181" s="445"/>
      <c r="C181" s="445"/>
      <c r="D181" s="445"/>
      <c r="E181" s="445"/>
    </row>
    <row r="182" spans="2:18" x14ac:dyDescent="0.25">
      <c r="B182" s="48"/>
      <c r="C182" s="49"/>
      <c r="D182" s="49"/>
      <c r="E182" s="49"/>
    </row>
    <row r="183" spans="2:18" ht="45.75" customHeight="1" x14ac:dyDescent="0.25">
      <c r="B183" s="446" t="s">
        <v>225</v>
      </c>
      <c r="C183" s="446"/>
      <c r="D183" s="446"/>
      <c r="E183" s="446"/>
      <c r="F183" s="446"/>
      <c r="G183" s="446"/>
      <c r="H183" s="446"/>
      <c r="I183" s="446"/>
      <c r="J183" s="446"/>
      <c r="K183" s="446"/>
      <c r="L183" s="446"/>
      <c r="M183" s="446"/>
      <c r="N183" s="446"/>
      <c r="O183" s="446"/>
      <c r="P183" s="446"/>
      <c r="Q183" s="446"/>
    </row>
    <row r="184" spans="2:18" ht="34.5" customHeight="1" x14ac:dyDescent="0.25">
      <c r="B184" s="446"/>
      <c r="C184" s="446"/>
      <c r="D184" s="446"/>
      <c r="E184" s="446"/>
      <c r="F184" s="446"/>
      <c r="G184" s="446"/>
      <c r="H184" s="446"/>
      <c r="I184" s="446"/>
      <c r="J184" s="446"/>
      <c r="K184" s="446"/>
      <c r="L184" s="446"/>
      <c r="M184" s="446"/>
      <c r="N184" s="446"/>
      <c r="O184" s="446"/>
      <c r="P184" s="446"/>
      <c r="Q184" s="446"/>
    </row>
    <row r="185" spans="2:18" x14ac:dyDescent="0.25">
      <c r="B185" s="48"/>
      <c r="C185" s="49"/>
      <c r="D185" s="49"/>
      <c r="E185" s="49"/>
    </row>
    <row r="186" spans="2:18" ht="28.5" x14ac:dyDescent="0.45">
      <c r="B186" s="447" t="s">
        <v>226</v>
      </c>
      <c r="C186" s="447"/>
      <c r="D186" s="447"/>
      <c r="E186" s="447"/>
      <c r="F186" s="447"/>
      <c r="G186" s="447"/>
      <c r="H186" s="447"/>
      <c r="I186" s="447"/>
      <c r="J186" s="447"/>
      <c r="K186" s="447"/>
      <c r="L186" s="447"/>
      <c r="M186" s="447"/>
      <c r="N186" s="447"/>
      <c r="O186" s="447"/>
      <c r="P186" s="447"/>
      <c r="Q186" s="447"/>
      <c r="R186" s="447"/>
    </row>
    <row r="187" spans="2:18" x14ac:dyDescent="0.25"/>
    <row r="188" spans="2:18" ht="185.25" customHeight="1" x14ac:dyDescent="0.25">
      <c r="B188" s="448" t="s">
        <v>227</v>
      </c>
      <c r="C188" s="448"/>
      <c r="D188" s="448"/>
      <c r="E188" s="448"/>
      <c r="F188" s="448"/>
      <c r="G188" s="448"/>
      <c r="H188" s="448"/>
      <c r="I188" s="448"/>
      <c r="J188" s="448"/>
      <c r="K188" s="448"/>
      <c r="L188" s="448"/>
      <c r="M188" s="448"/>
      <c r="N188" s="448"/>
      <c r="O188" s="448"/>
      <c r="P188" s="448"/>
      <c r="Q188" s="448"/>
    </row>
    <row r="189" spans="2:18" x14ac:dyDescent="0.25"/>
    <row r="190" spans="2:18" x14ac:dyDescent="0.25">
      <c r="B190" s="449" t="s">
        <v>228</v>
      </c>
      <c r="C190" s="450"/>
      <c r="D190" s="450"/>
      <c r="E190" s="451"/>
    </row>
    <row r="191" spans="2:18" x14ac:dyDescent="0.25">
      <c r="B191" s="39" t="s">
        <v>203</v>
      </c>
      <c r="C191" s="40">
        <v>2024</v>
      </c>
      <c r="D191" s="40">
        <v>2025</v>
      </c>
      <c r="E191" s="40">
        <v>2026</v>
      </c>
    </row>
    <row r="192" spans="2:18" x14ac:dyDescent="0.25">
      <c r="B192" s="42" t="s">
        <v>229</v>
      </c>
      <c r="C192" s="13">
        <v>1417</v>
      </c>
      <c r="D192" s="13">
        <v>2360</v>
      </c>
      <c r="E192" s="13">
        <v>0</v>
      </c>
    </row>
    <row r="193" spans="2:18" x14ac:dyDescent="0.25">
      <c r="B193" s="50"/>
      <c r="C193" s="50"/>
      <c r="D193" s="50"/>
      <c r="E193" s="50"/>
    </row>
    <row r="194" spans="2:18" x14ac:dyDescent="0.25">
      <c r="B194" s="452" t="s">
        <v>230</v>
      </c>
      <c r="C194" s="452"/>
      <c r="D194" s="452"/>
      <c r="E194" s="452"/>
      <c r="F194" s="51"/>
      <c r="G194" s="51"/>
      <c r="H194" s="51"/>
    </row>
    <row r="195" spans="2:18" x14ac:dyDescent="0.25">
      <c r="B195" s="452"/>
      <c r="C195" s="452"/>
      <c r="D195" s="452"/>
      <c r="E195" s="452"/>
      <c r="F195" s="51"/>
      <c r="G195" s="51"/>
      <c r="H195" s="51"/>
    </row>
    <row r="196" spans="2:18" x14ac:dyDescent="0.25">
      <c r="B196" s="452"/>
      <c r="C196" s="452"/>
      <c r="D196" s="452"/>
      <c r="E196" s="452"/>
      <c r="F196" s="51"/>
      <c r="G196" s="51"/>
    </row>
    <row r="197" spans="2:18" x14ac:dyDescent="0.25">
      <c r="B197" s="452"/>
      <c r="C197" s="452"/>
      <c r="D197" s="452"/>
      <c r="E197" s="452"/>
      <c r="F197" s="51"/>
      <c r="G197" s="51"/>
      <c r="H197" s="51"/>
    </row>
    <row r="198" spans="2:18" x14ac:dyDescent="0.25">
      <c r="B198" s="452"/>
      <c r="C198" s="452"/>
      <c r="D198" s="452"/>
      <c r="E198" s="452"/>
      <c r="F198" s="51"/>
      <c r="G198" s="51"/>
      <c r="H198" s="51"/>
    </row>
    <row r="199" spans="2:18" x14ac:dyDescent="0.25">
      <c r="B199" s="452"/>
      <c r="C199" s="452"/>
      <c r="D199" s="452"/>
      <c r="E199" s="452"/>
      <c r="F199" s="51"/>
      <c r="G199" s="51"/>
      <c r="H199" s="51"/>
    </row>
    <row r="200" spans="2:18" x14ac:dyDescent="0.25">
      <c r="B200" s="452"/>
      <c r="C200" s="452"/>
      <c r="D200" s="452"/>
      <c r="E200" s="452"/>
      <c r="F200" s="51"/>
      <c r="G200" s="51"/>
      <c r="H200" s="51"/>
    </row>
    <row r="201" spans="2:18" x14ac:dyDescent="0.25">
      <c r="B201" s="452"/>
      <c r="C201" s="452"/>
      <c r="D201" s="452"/>
      <c r="E201" s="452"/>
      <c r="F201" s="51"/>
      <c r="G201" s="51"/>
      <c r="H201" s="51"/>
    </row>
    <row r="202" spans="2:18" x14ac:dyDescent="0.25">
      <c r="B202" s="51"/>
      <c r="C202" s="51"/>
      <c r="D202" s="51"/>
      <c r="E202" s="51"/>
      <c r="F202" s="51"/>
      <c r="G202" s="51"/>
      <c r="H202" s="51"/>
    </row>
    <row r="203" spans="2:18" x14ac:dyDescent="0.25">
      <c r="B203" s="51"/>
      <c r="C203" s="51"/>
      <c r="D203" s="51"/>
      <c r="E203" s="51"/>
      <c r="F203" s="51"/>
      <c r="G203" s="51"/>
      <c r="H203" s="51"/>
    </row>
    <row r="204" spans="2:18" x14ac:dyDescent="0.25">
      <c r="B204" s="51"/>
      <c r="C204" s="51"/>
      <c r="D204" s="51"/>
      <c r="E204" s="51"/>
      <c r="F204" s="51"/>
      <c r="G204" s="51"/>
      <c r="H204" s="51"/>
    </row>
    <row r="205" spans="2:18" x14ac:dyDescent="0.25">
      <c r="B205" s="51"/>
      <c r="C205" s="51"/>
      <c r="D205" s="51"/>
      <c r="E205" s="51"/>
      <c r="F205" s="51"/>
      <c r="G205" s="51"/>
      <c r="H205" s="51"/>
    </row>
    <row r="206" spans="2:18" x14ac:dyDescent="0.25"/>
    <row r="207" spans="2:18" ht="28.5" x14ac:dyDescent="0.45">
      <c r="B207" s="447" t="s">
        <v>231</v>
      </c>
      <c r="C207" s="447"/>
      <c r="D207" s="447"/>
      <c r="E207" s="447"/>
      <c r="F207" s="447"/>
      <c r="G207" s="447"/>
      <c r="H207" s="447"/>
      <c r="I207" s="447"/>
      <c r="J207" s="447"/>
      <c r="K207" s="447"/>
      <c r="L207" s="447"/>
      <c r="M207" s="447"/>
      <c r="N207" s="447"/>
      <c r="O207" s="447"/>
      <c r="P207" s="447"/>
      <c r="Q207" s="447"/>
      <c r="R207" s="447"/>
    </row>
    <row r="208" spans="2:18" x14ac:dyDescent="0.25"/>
    <row r="209" spans="2:17" ht="141" customHeight="1" x14ac:dyDescent="0.25">
      <c r="B209" s="452" t="s">
        <v>232</v>
      </c>
      <c r="C209" s="452"/>
      <c r="D209" s="452"/>
      <c r="E209" s="452"/>
      <c r="F209" s="452"/>
      <c r="G209" s="452"/>
      <c r="H209" s="452"/>
      <c r="I209" s="452"/>
      <c r="J209" s="452"/>
      <c r="K209" s="452"/>
      <c r="L209" s="452"/>
      <c r="M209" s="452"/>
      <c r="N209" s="452"/>
      <c r="O209" s="452"/>
      <c r="P209" s="452"/>
      <c r="Q209" s="452"/>
    </row>
    <row r="210" spans="2:17" x14ac:dyDescent="0.25"/>
    <row r="211" spans="2:17" ht="16.5" customHeight="1" x14ac:dyDescent="0.25">
      <c r="B211" s="449" t="s">
        <v>233</v>
      </c>
      <c r="C211" s="450"/>
      <c r="D211" s="450"/>
      <c r="E211" s="450"/>
    </row>
    <row r="212" spans="2:17" x14ac:dyDescent="0.25">
      <c r="B212" s="39" t="s">
        <v>203</v>
      </c>
      <c r="C212" s="40">
        <v>2024</v>
      </c>
      <c r="D212" s="40">
        <v>2025</v>
      </c>
      <c r="E212" s="40">
        <v>2026</v>
      </c>
    </row>
    <row r="213" spans="2:17" x14ac:dyDescent="0.25">
      <c r="B213" s="42" t="s">
        <v>229</v>
      </c>
      <c r="C213" s="13">
        <v>9268</v>
      </c>
      <c r="D213" s="13">
        <f>323+(26*30)</f>
        <v>1103</v>
      </c>
      <c r="E213" s="13">
        <v>0</v>
      </c>
    </row>
    <row r="214" spans="2:17" x14ac:dyDescent="0.25">
      <c r="B214" s="50"/>
      <c r="C214" s="50"/>
      <c r="D214" s="50"/>
      <c r="E214" s="50"/>
    </row>
    <row r="215" spans="2:17" x14ac:dyDescent="0.25"/>
    <row r="216" spans="2:17" x14ac:dyDescent="0.25">
      <c r="B216" s="452" t="s">
        <v>234</v>
      </c>
      <c r="C216" s="452"/>
      <c r="D216" s="452"/>
      <c r="E216" s="452"/>
      <c r="F216" s="452"/>
      <c r="G216" s="452"/>
      <c r="H216" s="452"/>
    </row>
    <row r="217" spans="2:17" x14ac:dyDescent="0.25">
      <c r="B217" s="452"/>
      <c r="C217" s="452"/>
      <c r="D217" s="452"/>
      <c r="E217" s="452"/>
      <c r="F217" s="452"/>
      <c r="G217" s="452"/>
      <c r="H217" s="452"/>
    </row>
    <row r="218" spans="2:17" x14ac:dyDescent="0.25">
      <c r="B218" s="452"/>
      <c r="C218" s="452"/>
      <c r="D218" s="452"/>
      <c r="E218" s="452"/>
      <c r="F218" s="452"/>
      <c r="G218" s="452"/>
      <c r="H218" s="452"/>
    </row>
    <row r="219" spans="2:17" x14ac:dyDescent="0.25">
      <c r="B219" s="452"/>
      <c r="C219" s="452"/>
      <c r="D219" s="452"/>
      <c r="E219" s="452"/>
      <c r="F219" s="452"/>
      <c r="G219" s="452"/>
      <c r="H219" s="452"/>
    </row>
    <row r="220" spans="2:17" x14ac:dyDescent="0.25">
      <c r="B220" s="452"/>
      <c r="C220" s="452"/>
      <c r="D220" s="452"/>
      <c r="E220" s="452"/>
      <c r="F220" s="452"/>
      <c r="G220" s="452"/>
      <c r="H220" s="452"/>
    </row>
    <row r="221" spans="2:17" x14ac:dyDescent="0.25"/>
    <row r="222" spans="2:17" x14ac:dyDescent="0.25"/>
    <row r="223" spans="2:17" x14ac:dyDescent="0.25"/>
    <row r="224" spans="2:17" x14ac:dyDescent="0.25"/>
    <row r="225" spans="2:18" x14ac:dyDescent="0.25"/>
    <row r="226" spans="2:18" x14ac:dyDescent="0.25"/>
    <row r="227" spans="2:18" ht="28.5" x14ac:dyDescent="0.45">
      <c r="B227" s="447" t="s">
        <v>235</v>
      </c>
      <c r="C227" s="447"/>
      <c r="D227" s="447"/>
      <c r="E227" s="447"/>
      <c r="F227" s="447"/>
      <c r="G227" s="447"/>
      <c r="H227" s="447"/>
      <c r="I227" s="447"/>
      <c r="J227" s="447"/>
      <c r="K227" s="447"/>
      <c r="L227" s="447"/>
      <c r="M227" s="447"/>
      <c r="N227" s="447"/>
      <c r="O227" s="447"/>
      <c r="P227" s="447"/>
      <c r="Q227" s="447"/>
      <c r="R227" s="447"/>
    </row>
    <row r="228" spans="2:18" x14ac:dyDescent="0.25"/>
    <row r="229" spans="2:18" ht="39" customHeight="1" x14ac:dyDescent="0.25">
      <c r="B229" s="444" t="s">
        <v>236</v>
      </c>
      <c r="C229" s="444"/>
      <c r="D229" s="444"/>
      <c r="E229" s="444"/>
      <c r="F229" s="444"/>
      <c r="G229" s="444"/>
      <c r="H229" s="444"/>
      <c r="I229" s="444"/>
      <c r="J229" s="444"/>
      <c r="K229" s="444"/>
      <c r="L229" s="444"/>
      <c r="M229" s="444"/>
      <c r="N229" s="444"/>
      <c r="O229" s="444"/>
      <c r="P229" s="444"/>
      <c r="Q229" s="444"/>
    </row>
    <row r="230" spans="2:18" x14ac:dyDescent="0.25"/>
    <row r="231" spans="2:18" ht="15.75" customHeight="1" x14ac:dyDescent="0.25">
      <c r="B231" s="442">
        <v>2024</v>
      </c>
      <c r="C231" s="442"/>
      <c r="D231" s="442"/>
      <c r="E231" s="442"/>
      <c r="F231" s="442"/>
      <c r="G231" s="442"/>
      <c r="H231" s="442"/>
      <c r="J231" s="52"/>
    </row>
    <row r="232" spans="2:18" ht="33.75" x14ac:dyDescent="0.25">
      <c r="B232" s="53" t="s">
        <v>237</v>
      </c>
      <c r="C232" s="443" t="s">
        <v>238</v>
      </c>
      <c r="D232" s="443"/>
      <c r="E232" s="443"/>
      <c r="F232" s="443"/>
      <c r="G232" s="443"/>
      <c r="H232" s="54" t="s">
        <v>239</v>
      </c>
    </row>
    <row r="233" spans="2:18" ht="15" customHeight="1" x14ac:dyDescent="0.25">
      <c r="B233" s="55" t="s">
        <v>240</v>
      </c>
      <c r="C233" s="438" t="s">
        <v>241</v>
      </c>
      <c r="D233" s="438"/>
      <c r="E233" s="438"/>
      <c r="F233" s="438"/>
      <c r="G233" s="438"/>
      <c r="H233" s="56">
        <f>(1697+1434+1646+1493+1225)/5</f>
        <v>1499</v>
      </c>
    </row>
    <row r="234" spans="2:18" ht="15" customHeight="1" x14ac:dyDescent="0.25">
      <c r="B234" s="55" t="s">
        <v>242</v>
      </c>
      <c r="C234" s="438" t="s">
        <v>243</v>
      </c>
      <c r="D234" s="438"/>
      <c r="E234" s="438"/>
      <c r="F234" s="438"/>
      <c r="G234" s="438"/>
      <c r="H234" s="56">
        <f>(884+1048+1310+1028+1116)/5</f>
        <v>1077.2</v>
      </c>
    </row>
    <row r="235" spans="2:18" ht="15" customHeight="1" x14ac:dyDescent="0.25">
      <c r="B235" s="55" t="s">
        <v>244</v>
      </c>
      <c r="C235" s="438" t="s">
        <v>245</v>
      </c>
      <c r="D235" s="438"/>
      <c r="E235" s="438"/>
      <c r="F235" s="438"/>
      <c r="G235" s="438"/>
      <c r="H235" s="56">
        <f>(1452+1220+1121+934+841)/5</f>
        <v>1113.5999999999999</v>
      </c>
    </row>
    <row r="236" spans="2:18" ht="15" customHeight="1" x14ac:dyDescent="0.25">
      <c r="B236" s="55" t="s">
        <v>246</v>
      </c>
      <c r="C236" s="438" t="s">
        <v>247</v>
      </c>
      <c r="D236" s="438"/>
      <c r="E236" s="438"/>
      <c r="F236" s="438"/>
      <c r="G236" s="438"/>
      <c r="H236" s="56">
        <f>(1106+1255+1015+937)/4</f>
        <v>1078.25</v>
      </c>
    </row>
    <row r="237" spans="2:18" ht="15" customHeight="1" x14ac:dyDescent="0.25">
      <c r="B237" s="55" t="s">
        <v>248</v>
      </c>
      <c r="C237" s="438" t="s">
        <v>249</v>
      </c>
      <c r="D237" s="438"/>
      <c r="E237" s="438"/>
      <c r="F237" s="438"/>
      <c r="G237" s="438"/>
      <c r="H237" s="56">
        <f>(999+921+903+730+612)/5</f>
        <v>833</v>
      </c>
    </row>
    <row r="238" spans="2:18" x14ac:dyDescent="0.25">
      <c r="B238" s="439" t="s">
        <v>250</v>
      </c>
      <c r="C238" s="439"/>
      <c r="D238" s="439"/>
      <c r="E238" s="439"/>
      <c r="F238" s="439"/>
      <c r="G238" s="439"/>
      <c r="H238" s="57">
        <f>AVERAGE(H233:H237)</f>
        <v>1120.2099999999998</v>
      </c>
    </row>
    <row r="239" spans="2:18" x14ac:dyDescent="0.25">
      <c r="B239" s="58"/>
      <c r="C239" s="58"/>
      <c r="D239" s="58"/>
      <c r="E239" s="58"/>
    </row>
    <row r="240" spans="2:18" ht="15.75" x14ac:dyDescent="0.25">
      <c r="B240" s="442">
        <v>2025</v>
      </c>
      <c r="C240" s="442"/>
      <c r="D240" s="442"/>
      <c r="E240" s="442"/>
      <c r="F240" s="442"/>
      <c r="G240" s="442"/>
      <c r="H240" s="442"/>
      <c r="J240" s="52"/>
    </row>
    <row r="241" spans="2:10" ht="33.75" x14ac:dyDescent="0.25">
      <c r="B241" s="53" t="s">
        <v>237</v>
      </c>
      <c r="C241" s="443" t="s">
        <v>238</v>
      </c>
      <c r="D241" s="443"/>
      <c r="E241" s="443"/>
      <c r="F241" s="443"/>
      <c r="G241" s="443"/>
      <c r="H241" s="54" t="s">
        <v>239</v>
      </c>
    </row>
    <row r="242" spans="2:10" ht="15" customHeight="1" x14ac:dyDescent="0.25">
      <c r="B242" s="55" t="s">
        <v>240</v>
      </c>
      <c r="C242" s="438" t="s">
        <v>251</v>
      </c>
      <c r="D242" s="438"/>
      <c r="E242" s="438"/>
      <c r="F242" s="438"/>
      <c r="G242" s="438"/>
      <c r="H242" s="56">
        <v>1332</v>
      </c>
    </row>
    <row r="243" spans="2:10" ht="15" customHeight="1" x14ac:dyDescent="0.25">
      <c r="B243" s="55" t="s">
        <v>242</v>
      </c>
      <c r="C243" s="438" t="s">
        <v>252</v>
      </c>
      <c r="D243" s="438"/>
      <c r="E243" s="438"/>
      <c r="F243" s="438"/>
      <c r="G243" s="438"/>
      <c r="H243" s="56">
        <v>1403.6</v>
      </c>
    </row>
    <row r="244" spans="2:10" ht="15" customHeight="1" x14ac:dyDescent="0.25">
      <c r="B244" s="55" t="s">
        <v>244</v>
      </c>
      <c r="C244" s="438" t="s">
        <v>253</v>
      </c>
      <c r="D244" s="438"/>
      <c r="E244" s="438"/>
      <c r="F244" s="438"/>
      <c r="G244" s="438"/>
      <c r="H244" s="56">
        <v>1348.2</v>
      </c>
    </row>
    <row r="245" spans="2:10" ht="15" customHeight="1" x14ac:dyDescent="0.25">
      <c r="B245" s="55" t="s">
        <v>246</v>
      </c>
      <c r="C245" s="438" t="s">
        <v>254</v>
      </c>
      <c r="D245" s="438"/>
      <c r="E245" s="438"/>
      <c r="F245" s="438"/>
      <c r="G245" s="438"/>
      <c r="H245" s="56">
        <v>1284.5999999999999</v>
      </c>
    </row>
    <row r="246" spans="2:10" ht="15" customHeight="1" x14ac:dyDescent="0.25">
      <c r="B246" s="55" t="s">
        <v>248</v>
      </c>
      <c r="C246" s="438" t="s">
        <v>255</v>
      </c>
      <c r="D246" s="438"/>
      <c r="E246" s="438"/>
      <c r="F246" s="438"/>
      <c r="G246" s="438"/>
      <c r="H246" s="56">
        <v>1143.5</v>
      </c>
    </row>
    <row r="247" spans="2:10" x14ac:dyDescent="0.25">
      <c r="B247" s="55" t="s">
        <v>256</v>
      </c>
      <c r="C247" s="438" t="s">
        <v>257</v>
      </c>
      <c r="D247" s="438"/>
      <c r="E247" s="438"/>
      <c r="F247" s="438"/>
      <c r="G247" s="438"/>
      <c r="H247" s="56">
        <v>1583.8</v>
      </c>
    </row>
    <row r="248" spans="2:10" ht="15" customHeight="1" x14ac:dyDescent="0.25">
      <c r="B248" s="55" t="s">
        <v>258</v>
      </c>
      <c r="C248" s="441" t="s">
        <v>259</v>
      </c>
      <c r="D248" s="441"/>
      <c r="E248" s="441"/>
      <c r="F248" s="441"/>
      <c r="G248" s="441"/>
      <c r="H248" s="56">
        <v>1360.75</v>
      </c>
    </row>
    <row r="249" spans="2:10" x14ac:dyDescent="0.25">
      <c r="B249" s="55" t="s">
        <v>260</v>
      </c>
      <c r="C249" s="438" t="s">
        <v>261</v>
      </c>
      <c r="D249" s="438"/>
      <c r="E249" s="438"/>
      <c r="F249" s="438"/>
      <c r="G249" s="438"/>
      <c r="H249" s="56">
        <v>932</v>
      </c>
    </row>
    <row r="250" spans="2:10" ht="15" customHeight="1" x14ac:dyDescent="0.25">
      <c r="B250" s="55" t="s">
        <v>262</v>
      </c>
      <c r="C250" s="441" t="s">
        <v>263</v>
      </c>
      <c r="D250" s="441"/>
      <c r="E250" s="441"/>
      <c r="F250" s="441"/>
      <c r="G250" s="441"/>
      <c r="H250" s="56">
        <v>884</v>
      </c>
    </row>
    <row r="251" spans="2:10" x14ac:dyDescent="0.25">
      <c r="B251" s="439" t="s">
        <v>250</v>
      </c>
      <c r="C251" s="439"/>
      <c r="D251" s="439"/>
      <c r="E251" s="439"/>
      <c r="F251" s="439"/>
      <c r="G251" s="439"/>
      <c r="H251" s="57">
        <f>AVERAGE(H242:H250)</f>
        <v>1252.4944444444445</v>
      </c>
    </row>
    <row r="252" spans="2:10" x14ac:dyDescent="0.25">
      <c r="B252" s="58"/>
      <c r="C252" s="58"/>
      <c r="D252" s="58"/>
      <c r="E252" s="58"/>
    </row>
    <row r="253" spans="2:10" ht="15.75" x14ac:dyDescent="0.25">
      <c r="B253" s="442">
        <v>2026</v>
      </c>
      <c r="C253" s="442"/>
      <c r="D253" s="442"/>
      <c r="E253" s="442"/>
      <c r="F253" s="442"/>
      <c r="G253" s="442"/>
      <c r="H253" s="442"/>
      <c r="J253" s="52"/>
    </row>
    <row r="254" spans="2:10" ht="33.75" x14ac:dyDescent="0.25">
      <c r="B254" s="53" t="s">
        <v>237</v>
      </c>
      <c r="C254" s="443" t="s">
        <v>238</v>
      </c>
      <c r="D254" s="443"/>
      <c r="E254" s="443"/>
      <c r="F254" s="443"/>
      <c r="G254" s="443"/>
      <c r="H254" s="54" t="s">
        <v>239</v>
      </c>
    </row>
    <row r="255" spans="2:10" x14ac:dyDescent="0.25">
      <c r="B255" s="55" t="s">
        <v>240</v>
      </c>
      <c r="C255" s="438" t="s">
        <v>264</v>
      </c>
      <c r="D255" s="438"/>
      <c r="E255" s="438"/>
      <c r="F255" s="438"/>
      <c r="G255" s="438"/>
      <c r="H255" s="56">
        <v>1587</v>
      </c>
    </row>
    <row r="256" spans="2:10" x14ac:dyDescent="0.25">
      <c r="B256" s="55" t="s">
        <v>242</v>
      </c>
      <c r="C256" s="438" t="s">
        <v>265</v>
      </c>
      <c r="D256" s="438"/>
      <c r="E256" s="438"/>
      <c r="F256" s="438"/>
      <c r="G256" s="438"/>
      <c r="H256" s="56">
        <v>1477</v>
      </c>
    </row>
    <row r="257" spans="2:10" x14ac:dyDescent="0.25">
      <c r="B257" s="55"/>
      <c r="C257" s="438"/>
      <c r="D257" s="438"/>
      <c r="E257" s="438"/>
      <c r="F257" s="438"/>
      <c r="G257" s="438"/>
      <c r="H257" s="56"/>
    </row>
    <row r="258" spans="2:10" x14ac:dyDescent="0.25">
      <c r="B258" s="55"/>
      <c r="C258" s="438"/>
      <c r="D258" s="438"/>
      <c r="E258" s="438"/>
      <c r="F258" s="438"/>
      <c r="G258" s="438"/>
      <c r="H258" s="56"/>
    </row>
    <row r="259" spans="2:10" ht="15" customHeight="1" x14ac:dyDescent="0.25">
      <c r="B259" s="55"/>
      <c r="C259" s="438"/>
      <c r="D259" s="438"/>
      <c r="E259" s="438"/>
      <c r="F259" s="438"/>
      <c r="G259" s="438"/>
      <c r="H259" s="56"/>
    </row>
    <row r="260" spans="2:10" x14ac:dyDescent="0.25">
      <c r="B260" s="55"/>
      <c r="C260" s="438"/>
      <c r="D260" s="438"/>
      <c r="E260" s="438"/>
      <c r="F260" s="438"/>
      <c r="G260" s="438"/>
      <c r="H260" s="56"/>
    </row>
    <row r="261" spans="2:10" x14ac:dyDescent="0.25">
      <c r="B261" s="439" t="s">
        <v>250</v>
      </c>
      <c r="C261" s="439"/>
      <c r="D261" s="439"/>
      <c r="E261" s="439"/>
      <c r="F261" s="439"/>
      <c r="G261" s="439"/>
      <c r="H261" s="57">
        <f>AVERAGE(H255:H260)</f>
        <v>1532</v>
      </c>
    </row>
    <row r="262" spans="2:10" x14ac:dyDescent="0.25">
      <c r="B262" s="58"/>
      <c r="C262" s="58"/>
      <c r="D262" s="58"/>
      <c r="E262" s="58"/>
    </row>
    <row r="263" spans="2:10" x14ac:dyDescent="0.25"/>
    <row r="264" spans="2:10" x14ac:dyDescent="0.25">
      <c r="B264"/>
      <c r="J264" s="52"/>
    </row>
    <row r="265" spans="2:10" x14ac:dyDescent="0.25"/>
    <row r="266" spans="2:10" x14ac:dyDescent="0.25"/>
    <row r="267" spans="2:10" x14ac:dyDescent="0.25"/>
    <row r="268" spans="2:10" ht="15.75" x14ac:dyDescent="0.25">
      <c r="B268" s="440" t="s">
        <v>266</v>
      </c>
      <c r="C268" s="440"/>
      <c r="D268" s="440"/>
      <c r="E268" s="440"/>
    </row>
    <row r="269" spans="2:10" x14ac:dyDescent="0.25">
      <c r="B269" s="59" t="s">
        <v>5</v>
      </c>
      <c r="C269" s="60">
        <v>2024</v>
      </c>
      <c r="D269" s="60">
        <v>2025</v>
      </c>
      <c r="E269" s="60" t="s">
        <v>267</v>
      </c>
    </row>
    <row r="270" spans="2:10" x14ac:dyDescent="0.25">
      <c r="B270" s="61" t="s">
        <v>268</v>
      </c>
      <c r="C270" s="62">
        <f>+H238</f>
        <v>1120.2099999999998</v>
      </c>
      <c r="D270" s="62">
        <f>+H251</f>
        <v>1252.4944444444445</v>
      </c>
      <c r="E270" s="62">
        <f>+H261</f>
        <v>1532</v>
      </c>
    </row>
    <row r="271" spans="2:10" x14ac:dyDescent="0.25"/>
    <row r="272" spans="2:10" ht="15" customHeight="1" x14ac:dyDescent="0.25">
      <c r="B272" s="437" t="s">
        <v>269</v>
      </c>
      <c r="C272" s="437"/>
      <c r="D272" s="437"/>
      <c r="E272" s="437"/>
      <c r="F272" s="63"/>
      <c r="G272" s="63"/>
    </row>
    <row r="273" spans="2:10" x14ac:dyDescent="0.25">
      <c r="B273" s="437"/>
      <c r="C273" s="437"/>
      <c r="D273" s="437"/>
      <c r="E273" s="437"/>
      <c r="F273" s="63"/>
      <c r="G273" s="63"/>
    </row>
    <row r="274" spans="2:10" ht="15" customHeight="1" x14ac:dyDescent="0.25">
      <c r="B274" s="437"/>
      <c r="C274" s="437"/>
      <c r="D274" s="437"/>
      <c r="E274" s="437"/>
      <c r="F274" s="63"/>
      <c r="G274" s="63"/>
    </row>
    <row r="275" spans="2:10" ht="15" customHeight="1" x14ac:dyDescent="0.25">
      <c r="B275" s="437"/>
      <c r="C275" s="437"/>
      <c r="D275" s="437"/>
      <c r="E275" s="437"/>
    </row>
    <row r="276" spans="2:10" ht="15" customHeight="1" x14ac:dyDescent="0.25"/>
    <row r="277" spans="2:10" ht="15" customHeight="1" x14ac:dyDescent="0.25"/>
    <row r="278" spans="2:10" ht="15" customHeight="1" x14ac:dyDescent="0.25"/>
    <row r="279" spans="2:10" ht="15" customHeight="1" x14ac:dyDescent="0.25"/>
    <row r="280" spans="2:10" ht="15" customHeight="1" x14ac:dyDescent="0.25"/>
    <row r="281" spans="2:10" ht="15" customHeight="1" x14ac:dyDescent="0.25">
      <c r="J281" s="3" t="s">
        <v>270</v>
      </c>
    </row>
    <row r="282" spans="2:10" ht="15" customHeight="1" x14ac:dyDescent="0.25"/>
  </sheetData>
  <mergeCells count="73">
    <mergeCell ref="B26:E26"/>
    <mergeCell ref="B2:R2"/>
    <mergeCell ref="B4:R4"/>
    <mergeCell ref="B7:E7"/>
    <mergeCell ref="B22:H22"/>
    <mergeCell ref="B24:Q24"/>
    <mergeCell ref="B98:E98"/>
    <mergeCell ref="B41:K41"/>
    <mergeCell ref="B43:Q43"/>
    <mergeCell ref="B45:E45"/>
    <mergeCell ref="B60:K60"/>
    <mergeCell ref="B62:Q62"/>
    <mergeCell ref="B68:H68"/>
    <mergeCell ref="B70:E73"/>
    <mergeCell ref="B80:E80"/>
    <mergeCell ref="B83:E83"/>
    <mergeCell ref="B85:E88"/>
    <mergeCell ref="B95:R95"/>
    <mergeCell ref="B165:C165"/>
    <mergeCell ref="B101:E105"/>
    <mergeCell ref="B106:E110"/>
    <mergeCell ref="B114:E114"/>
    <mergeCell ref="B117:E120"/>
    <mergeCell ref="B122:E126"/>
    <mergeCell ref="B131:E131"/>
    <mergeCell ref="B134:E137"/>
    <mergeCell ref="B139:E143"/>
    <mergeCell ref="B148:E148"/>
    <mergeCell ref="B151:E153"/>
    <mergeCell ref="B155:E159"/>
    <mergeCell ref="B229:Q229"/>
    <mergeCell ref="B180:E181"/>
    <mergeCell ref="B183:Q184"/>
    <mergeCell ref="B186:R186"/>
    <mergeCell ref="B188:Q188"/>
    <mergeCell ref="B190:E190"/>
    <mergeCell ref="B194:E201"/>
    <mergeCell ref="B207:R207"/>
    <mergeCell ref="B209:Q209"/>
    <mergeCell ref="B211:E211"/>
    <mergeCell ref="B216:H220"/>
    <mergeCell ref="B227:R227"/>
    <mergeCell ref="C243:G243"/>
    <mergeCell ref="B231:H231"/>
    <mergeCell ref="C232:G232"/>
    <mergeCell ref="C233:G233"/>
    <mergeCell ref="C234:G234"/>
    <mergeCell ref="C235:G235"/>
    <mergeCell ref="C236:G236"/>
    <mergeCell ref="C237:G237"/>
    <mergeCell ref="B238:G238"/>
    <mergeCell ref="B240:H240"/>
    <mergeCell ref="C241:G241"/>
    <mergeCell ref="C242:G242"/>
    <mergeCell ref="C256:G256"/>
    <mergeCell ref="C244:G244"/>
    <mergeCell ref="C245:G245"/>
    <mergeCell ref="C246:G246"/>
    <mergeCell ref="C247:G247"/>
    <mergeCell ref="C248:G248"/>
    <mergeCell ref="C249:G249"/>
    <mergeCell ref="C250:G250"/>
    <mergeCell ref="B251:G251"/>
    <mergeCell ref="B253:H253"/>
    <mergeCell ref="C254:G254"/>
    <mergeCell ref="C255:G255"/>
    <mergeCell ref="B272:E275"/>
    <mergeCell ref="C257:G257"/>
    <mergeCell ref="C258:G258"/>
    <mergeCell ref="C259:G259"/>
    <mergeCell ref="C260:G260"/>
    <mergeCell ref="B261:G261"/>
    <mergeCell ref="B268:E268"/>
  </mergeCells>
  <pageMargins left="0.7" right="0.7" top="0.75" bottom="0.75" header="0.3" footer="0.3"/>
  <pageSetup orientation="portrait"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BAA26D77632942B47AA45388A7202C" ma:contentTypeVersion="1" ma:contentTypeDescription="Crear nuevo documento." ma:contentTypeScope="" ma:versionID="112a5ff832500bed10a2c50c3b0868e5">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904860-DA95-4481-B834-05267F903510}"/>
</file>

<file path=customXml/itemProps2.xml><?xml version="1.0" encoding="utf-8"?>
<ds:datastoreItem xmlns:ds="http://schemas.openxmlformats.org/officeDocument/2006/customXml" ds:itemID="{C1C45E97-ED7A-44BE-A067-E6039C43468E}"/>
</file>

<file path=customXml/itemProps3.xml><?xml version="1.0" encoding="utf-8"?>
<ds:datastoreItem xmlns:ds="http://schemas.openxmlformats.org/officeDocument/2006/customXml" ds:itemID="{D27E5A9B-2221-4FF5-A4B3-9D7B902BC2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CANALES</vt:lpstr>
      <vt:lpstr>PQRSD</vt:lpstr>
      <vt:lpstr>CULTURA</vt:lpstr>
      <vt:lpstr>CANALES!Área_de_impresión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Moreno Amado</dc:creator>
  <cp:keywords/>
  <dc:description/>
  <cp:lastModifiedBy>John Anderson Cagua Acosta</cp:lastModifiedBy>
  <cp:revision/>
  <dcterms:created xsi:type="dcterms:W3CDTF">2015-06-05T18:19:34Z</dcterms:created>
  <dcterms:modified xsi:type="dcterms:W3CDTF">2026-05-22T20:47:52Z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dd2d6d-4b00-43ff-82f7-780af7893f3e_Enabled">
    <vt:lpwstr>true</vt:lpwstr>
  </property>
  <property fmtid="{D5CDD505-2E9C-101B-9397-08002B2CF9AE}" pid="3" name="MSIP_Label_ccdd2d6d-4b00-43ff-82f7-780af7893f3e_SetDate">
    <vt:lpwstr>2026-04-20T12:50:08Z</vt:lpwstr>
  </property>
  <property fmtid="{D5CDD505-2E9C-101B-9397-08002B2CF9AE}" pid="4" name="MSIP_Label_ccdd2d6d-4b00-43ff-82f7-780af7893f3e_Method">
    <vt:lpwstr>Privileged</vt:lpwstr>
  </property>
  <property fmtid="{D5CDD505-2E9C-101B-9397-08002B2CF9AE}" pid="5" name="MSIP_Label_ccdd2d6d-4b00-43ff-82f7-780af7893f3e_Name">
    <vt:lpwstr>Clasificada</vt:lpwstr>
  </property>
  <property fmtid="{D5CDD505-2E9C-101B-9397-08002B2CF9AE}" pid="6" name="MSIP_Label_ccdd2d6d-4b00-43ff-82f7-780af7893f3e_SiteId">
    <vt:lpwstr>fab26e5a-737a-4438-8ccd-8e465ecf21d8</vt:lpwstr>
  </property>
  <property fmtid="{D5CDD505-2E9C-101B-9397-08002B2CF9AE}" pid="7" name="MSIP_Label_ccdd2d6d-4b00-43ff-82f7-780af7893f3e_ActionId">
    <vt:lpwstr>2d1b0289-acc3-442f-a654-9ad1ed3c2355</vt:lpwstr>
  </property>
  <property fmtid="{D5CDD505-2E9C-101B-9397-08002B2CF9AE}" pid="8" name="MSIP_Label_ccdd2d6d-4b00-43ff-82f7-780af7893f3e_ContentBits">
    <vt:lpwstr>2</vt:lpwstr>
  </property>
  <property fmtid="{D5CDD505-2E9C-101B-9397-08002B2CF9AE}" pid="9" name="ContentTypeId">
    <vt:lpwstr>0x010100DBBAA26D77632942B47AA45388A7202C</vt:lpwstr>
  </property>
</Properties>
</file>