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threadedComments/threadedComment1.xml" ContentType="application/vnd.ms-excel.threaded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threadedComments/threadedComment2.xml" ContentType="application/vnd.ms-excel.threaded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25.xml" ContentType="application/vnd.openxmlformats-officedocument.spreadsheetml.comments+xml"/>
  <Override PartName="/xl/threadedComments/threadedComment3.xml" ContentType="application/vnd.ms-excel.threadedcomments+xml"/>
  <Override PartName="/xl/drawings/drawing29.xml" ContentType="application/vnd.openxmlformats-officedocument.drawing+xml"/>
  <Override PartName="/xl/comments26.xml" ContentType="application/vnd.openxmlformats-officedocument.spreadsheetml.comments+xml"/>
  <Override PartName="/xl/drawings/drawing30.xml" ContentType="application/vnd.openxmlformats-officedocument.drawing+xml"/>
  <Override PartName="/xl/comments27.xml" ContentType="application/vnd.openxmlformats-officedocument.spreadsheetml.comments+xml"/>
  <Override PartName="/xl/drawings/drawing31.xml" ContentType="application/vnd.openxmlformats-officedocument.drawing+xml"/>
  <Override PartName="/xl/comments28.xml" ContentType="application/vnd.openxmlformats-officedocument.spreadsheetml.comments+xml"/>
  <Override PartName="/xl/drawings/drawing32.xml" ContentType="application/vnd.openxmlformats-officedocument.drawing+xml"/>
  <Override PartName="/xl/comments29.xml" ContentType="application/vnd.openxmlformats-officedocument.spreadsheetml.comments+xml"/>
  <Override PartName="/xl/drawings/drawing33.xml" ContentType="application/vnd.openxmlformats-officedocument.drawing+xml"/>
  <Override PartName="/xl/comments30.xml" ContentType="application/vnd.openxmlformats-officedocument.spreadsheetml.comments+xml"/>
  <Override PartName="/xl/drawings/drawing34.xml" ContentType="application/vnd.openxmlformats-officedocument.drawing+xml"/>
  <Override PartName="/xl/comments31.xml" ContentType="application/vnd.openxmlformats-officedocument.spreadsheetml.comments+xml"/>
  <Override PartName="/xl/drawings/drawing35.xml" ContentType="application/vnd.openxmlformats-officedocument.drawing+xml"/>
  <Override PartName="/xl/comments32.xml" ContentType="application/vnd.openxmlformats-officedocument.spreadsheetml.comments+xml"/>
  <Override PartName="/xl/drawings/drawing36.xml" ContentType="application/vnd.openxmlformats-officedocument.drawing+xml"/>
  <Override PartName="/xl/comments33.xml" ContentType="application/vnd.openxmlformats-officedocument.spreadsheetml.comments+xml"/>
  <Override PartName="/xl/drawings/drawing37.xml" ContentType="application/vnd.openxmlformats-officedocument.drawing+xml"/>
  <Override PartName="/xl/comments34.xml" ContentType="application/vnd.openxmlformats-officedocument.spreadsheetml.comments+xml"/>
  <Override PartName="/xl/drawings/drawing38.xml" ContentType="application/vnd.openxmlformats-officedocument.drawing+xml"/>
  <Override PartName="/xl/comments35.xml" ContentType="application/vnd.openxmlformats-officedocument.spreadsheetml.comments+xml"/>
  <Override PartName="/xl/drawings/drawing39.xml" ContentType="application/vnd.openxmlformats-officedocument.drawing+xml"/>
  <Override PartName="/xl/comments36.xml" ContentType="application/vnd.openxmlformats-officedocument.spreadsheetml.comments+xml"/>
  <Override PartName="/xl/drawings/drawing40.xml" ContentType="application/vnd.openxmlformats-officedocument.drawing+xml"/>
  <Override PartName="/xl/comments37.xml" ContentType="application/vnd.openxmlformats-officedocument.spreadsheetml.comments+xml"/>
  <Override PartName="/xl/drawings/drawing41.xml" ContentType="application/vnd.openxmlformats-officedocument.drawing+xml"/>
  <Override PartName="/xl/comments38.xml" ContentType="application/vnd.openxmlformats-officedocument.spreadsheetml.comments+xml"/>
  <Override PartName="/xl/drawings/drawing42.xml" ContentType="application/vnd.openxmlformats-officedocument.drawing+xml"/>
  <Override PartName="/xl/comments39.xml" ContentType="application/vnd.openxmlformats-officedocument.spreadsheetml.comments+xml"/>
  <Override PartName="/xl/drawings/drawing43.xml" ContentType="application/vnd.openxmlformats-officedocument.drawing+xml"/>
  <Override PartName="/xl/drawings/drawing44.xml" ContentType="application/vnd.openxmlformats-officedocument.drawing+xml"/>
  <Override PartName="/xl/comments40.xml" ContentType="application/vnd.openxmlformats-officedocument.spreadsheetml.comments+xml"/>
  <Override PartName="/xl/drawings/drawing45.xml" ContentType="application/vnd.openxmlformats-officedocument.drawing+xml"/>
  <Override PartName="/xl/comments41.xml" ContentType="application/vnd.openxmlformats-officedocument.spreadsheetml.comments+xml"/>
  <Override PartName="/xl/drawings/drawing46.xml" ContentType="application/vnd.openxmlformats-officedocument.drawing+xml"/>
  <Override PartName="/xl/comments42.xml" ContentType="application/vnd.openxmlformats-officedocument.spreadsheetml.comments+xml"/>
  <Override PartName="/xl/drawings/drawing47.xml" ContentType="application/vnd.openxmlformats-officedocument.drawing+xml"/>
  <Override PartName="/xl/comments43.xml" ContentType="application/vnd.openxmlformats-officedocument.spreadsheetml.comments+xml"/>
  <Override PartName="/xl/drawings/drawing48.xml" ContentType="application/vnd.openxmlformats-officedocument.drawing+xml"/>
  <Override PartName="/xl/comments44.xml" ContentType="application/vnd.openxmlformats-officedocument.spreadsheetml.comments+xml"/>
  <Override PartName="/xl/drawings/drawing49.xml" ContentType="application/vnd.openxmlformats-officedocument.drawing+xml"/>
  <Override PartName="/xl/comments45.xml" ContentType="application/vnd.openxmlformats-officedocument.spreadsheetml.comments+xml"/>
  <Override PartName="/xl/drawings/drawing50.xml" ContentType="application/vnd.openxmlformats-officedocument.drawing+xml"/>
  <Override PartName="/xl/comments46.xml" ContentType="application/vnd.openxmlformats-officedocument.spreadsheetml.comments+xml"/>
  <Override PartName="/xl/drawings/drawing51.xml" ContentType="application/vnd.openxmlformats-officedocument.drawing+xml"/>
  <Override PartName="/xl/comments47.xml" ContentType="application/vnd.openxmlformats-officedocument.spreadsheetml.comments+xml"/>
  <Override PartName="/xl/drawings/drawing52.xml" ContentType="application/vnd.openxmlformats-officedocument.drawing+xml"/>
  <Override PartName="/xl/comments48.xml" ContentType="application/vnd.openxmlformats-officedocument.spreadsheetml.comments+xml"/>
  <Override PartName="/xl/drawings/drawing53.xml" ContentType="application/vnd.openxmlformats-officedocument.drawing+xml"/>
  <Override PartName="/xl/comments49.xml" ContentType="application/vnd.openxmlformats-officedocument.spreadsheetml.comments+xml"/>
  <Override PartName="/xl/drawings/drawing54.xml" ContentType="application/vnd.openxmlformats-officedocument.drawing+xml"/>
  <Override PartName="/xl/comments50.xml" ContentType="application/vnd.openxmlformats-officedocument.spreadsheetml.comments+xml"/>
  <Override PartName="/xl/drawings/drawing55.xml" ContentType="application/vnd.openxmlformats-officedocument.drawing+xml"/>
  <Override PartName="/xl/comments51.xml" ContentType="application/vnd.openxmlformats-officedocument.spreadsheetml.comments+xml"/>
  <Override PartName="/xl/drawings/drawing56.xml" ContentType="application/vnd.openxmlformats-officedocument.drawing+xml"/>
  <Override PartName="/xl/comments52.xml" ContentType="application/vnd.openxmlformats-officedocument.spreadsheetml.comments+xml"/>
  <Override PartName="/xl/drawings/drawing57.xml" ContentType="application/vnd.openxmlformats-officedocument.drawing+xml"/>
  <Override PartName="/xl/comments53.xml" ContentType="application/vnd.openxmlformats-officedocument.spreadsheetml.comments+xml"/>
  <Override PartName="/xl/threadedComments/threadedComment4.xml" ContentType="application/vnd.ms-excel.threadedcomments+xml"/>
  <Override PartName="/xl/drawings/drawing58.xml" ContentType="application/vnd.openxmlformats-officedocument.drawing+xml"/>
  <Override PartName="/xl/comments54.xml" ContentType="application/vnd.openxmlformats-officedocument.spreadsheetml.comments+xml"/>
  <Override PartName="/xl/threadedComments/threadedComment5.xml" ContentType="application/vnd.ms-excel.threadedcomments+xml"/>
  <Override PartName="/xl/drawings/drawing59.xml" ContentType="application/vnd.openxmlformats-officedocument.drawing+xml"/>
  <Override PartName="/xl/comments55.xml" ContentType="application/vnd.openxmlformats-officedocument.spreadsheetml.comments+xml"/>
  <Override PartName="/xl/threadedComments/threadedComment6.xml" ContentType="application/vnd.ms-excel.threadedcomments+xml"/>
  <Override PartName="/xl/drawings/drawing60.xml" ContentType="application/vnd.openxmlformats-officedocument.drawing+xml"/>
  <Override PartName="/xl/drawings/drawing61.xml" ContentType="application/vnd.openxmlformats-officedocument.drawing+xml"/>
  <Override PartName="/xl/comments56.xml" ContentType="application/vnd.openxmlformats-officedocument.spreadsheetml.comments+xml"/>
  <Override PartName="/xl/threadedComments/threadedComment7.xml" ContentType="application/vnd.ms-excel.threadedcomments+xml"/>
  <Override PartName="/xl/drawings/drawing62.xml" ContentType="application/vnd.openxmlformats-officedocument.drawing+xml"/>
  <Override PartName="/xl/comments57.xml" ContentType="application/vnd.openxmlformats-officedocument.spreadsheetml.comments+xml"/>
  <Override PartName="/xl/threadedComments/threadedComment8.xml" ContentType="application/vnd.ms-excel.threadedcomments+xml"/>
  <Override PartName="/xl/drawings/drawing63.xml" ContentType="application/vnd.openxmlformats-officedocument.drawing+xml"/>
  <Override PartName="/xl/comments58.xml" ContentType="application/vnd.openxmlformats-officedocument.spreadsheetml.comments+xml"/>
  <Override PartName="/xl/drawings/drawing64.xml" ContentType="application/vnd.openxmlformats-officedocument.drawing+xml"/>
  <Override PartName="/xl/comments59.xml" ContentType="application/vnd.openxmlformats-officedocument.spreadsheetml.comments+xml"/>
  <Override PartName="/xl/drawings/drawing65.xml" ContentType="application/vnd.openxmlformats-officedocument.drawing+xml"/>
  <Override PartName="/xl/comments60.xml" ContentType="application/vnd.openxmlformats-officedocument.spreadsheetml.comments+xml"/>
  <Override PartName="/xl/drawings/drawing66.xml" ContentType="application/vnd.openxmlformats-officedocument.drawing+xml"/>
  <Override PartName="/xl/comments61.xml" ContentType="application/vnd.openxmlformats-officedocument.spreadsheetml.comments+xml"/>
  <Override PartName="/xl/drawings/drawing67.xml" ContentType="application/vnd.openxmlformats-officedocument.drawing+xml"/>
  <Override PartName="/xl/comments62.xml" ContentType="application/vnd.openxmlformats-officedocument.spreadsheetml.comments+xml"/>
  <Override PartName="/xl/threadedComments/threadedComment9.xml" ContentType="application/vnd.ms-excel.threadedcomments+xml"/>
  <Override PartName="/xl/drawings/drawing68.xml" ContentType="application/vnd.openxmlformats-officedocument.drawing+xml"/>
  <Override PartName="/xl/comments63.xml" ContentType="application/vnd.openxmlformats-officedocument.spreadsheetml.comments+xml"/>
  <Override PartName="/xl/threadedComments/threadedComment10.xml" ContentType="application/vnd.ms-excel.threadedcomments+xml"/>
  <Override PartName="/xl/drawings/drawing69.xml" ContentType="application/vnd.openxmlformats-officedocument.drawing+xml"/>
  <Override PartName="/xl/comments64.xml" ContentType="application/vnd.openxmlformats-officedocument.spreadsheetml.comments+xml"/>
  <Override PartName="/xl/drawings/drawing70.xml" ContentType="application/vnd.openxmlformats-officedocument.drawing+xml"/>
  <Override PartName="/xl/comments65.xml" ContentType="application/vnd.openxmlformats-officedocument.spreadsheetml.comments+xml"/>
  <Override PartName="/xl/threadedComments/threadedComment11.xml" ContentType="application/vnd.ms-excel.threadedcomments+xml"/>
  <Override PartName="/xl/drawings/drawing71.xml" ContentType="application/vnd.openxmlformats-officedocument.drawing+xml"/>
  <Override PartName="/xl/comments66.xml" ContentType="application/vnd.openxmlformats-officedocument.spreadsheetml.comments+xml"/>
  <Override PartName="/xl/drawings/drawing72.xml" ContentType="application/vnd.openxmlformats-officedocument.drawing+xml"/>
  <Override PartName="/xl/comments67.xml" ContentType="application/vnd.openxmlformats-officedocument.spreadsheetml.comments+xml"/>
  <Override PartName="/xl/threadedComments/threadedComment12.xml" ContentType="application/vnd.ms-excel.threadedcomments+xml"/>
  <Override PartName="/xl/drawings/drawing73.xml" ContentType="application/vnd.openxmlformats-officedocument.drawing+xml"/>
  <Override PartName="/xl/comments68.xml" ContentType="application/vnd.openxmlformats-officedocument.spreadsheetml.comments+xml"/>
  <Override PartName="/xl/drawings/drawing74.xml" ContentType="application/vnd.openxmlformats-officedocument.drawing+xml"/>
  <Override PartName="/xl/comments69.xml" ContentType="application/vnd.openxmlformats-officedocument.spreadsheetml.comments+xml"/>
  <Override PartName="/xl/drawings/drawing75.xml" ContentType="application/vnd.openxmlformats-officedocument.drawing+xml"/>
  <Override PartName="/xl/comments70.xml" ContentType="application/vnd.openxmlformats-officedocument.spreadsheetml.comments+xml"/>
  <Override PartName="/xl/drawings/drawing76.xml" ContentType="application/vnd.openxmlformats-officedocument.drawing+xml"/>
  <Override PartName="/xl/comments71.xml" ContentType="application/vnd.openxmlformats-officedocument.spreadsheetml.comments+xml"/>
  <Override PartName="/xl/drawings/drawing77.xml" ContentType="application/vnd.openxmlformats-officedocument.drawing+xml"/>
  <Override PartName="/xl/comments72.xml" ContentType="application/vnd.openxmlformats-officedocument.spreadsheetml.comments+xml"/>
  <Override PartName="/xl/threadedComments/threadedComment13.xml" ContentType="application/vnd.ms-excel.threadedcomments+xml"/>
  <Override PartName="/xl/drawings/drawing78.xml" ContentType="application/vnd.openxmlformats-officedocument.drawing+xml"/>
  <Override PartName="/xl/comments73.xml" ContentType="application/vnd.openxmlformats-officedocument.spreadsheetml.comments+xml"/>
  <Override PartName="/xl/drawings/drawing79.xml" ContentType="application/vnd.openxmlformats-officedocument.drawing+xml"/>
  <Override PartName="/xl/comments74.xml" ContentType="application/vnd.openxmlformats-officedocument.spreadsheetml.comments+xml"/>
  <Override PartName="/xl/drawings/drawing80.xml" ContentType="application/vnd.openxmlformats-officedocument.drawing+xml"/>
  <Override PartName="/xl/comments75.xml" ContentType="application/vnd.openxmlformats-officedocument.spreadsheetml.comments+xml"/>
  <Override PartName="/xl/drawings/drawing81.xml" ContentType="application/vnd.openxmlformats-officedocument.drawing+xml"/>
  <Override PartName="/xl/comments76.xml" ContentType="application/vnd.openxmlformats-officedocument.spreadsheetml.comments+xml"/>
  <Override PartName="/xl/drawings/drawing82.xml" ContentType="application/vnd.openxmlformats-officedocument.drawing+xml"/>
  <Override PartName="/xl/comments77.xml" ContentType="application/vnd.openxmlformats-officedocument.spreadsheetml.comments+xml"/>
  <Override PartName="/xl/drawings/drawing83.xml" ContentType="application/vnd.openxmlformats-officedocument.drawing+xml"/>
  <Override PartName="/xl/comments78.xml" ContentType="application/vnd.openxmlformats-officedocument.spreadsheetml.comments+xml"/>
  <Override PartName="/xl/threadedComments/threadedComment14.xml" ContentType="application/vnd.ms-excel.threadedcomments+xml"/>
  <Override PartName="/xl/drawings/drawing84.xml" ContentType="application/vnd.openxmlformats-officedocument.drawing+xml"/>
  <Override PartName="/xl/comments79.xml" ContentType="application/vnd.openxmlformats-officedocument.spreadsheetml.comments+xml"/>
  <Override PartName="/xl/drawings/drawing85.xml" ContentType="application/vnd.openxmlformats-officedocument.drawing+xml"/>
  <Override PartName="/xl/comments80.xml" ContentType="application/vnd.openxmlformats-officedocument.spreadsheetml.comments+xml"/>
  <Override PartName="/xl/drawings/drawing86.xml" ContentType="application/vnd.openxmlformats-officedocument.drawing+xml"/>
  <Override PartName="/xl/comments81.xml" ContentType="application/vnd.openxmlformats-officedocument.spreadsheetml.comments+xml"/>
  <Override PartName="/xl/threadedComments/threadedComment15.xml" ContentType="application/vnd.ms-excel.threadedcomments+xml"/>
  <Override PartName="/xl/drawings/drawing87.xml" ContentType="application/vnd.openxmlformats-officedocument.drawing+xml"/>
  <Override PartName="/xl/comments82.xml" ContentType="application/vnd.openxmlformats-officedocument.spreadsheetml.comments+xml"/>
  <Override PartName="/xl/drawings/drawing88.xml" ContentType="application/vnd.openxmlformats-officedocument.drawing+xml"/>
  <Override PartName="/xl/comments83.xml" ContentType="application/vnd.openxmlformats-officedocument.spreadsheetml.comments+xml"/>
  <Override PartName="/xl/drawings/drawing89.xml" ContentType="application/vnd.openxmlformats-officedocument.drawing+xml"/>
  <Override PartName="/xl/comments84.xml" ContentType="application/vnd.openxmlformats-officedocument.spreadsheetml.comments+xml"/>
  <Override PartName="/xl/drawings/drawing90.xml" ContentType="application/vnd.openxmlformats-officedocument.drawing+xml"/>
  <Override PartName="/xl/comments85.xml" ContentType="application/vnd.openxmlformats-officedocument.spreadsheetml.comments+xml"/>
  <Override PartName="/xl/drawings/drawing91.xml" ContentType="application/vnd.openxmlformats-officedocument.drawing+xml"/>
  <Override PartName="/xl/comments86.xml" ContentType="application/vnd.openxmlformats-officedocument.spreadsheetml.comments+xml"/>
  <Override PartName="/xl/drawings/drawing92.xml" ContentType="application/vnd.openxmlformats-officedocument.drawing+xml"/>
  <Override PartName="/xl/comments87.xml" ContentType="application/vnd.openxmlformats-officedocument.spreadsheetml.comments+xml"/>
  <Override PartName="/xl/drawings/drawing93.xml" ContentType="application/vnd.openxmlformats-officedocument.drawing+xml"/>
  <Override PartName="/xl/comments88.xml" ContentType="application/vnd.openxmlformats-officedocument.spreadsheetml.comments+xml"/>
  <Override PartName="/xl/drawings/drawing94.xml" ContentType="application/vnd.openxmlformats-officedocument.drawing+xml"/>
  <Override PartName="/xl/comments89.xml" ContentType="application/vnd.openxmlformats-officedocument.spreadsheetml.comments+xml"/>
  <Override PartName="/xl/drawings/drawing95.xml" ContentType="application/vnd.openxmlformats-officedocument.drawing+xml"/>
  <Override PartName="/xl/comments90.xml" ContentType="application/vnd.openxmlformats-officedocument.spreadsheetml.comments+xml"/>
  <Override PartName="/xl/drawings/drawing96.xml" ContentType="application/vnd.openxmlformats-officedocument.drawing+xml"/>
  <Override PartName="/xl/comments91.xml" ContentType="application/vnd.openxmlformats-officedocument.spreadsheetml.comments+xml"/>
  <Override PartName="/xl/threadedComments/threadedComment16.xml" ContentType="application/vnd.ms-excel.threadedcomments+xml"/>
  <Override PartName="/xl/drawings/drawing97.xml" ContentType="application/vnd.openxmlformats-officedocument.drawing+xml"/>
  <Override PartName="/xl/comments92.xml" ContentType="application/vnd.openxmlformats-officedocument.spreadsheetml.comments+xml"/>
  <Override PartName="/xl/threadedComments/threadedComment17.xml" ContentType="application/vnd.ms-excel.threadedcomments+xml"/>
  <Override PartName="/xl/drawings/drawing98.xml" ContentType="application/vnd.openxmlformats-officedocument.drawing+xml"/>
  <Override PartName="/xl/comments93.xml" ContentType="application/vnd.openxmlformats-officedocument.spreadsheetml.comments+xml"/>
  <Override PartName="/xl/drawings/drawing99.xml" ContentType="application/vnd.openxmlformats-officedocument.drawing+xml"/>
  <Override PartName="/xl/comments94.xml" ContentType="application/vnd.openxmlformats-officedocument.spreadsheetml.comments+xml"/>
  <Override PartName="/xl/threadedComments/threadedComment18.xml" ContentType="application/vnd.ms-excel.threadedcomments+xml"/>
  <Override PartName="/xl/drawings/drawing100.xml" ContentType="application/vnd.openxmlformats-officedocument.drawing+xml"/>
  <Override PartName="/xl/comments95.xml" ContentType="application/vnd.openxmlformats-officedocument.spreadsheetml.comments+xml"/>
  <Override PartName="/xl/drawings/drawing101.xml" ContentType="application/vnd.openxmlformats-officedocument.drawing+xml"/>
  <Override PartName="/xl/comments96.xml" ContentType="application/vnd.openxmlformats-officedocument.spreadsheetml.comments+xml"/>
  <Override PartName="/xl/drawings/drawing102.xml" ContentType="application/vnd.openxmlformats-officedocument.drawing+xml"/>
  <Override PartName="/xl/comments97.xml" ContentType="application/vnd.openxmlformats-officedocument.spreadsheetml.comments+xml"/>
  <Override PartName="/xl/drawings/drawing103.xml" ContentType="application/vnd.openxmlformats-officedocument.drawing+xml"/>
  <Override PartName="/xl/comments98.xml" ContentType="application/vnd.openxmlformats-officedocument.spreadsheetml.comments+xml"/>
  <Override PartName="/xl/drawings/drawing104.xml" ContentType="application/vnd.openxmlformats-officedocument.drawing+xml"/>
  <Override PartName="/xl/comments99.xml" ContentType="application/vnd.openxmlformats-officedocument.spreadsheetml.comments+xml"/>
  <Override PartName="/xl/drawings/drawing105.xml" ContentType="application/vnd.openxmlformats-officedocument.drawing+xml"/>
  <Override PartName="/xl/comments100.xml" ContentType="application/vnd.openxmlformats-officedocument.spreadsheetml.comments+xml"/>
  <Override PartName="/xl/drawings/drawing106.xml" ContentType="application/vnd.openxmlformats-officedocument.drawing+xml"/>
  <Override PartName="/xl/comments101.xml" ContentType="application/vnd.openxmlformats-officedocument.spreadsheetml.comments+xml"/>
  <Override PartName="/xl/drawings/drawing107.xml" ContentType="application/vnd.openxmlformats-officedocument.drawing+xml"/>
  <Override PartName="/xl/comments102.xml" ContentType="application/vnd.openxmlformats-officedocument.spreadsheetml.comments+xml"/>
  <Override PartName="/xl/drawings/drawing108.xml" ContentType="application/vnd.openxmlformats-officedocument.drawing+xml"/>
  <Override PartName="/xl/comments103.xml" ContentType="application/vnd.openxmlformats-officedocument.spreadsheetml.comments+xml"/>
  <Override PartName="/xl/drawings/drawing109.xml" ContentType="application/vnd.openxmlformats-officedocument.drawing+xml"/>
  <Override PartName="/xl/comments104.xml" ContentType="application/vnd.openxmlformats-officedocument.spreadsheetml.comments+xml"/>
  <Override PartName="/xl/drawings/drawing110.xml" ContentType="application/vnd.openxmlformats-officedocument.drawing+xml"/>
  <Override PartName="/xl/comments105.xml" ContentType="application/vnd.openxmlformats-officedocument.spreadsheetml.comments+xml"/>
  <Override PartName="/xl/drawings/drawing111.xml" ContentType="application/vnd.openxmlformats-officedocument.drawing+xml"/>
  <Override PartName="/xl/comments106.xml" ContentType="application/vnd.openxmlformats-officedocument.spreadsheetml.comments+xml"/>
  <Override PartName="/xl/drawings/drawing112.xml" ContentType="application/vnd.openxmlformats-officedocument.drawing+xml"/>
  <Override PartName="/xl/comments10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fileSharing readOnlyRecommended="1"/>
  <workbookPr codeName="ThisWorkbook" defaultThemeVersion="166925"/>
  <mc:AlternateContent xmlns:mc="http://schemas.openxmlformats.org/markup-compatibility/2006">
    <mc:Choice Requires="x15">
      <x15ac:absPath xmlns:x15ac="http://schemas.microsoft.com/office/spreadsheetml/2010/11/ac" url="C:\Users\cparrar\Desktop\"/>
    </mc:Choice>
  </mc:AlternateContent>
  <xr:revisionPtr revIDLastSave="0" documentId="13_ncr:1_{9461C590-9D3D-456E-9D76-23AD88CFEEFF}" xr6:coauthVersionLast="47" xr6:coauthVersionMax="47" xr10:uidLastSave="{00000000-0000-0000-0000-000000000000}"/>
  <bookViews>
    <workbookView xWindow="-120" yWindow="-120" windowWidth="29040" windowHeight="15720" tabRatio="739" activeTab="8" xr2:uid="{00000000-000D-0000-FFFF-FFFF00000000}"/>
  </bookViews>
  <sheets>
    <sheet name="Principal" sheetId="1" r:id="rId1"/>
    <sheet name="dirección general" sheetId="287" r:id="rId2"/>
    <sheet name="DG Jurídica" sheetId="245" r:id="rId3"/>
    <sheet name="Sub. de Representación Externa" sheetId="248" r:id="rId4"/>
    <sheet name="Sub. de Recursos" sheetId="247" r:id="rId5"/>
    <sheet name="Sub. Normativa" sheetId="246" r:id="rId6"/>
    <sheet name="Sub. de Asuntos Penales" sheetId="244" r:id="rId7"/>
    <sheet name="DG de Aduanas" sheetId="238" r:id="rId8"/>
    <sheet name="Sub. del OEA" sheetId="243" r:id="rId9"/>
    <sheet name="Sub. de Registro y  Control" sheetId="242" r:id="rId10"/>
    <sheet name="Sub. Técnica Aduanera" sheetId="241" r:id="rId11"/>
    <sheet name="Sub. de Servicio y Facilitación" sheetId="240" r:id="rId12"/>
    <sheet name="Sub. de Operación Aduanera" sheetId="239" r:id="rId13"/>
    <sheet name="Sub. del Laboratorio " sheetId="237" r:id="rId14"/>
    <sheet name="DG Fiscalización" sheetId="231" r:id="rId15"/>
    <sheet name="Sub Fisca Cambiaria" sheetId="232" r:id="rId16"/>
    <sheet name="Sub Fisca Tributaria" sheetId="233" r:id="rId17"/>
    <sheet name="Sub Fisca Aduanera" sheetId="234" r:id="rId18"/>
    <sheet name="Sub Fisca Internacional" sheetId="235" r:id="rId19"/>
    <sheet name="Sub. de Apoyo en la lucha" sheetId="236" r:id="rId20"/>
    <sheet name="DG de Impuestos" sheetId="280" r:id="rId21"/>
    <sheet name="Sub. de Devoluciones" sheetId="286" r:id="rId22"/>
    <sheet name="Sub. de Administración RUT" sheetId="285" r:id="rId23"/>
    <sheet name="Sub. para el Impulso" sheetId="284" r:id="rId24"/>
    <sheet name="Sub. de Cobranzas y Control Ext" sheetId="283" r:id="rId25"/>
    <sheet name="Sub. de Facturación Electrónica" sheetId="282" r:id="rId26"/>
    <sheet name="Sub. de Recaudo" sheetId="281" r:id="rId27"/>
    <sheet name="Sub. de Servicio al Ciudadano " sheetId="279" r:id="rId28"/>
    <sheet name="DGIT" sheetId="268" r:id="rId29"/>
    <sheet name="Sub. de  procesamiento de datos" sheetId="271" r:id="rId30"/>
    <sheet name="Sub. de soluciones y desarrollo" sheetId="270" r:id="rId31"/>
    <sheet name="Sub. de innovación y proyectos" sheetId="269" r:id="rId32"/>
    <sheet name="Sub infraestructura tecnoló" sheetId="267" r:id="rId33"/>
    <sheet name="DG. Estratégica" sheetId="272" r:id="rId34"/>
    <sheet name="Sub. del CTA" sheetId="278" r:id="rId35"/>
    <sheet name="Sub. de Procesos" sheetId="277" r:id="rId36"/>
    <sheet name="Sub. de Planeación" sheetId="276" r:id="rId37"/>
    <sheet name="Sub. de Estudios Economicos" sheetId="275" r:id="rId38"/>
    <sheet name="Sub. de Análisis del Riesgo" sheetId="274" r:id="rId39"/>
    <sheet name="Sub. de Información y Analitica" sheetId="273" r:id="rId40"/>
    <sheet name="DG Corporativa" sheetId="259" r:id="rId41"/>
    <sheet name="Sub. Administrativa" sheetId="266" r:id="rId42"/>
    <sheet name="Sub. de Compras y Contratos" sheetId="265" r:id="rId43"/>
    <sheet name="Sub. de Asuntos Disciplinarios" sheetId="264" r:id="rId44"/>
    <sheet name="Sub. Escuela de Impuestos" sheetId="263" r:id="rId45"/>
    <sheet name="Sub. de Desarrollo del TH" sheetId="262" r:id="rId46"/>
    <sheet name="Sub. de Gestion del Empleo Publ" sheetId="261" r:id="rId47"/>
    <sheet name="Sub. Financiera" sheetId="260" r:id="rId48"/>
    <sheet name="Sub. Logística" sheetId="258" r:id="rId49"/>
    <sheet name="Sub. de Gestión e Investigación" sheetId="251" r:id="rId50"/>
    <sheet name="Sub. Operativa y Policial" sheetId="250" r:id="rId51"/>
    <sheet name="DG de Policía Fiscal" sheetId="249" r:id="rId52"/>
    <sheet name="Of. Comunicaciones Instituciona" sheetId="227" r:id="rId53"/>
    <sheet name="Ofi. Seguridad de la Informació" sheetId="228" r:id="rId54"/>
    <sheet name="Ofi. Tributación Internacional" sheetId="229" r:id="rId55"/>
    <sheet name="Ofi. Control Interno" sheetId="230" r:id="rId56"/>
    <sheet name="DO Grandes" sheetId="252" r:id="rId57"/>
    <sheet name="SO. de Análisis " sheetId="257" r:id="rId58"/>
    <sheet name="sub oper serv reca cobr devo" sheetId="256" r:id="rId59"/>
    <sheet name="SO. Jurídica" sheetId="253" r:id="rId60"/>
    <sheet name="SO. de Fiscalización y Liquida" sheetId="255" r:id="rId61"/>
    <sheet name="Sub Operativa F y L int" sheetId="254" r:id="rId62"/>
    <sheet name="DSA de Barranquilla" sheetId="223" r:id="rId63"/>
    <sheet name="DSA de Bogotá" sheetId="219" r:id="rId64"/>
    <sheet name="DSA de Cali" sheetId="224" r:id="rId65"/>
    <sheet name="DSA de Cartagena" sheetId="211" r:id="rId66"/>
    <sheet name="DSA de Cúcuta" sheetId="225" r:id="rId67"/>
    <sheet name="DSA de Medellín" sheetId="226" r:id="rId68"/>
    <sheet name="DSA de Bogota-Aeropuerto" sheetId="180" r:id="rId69"/>
    <sheet name="DSI de Barranquilla" sheetId="179" r:id="rId70"/>
    <sheet name="DSI de Bogotá" sheetId="207" r:id="rId71"/>
    <sheet name="DSI de Cali" sheetId="182" r:id="rId72"/>
    <sheet name="DSI de Cartagena" sheetId="183" r:id="rId73"/>
    <sheet name="DSI de Cúcuta" sheetId="184" r:id="rId74"/>
    <sheet name="DSI de Medellín" sheetId="188" r:id="rId75"/>
    <sheet name="DSIA de Arauca" sheetId="208" r:id="rId76"/>
    <sheet name="DSA de Armenia" sheetId="178" r:id="rId77"/>
    <sheet name="DSIA de Barrancabermeja" sheetId="206" r:id="rId78"/>
    <sheet name="DSIA de Bucaramanga" sheetId="181" r:id="rId79"/>
    <sheet name="DSIA de Buenaventura" sheetId="197" r:id="rId80"/>
    <sheet name="DSIA de Florencia" sheetId="205" r:id="rId81"/>
    <sheet name="DSIA de Girardot" sheetId="185" r:id="rId82"/>
    <sheet name="DSA Ibagué" sheetId="177" r:id="rId83"/>
    <sheet name="DSIA de Ipiales" sheetId="210" r:id="rId84"/>
    <sheet name="DSIA de Leticia" sheetId="212" r:id="rId85"/>
    <sheet name="DSIA de Maicao" sheetId="213" r:id="rId86"/>
    <sheet name="DSIA de Manizales" sheetId="187" r:id="rId87"/>
    <sheet name="DSIA de Montería" sheetId="189" r:id="rId88"/>
    <sheet name="DSIA de Neiva" sheetId="190" r:id="rId89"/>
    <sheet name="DSIA de Palmira" sheetId="192" r:id="rId90"/>
    <sheet name="DSIA de Pasto" sheetId="191" r:id="rId91"/>
    <sheet name="DSIA de Pereira" sheetId="193" r:id="rId92"/>
    <sheet name="DSIA de Popayán" sheetId="194" r:id="rId93"/>
    <sheet name="DSIA de Quibdó" sheetId="195" r:id="rId94"/>
    <sheet name="DSIA de Riohacha" sheetId="202" r:id="rId95"/>
    <sheet name="DSIA de San Andrés" sheetId="204" r:id="rId96"/>
    <sheet name="DSIA de Santa Marta" sheetId="196" r:id="rId97"/>
    <sheet name="DSIA de Sincelejo" sheetId="200" r:id="rId98"/>
    <sheet name="DSIA de Sogamoso" sheetId="203" r:id="rId99"/>
    <sheet name="DSIA de Tuluá" sheetId="198" r:id="rId100"/>
    <sheet name="DSIA de Tunja" sheetId="186" r:id="rId101"/>
    <sheet name="DSIA de Urabá" sheetId="215" r:id="rId102"/>
    <sheet name="DSIA de Villavicencio" sheetId="199" r:id="rId103"/>
    <sheet name="DSIA de Valledupar" sheetId="201" r:id="rId104"/>
    <sheet name="DSIA de Yopal" sheetId="218" r:id="rId105"/>
    <sheet name="DSIA de Puerto Asís" sheetId="220" r:id="rId106"/>
    <sheet name="DSIA Tumaco" sheetId="214" r:id="rId107"/>
    <sheet name="DSDIA de Inirida " sheetId="217" r:id="rId108"/>
    <sheet name="DSDIA de Puerto Carreño" sheetId="216" r:id="rId109"/>
    <sheet name="DSDIA de San José del Guaviare" sheetId="221" r:id="rId110"/>
    <sheet name="DSDIA de Pamplona" sheetId="222" r:id="rId111"/>
    <sheet name="DSDIA de Mitú" sheetId="209" r:id="rId112"/>
  </sheets>
  <externalReferences>
    <externalReference r:id="rId113"/>
    <externalReference r:id="rId114"/>
  </externalReferences>
  <definedNames>
    <definedName name="_xlnm._FilterDatabase" localSheetId="40" hidden="1">'DG Corporativa'!$A$3:$Q$15</definedName>
    <definedName name="_xlnm._FilterDatabase" localSheetId="7" hidden="1">'DG de Aduanas'!$A$3:$Q$18</definedName>
    <definedName name="_xlnm._FilterDatabase" localSheetId="20" hidden="1">'DG de Impuestos'!$A$3:$Q$28</definedName>
    <definedName name="_xlnm._FilterDatabase" localSheetId="51" hidden="1">'DG de Policía Fiscal'!$A$3:$Q$10</definedName>
    <definedName name="_xlnm._FilterDatabase" localSheetId="14" hidden="1">'DG Fiscalización'!$A$3:$Q$35</definedName>
    <definedName name="_xlnm._FilterDatabase" localSheetId="2" hidden="1">'DG Jurídica'!$A$3:$Q$15</definedName>
    <definedName name="_xlnm._FilterDatabase" localSheetId="33" hidden="1">'DG. Estratégica'!$A$3:$Q$16</definedName>
    <definedName name="_xlnm._FilterDatabase" localSheetId="28" hidden="1">DGIT!$A$3:$Q$27</definedName>
    <definedName name="_xlnm._FilterDatabase" localSheetId="1" hidden="1">'dirección general'!$A$3:$L$30</definedName>
    <definedName name="_xlnm._FilterDatabase" localSheetId="56" hidden="1">'DO Grandes'!$A$3:$Q$19</definedName>
    <definedName name="_xlnm._FilterDatabase" localSheetId="76" hidden="1">'DSA de Armenia'!$A$3:$Q$48</definedName>
    <definedName name="_xlnm._FilterDatabase" localSheetId="62" hidden="1">'DSA de Barranquilla'!$A$3:$Q$39</definedName>
    <definedName name="_xlnm._FilterDatabase" localSheetId="63" hidden="1">'DSA de Bogotá'!$A$3:$Q$32</definedName>
    <definedName name="_xlnm._FilterDatabase" localSheetId="68" hidden="1">'DSA de Bogota-Aeropuerto'!$A$3:$Q$14</definedName>
    <definedName name="_xlnm._FilterDatabase" localSheetId="64" hidden="1">'DSA de Cali'!$A$3:$Q$39</definedName>
    <definedName name="_xlnm._FilterDatabase" localSheetId="65" hidden="1">'DSA de Cartagena'!$A$3:$Q$39</definedName>
    <definedName name="_xlnm._FilterDatabase" localSheetId="66" hidden="1">'DSA de Cúcuta'!$A$3:$Q$34</definedName>
    <definedName name="_xlnm._FilterDatabase" localSheetId="67" hidden="1">'DSA de Medellín'!$A$3:$Q$39</definedName>
    <definedName name="_xlnm._FilterDatabase" localSheetId="82" hidden="1">'DSA Ibagué'!$A$3:$Q$36</definedName>
    <definedName name="_xlnm._FilterDatabase" localSheetId="107" hidden="1">'DSDIA de Inirida '!$A$3:$Q$15</definedName>
    <definedName name="_xlnm._FilterDatabase" localSheetId="111" hidden="1">'DSDIA de Mitú'!$A$3:$Q$8</definedName>
    <definedName name="_xlnm._FilterDatabase" localSheetId="110" hidden="1">'DSDIA de Pamplona'!$A$3:$Q$9</definedName>
    <definedName name="_xlnm._FilterDatabase" localSheetId="108" hidden="1">'DSDIA de Puerto Carreño'!$A$3:$Q$15</definedName>
    <definedName name="_xlnm._FilterDatabase" localSheetId="109" hidden="1">'DSDIA de San José del Guaviare'!$A$3:$Q$13</definedName>
    <definedName name="_xlnm._FilterDatabase" localSheetId="69" hidden="1">'DSI de Barranquilla'!$A$3:$Q$30</definedName>
    <definedName name="_xlnm._FilterDatabase" localSheetId="70" hidden="1">'DSI de Bogotá'!$A$3:$Q$33</definedName>
    <definedName name="_xlnm._FilterDatabase" localSheetId="71" hidden="1">'DSI de Cali'!$A$3:$Q$31</definedName>
    <definedName name="_xlnm._FilterDatabase" localSheetId="72" hidden="1">'DSI de Cartagena'!$A$3:$Q$30</definedName>
    <definedName name="_xlnm._FilterDatabase" localSheetId="73" hidden="1">'DSI de Cúcuta'!$A$3:$Q$30</definedName>
    <definedName name="_xlnm._FilterDatabase" localSheetId="74" hidden="1">'DSI de Medellín'!$A$3:$Q$31</definedName>
    <definedName name="_xlnm._FilterDatabase" localSheetId="75" hidden="1">'DSIA de Arauca'!$A$3:$Q$43</definedName>
    <definedName name="_xlnm._FilterDatabase" localSheetId="77" hidden="1">'DSIA de Barrancabermeja'!$A$3:$Q$36</definedName>
    <definedName name="_xlnm._FilterDatabase" localSheetId="78" hidden="1">'DSIA de Bucaramanga'!$A$3:$Q$50</definedName>
    <definedName name="_xlnm._FilterDatabase" localSheetId="79" hidden="1">'DSIA de Buenaventura'!$A$3:$Q$48</definedName>
    <definedName name="_xlnm._FilterDatabase" localSheetId="80" hidden="1">'DSIA de Florencia'!$A$3:$Q$35</definedName>
    <definedName name="_xlnm._FilterDatabase" localSheetId="81" hidden="1">'DSIA de Girardot'!$A$3:$Q$35</definedName>
    <definedName name="_xlnm._FilterDatabase" localSheetId="83" hidden="1">'DSIA de Ipiales'!$A$3:$Q$35</definedName>
    <definedName name="_xlnm._FilterDatabase" localSheetId="84" hidden="1">'DSIA de Leticia'!$A$3:$Q$38</definedName>
    <definedName name="_xlnm._FilterDatabase" localSheetId="85" hidden="1">'DSIA de Maicao'!$A$3:$Q$31</definedName>
    <definedName name="_xlnm._FilterDatabase" localSheetId="86" hidden="1">'DSIA de Manizales'!$A$3:$Q$47</definedName>
    <definedName name="_xlnm._FilterDatabase" localSheetId="87" hidden="1">'DSIA de Montería'!$A$3:$Q$36</definedName>
    <definedName name="_xlnm._FilterDatabase" localSheetId="88" hidden="1">'DSIA de Neiva'!$A$3:$Q$36</definedName>
    <definedName name="_xlnm._FilterDatabase" localSheetId="89" hidden="1">'DSIA de Palmira'!$A$3:$Q$35</definedName>
    <definedName name="_xlnm._FilterDatabase" localSheetId="90" hidden="1">'DSIA de Pasto'!$A$3:$Q$35</definedName>
    <definedName name="_xlnm._FilterDatabase" localSheetId="91" hidden="1">'DSIA de Pereira'!$A$3:$Q$51</definedName>
    <definedName name="_xlnm._FilterDatabase" localSheetId="92" hidden="1">'DSIA de Popayán'!$A$3:$Q$35</definedName>
    <definedName name="_xlnm._FilterDatabase" localSheetId="105" hidden="1">'DSIA de Puerto Asís'!$A$3:$Q$37</definedName>
    <definedName name="_xlnm._FilterDatabase" localSheetId="93" hidden="1">'DSIA de Quibdó'!$A$3:$Q$35</definedName>
    <definedName name="_xlnm._FilterDatabase" localSheetId="94" hidden="1">'DSIA de Riohacha'!$A$3:$Q$44</definedName>
    <definedName name="_xlnm._FilterDatabase" localSheetId="95" hidden="1">'DSIA de San Andrés'!$A$3:$Q$46</definedName>
    <definedName name="_xlnm._FilterDatabase" localSheetId="96" hidden="1">'DSIA de Santa Marta'!$A$3:$Q$53</definedName>
    <definedName name="_xlnm._FilterDatabase" localSheetId="97" hidden="1">'DSIA de Sincelejo'!$A$3:$Q$35</definedName>
    <definedName name="_xlnm._FilterDatabase" localSheetId="98" hidden="1">'DSIA de Sogamoso'!$A$3:$Q$35</definedName>
    <definedName name="_xlnm._FilterDatabase" localSheetId="99" hidden="1">'DSIA de Tuluá'!$A$3:$Q$34</definedName>
    <definedName name="_xlnm._FilterDatabase" localSheetId="100" hidden="1">'DSIA de Tunja'!$A$3:$Q$36</definedName>
    <definedName name="_xlnm._FilterDatabase" localSheetId="101" hidden="1">'DSIA de Urabá'!$A$3:$L$34</definedName>
    <definedName name="_xlnm._FilterDatabase" localSheetId="103" hidden="1">'DSIA de Valledupar'!$A$3:$Q$46</definedName>
    <definedName name="_xlnm._FilterDatabase" localSheetId="102" hidden="1">'DSIA de Villavicencio'!$A$3:$Q$36</definedName>
    <definedName name="_xlnm._FilterDatabase" localSheetId="104" hidden="1">'DSIA de Yopal'!$A$3:$Q$46</definedName>
    <definedName name="_xlnm._FilterDatabase" localSheetId="106" hidden="1">'DSIA Tumaco'!$A$3:$Q$24</definedName>
    <definedName name="_xlnm._FilterDatabase" localSheetId="52" hidden="1">'Of. Comunicaciones Instituciona'!$A$3:$Q$9</definedName>
    <definedName name="_xlnm._FilterDatabase" localSheetId="55" hidden="1">'Ofi. Control Interno'!$A$3:$Q$10</definedName>
    <definedName name="_xlnm._FilterDatabase" localSheetId="53" hidden="1">'Ofi. Seguridad de la Informació'!$A$3:$Q$9</definedName>
    <definedName name="_xlnm._FilterDatabase" localSheetId="54" hidden="1">'Ofi. Tributación Internacional'!$A$3:$Q$14</definedName>
    <definedName name="_xlnm._FilterDatabase" localSheetId="57" hidden="1">'SO. de Análisis '!$A$3:$Q$8</definedName>
    <definedName name="_xlnm._FilterDatabase" localSheetId="60" hidden="1">'SO. de Fiscalización y Liquida'!$A$3:$Q$10</definedName>
    <definedName name="_xlnm._FilterDatabase" localSheetId="59" hidden="1">'SO. Jurídica'!$A$3:$Q$17</definedName>
    <definedName name="_xlnm._FilterDatabase" localSheetId="17" hidden="1">'Sub Fisca Aduanera'!$A$3:$Q$18</definedName>
    <definedName name="_xlnm._FilterDatabase" localSheetId="15" hidden="1">'Sub Fisca Cambiaria'!$A$3:$Q$12</definedName>
    <definedName name="_xlnm._FilterDatabase" localSheetId="18" hidden="1">'Sub Fisca Internacional'!$A$3:$Q$11</definedName>
    <definedName name="_xlnm._FilterDatabase" localSheetId="16" hidden="1">'Sub Fisca Tributaria'!$A$3:$Q$12</definedName>
    <definedName name="_xlnm._FilterDatabase" localSheetId="32" hidden="1">'Sub infraestructura tecnoló'!$A$3:$Q$11</definedName>
    <definedName name="_xlnm._FilterDatabase" localSheetId="58" hidden="1">'sub oper serv reca cobr devo'!$A$3:$Q$9</definedName>
    <definedName name="_xlnm._FilterDatabase" localSheetId="61" hidden="1">'Sub Operativa F y L int'!$A$3:$Q$7</definedName>
    <definedName name="_xlnm._FilterDatabase" localSheetId="41" hidden="1">'Sub. Administrativa'!$A$3:$Q$9</definedName>
    <definedName name="_xlnm._FilterDatabase" localSheetId="29" hidden="1">'Sub. de  procesamiento de datos'!$A$3:$Q$10</definedName>
    <definedName name="_xlnm._FilterDatabase" localSheetId="22" hidden="1">'Sub. de Administración RUT'!$A$3:$Q$6</definedName>
    <definedName name="_xlnm._FilterDatabase" localSheetId="38" hidden="1">'Sub. de Análisis del Riesgo'!$A$3:$Q$12</definedName>
    <definedName name="_xlnm._FilterDatabase" localSheetId="19" hidden="1">'Sub. de Apoyo en la lucha'!$A$3:$Q$15</definedName>
    <definedName name="_xlnm._FilterDatabase" localSheetId="43" hidden="1">'Sub. de Asuntos Disciplinarios'!$A$3:$Q$8</definedName>
    <definedName name="_xlnm._FilterDatabase" localSheetId="6" hidden="1">'Sub. de Asuntos Penales'!$A$3:$Q$10</definedName>
    <definedName name="_xlnm._FilterDatabase" localSheetId="24" hidden="1">'Sub. de Cobranzas y Control Ext'!$A$3:$Q$6</definedName>
    <definedName name="_xlnm._FilterDatabase" localSheetId="42" hidden="1">'Sub. de Compras y Contratos'!$A$3:$Q$7</definedName>
    <definedName name="_xlnm._FilterDatabase" localSheetId="45" hidden="1">'Sub. de Desarrollo del TH'!$A$3:$Q$11</definedName>
    <definedName name="_xlnm._FilterDatabase" localSheetId="21" hidden="1">'Sub. de Devoluciones'!$A$3:$Q$7</definedName>
    <definedName name="_xlnm._FilterDatabase" localSheetId="37" hidden="1">'Sub. de Estudios Economicos'!$A$3:$Q$10</definedName>
    <definedName name="_xlnm._FilterDatabase" localSheetId="25" hidden="1">'Sub. de Facturación Electrónica'!$A$3:$Q$11</definedName>
    <definedName name="_xlnm._FilterDatabase" localSheetId="46" hidden="1">'Sub. de Gestion del Empleo Publ'!$A$3:$Q$9</definedName>
    <definedName name="_xlnm._FilterDatabase" localSheetId="49" hidden="1">'Sub. de Gestión e Investigación'!$A$3:$Q$6</definedName>
    <definedName name="_xlnm._FilterDatabase" localSheetId="39" hidden="1">'Sub. de Información y Analitica'!$A$3:$Q$20</definedName>
    <definedName name="_xlnm._FilterDatabase" localSheetId="31" hidden="1">'Sub. de innovación y proyectos'!$A$3:$Q$11</definedName>
    <definedName name="_xlnm._FilterDatabase" localSheetId="12" hidden="1">'Sub. de Operación Aduanera'!$A$3:$Q$12</definedName>
    <definedName name="_xlnm._FilterDatabase" localSheetId="36" hidden="1">'Sub. de Planeación'!$A$3:$Q$14</definedName>
    <definedName name="_xlnm._FilterDatabase" localSheetId="35" hidden="1">'Sub. de Procesos'!$A$3:$Q$13</definedName>
    <definedName name="_xlnm._FilterDatabase" localSheetId="26" hidden="1">'Sub. de Recaudo'!$A$3:$Q$8</definedName>
    <definedName name="_xlnm._FilterDatabase" localSheetId="4" hidden="1">'Sub. de Recursos'!$A$3:$Q$11</definedName>
    <definedName name="_xlnm._FilterDatabase" localSheetId="9" hidden="1">'Sub. de Registro y  Control'!$A$3:$Q$9</definedName>
    <definedName name="_xlnm._FilterDatabase" localSheetId="3" hidden="1">'Sub. de Representación Externa'!$A$3:$Q$9</definedName>
    <definedName name="_xlnm._FilterDatabase" localSheetId="27" hidden="1">'Sub. de Servicio al Ciudadano '!$A$3:$Q$10</definedName>
    <definedName name="_xlnm._FilterDatabase" localSheetId="11" hidden="1">'Sub. de Servicio y Facilitación'!$A$3:$Q$9</definedName>
    <definedName name="_xlnm._FilterDatabase" localSheetId="30" hidden="1">'Sub. de soluciones y desarrollo'!$A$3:$Q$11</definedName>
    <definedName name="_xlnm._FilterDatabase" localSheetId="34" hidden="1">'Sub. del CTA'!$A$3:$Q$15</definedName>
    <definedName name="_xlnm._FilterDatabase" localSheetId="13" hidden="1">'Sub. del Laboratorio '!$A$3:$Q$8</definedName>
    <definedName name="_xlnm._FilterDatabase" localSheetId="8" hidden="1">'Sub. del OEA'!$A$3:$Q$8</definedName>
    <definedName name="_xlnm._FilterDatabase" localSheetId="44" hidden="1">'Sub. Escuela de Impuestos'!$A$3:$Q$9</definedName>
    <definedName name="_xlnm._FilterDatabase" localSheetId="47" hidden="1">'Sub. Financiera'!$A$3:$Q$11</definedName>
    <definedName name="_xlnm._FilterDatabase" localSheetId="48" hidden="1">'Sub. Logística'!$A$3:$Q$9</definedName>
    <definedName name="_xlnm._FilterDatabase" localSheetId="5" hidden="1">'Sub. Normativa'!$A$3:$Q$11</definedName>
    <definedName name="_xlnm._FilterDatabase" localSheetId="50" hidden="1">'Sub. Operativa y Policial'!$A$3:$Q$7</definedName>
    <definedName name="_xlnm._FilterDatabase" localSheetId="23" hidden="1">'Sub. para el Impulso'!$A$3:$Q$9</definedName>
    <definedName name="_xlnm._FilterDatabase" localSheetId="10" hidden="1">'Sub. Técnica Aduanera'!$A$3:$Q$12</definedName>
    <definedName name="BdeD" localSheetId="40">#REF!</definedName>
    <definedName name="BdeD" localSheetId="7">#REF!</definedName>
    <definedName name="BdeD" localSheetId="20">#REF!</definedName>
    <definedName name="BdeD" localSheetId="51">#REF!</definedName>
    <definedName name="BdeD" localSheetId="14">#REF!</definedName>
    <definedName name="BdeD" localSheetId="2">#REF!</definedName>
    <definedName name="BdeD" localSheetId="33">#REF!</definedName>
    <definedName name="BdeD" localSheetId="28">#REF!</definedName>
    <definedName name="BdeD" localSheetId="1">#REF!</definedName>
    <definedName name="BdeD" localSheetId="56">#REF!</definedName>
    <definedName name="BdeD" localSheetId="76">#REF!</definedName>
    <definedName name="BdeD" localSheetId="62">#REF!</definedName>
    <definedName name="BdeD" localSheetId="63">#REF!</definedName>
    <definedName name="BdeD" localSheetId="68">#REF!</definedName>
    <definedName name="BdeD" localSheetId="64">#REF!</definedName>
    <definedName name="BdeD" localSheetId="65">#REF!</definedName>
    <definedName name="BdeD" localSheetId="66">#REF!</definedName>
    <definedName name="BdeD" localSheetId="67">#REF!</definedName>
    <definedName name="BdeD" localSheetId="107">#REF!</definedName>
    <definedName name="BdeD" localSheetId="111">#REF!</definedName>
    <definedName name="BdeD" localSheetId="110">#REF!</definedName>
    <definedName name="BdeD" localSheetId="108">#REF!</definedName>
    <definedName name="BdeD" localSheetId="109">#REF!</definedName>
    <definedName name="BdeD" localSheetId="69">#REF!</definedName>
    <definedName name="BdeD" localSheetId="70">#REF!</definedName>
    <definedName name="BdeD" localSheetId="71">#REF!</definedName>
    <definedName name="BdeD" localSheetId="72">#REF!</definedName>
    <definedName name="BdeD" localSheetId="73">#REF!</definedName>
    <definedName name="BdeD" localSheetId="74">#REF!</definedName>
    <definedName name="BdeD" localSheetId="75">#REF!</definedName>
    <definedName name="BdeD" localSheetId="77">#REF!</definedName>
    <definedName name="BdeD" localSheetId="78">#REF!</definedName>
    <definedName name="BdeD" localSheetId="79">#REF!</definedName>
    <definedName name="BdeD" localSheetId="80">#REF!</definedName>
    <definedName name="BdeD" localSheetId="81">#REF!</definedName>
    <definedName name="BdeD" localSheetId="83">#REF!</definedName>
    <definedName name="BdeD" localSheetId="84">#REF!</definedName>
    <definedName name="BdeD" localSheetId="85">#REF!</definedName>
    <definedName name="BdeD" localSheetId="86">#REF!</definedName>
    <definedName name="BdeD" localSheetId="87">#REF!</definedName>
    <definedName name="BdeD" localSheetId="88">#REF!</definedName>
    <definedName name="BdeD" localSheetId="89">#REF!</definedName>
    <definedName name="BdeD" localSheetId="90">#REF!</definedName>
    <definedName name="BdeD" localSheetId="91">#REF!</definedName>
    <definedName name="BdeD" localSheetId="92">#REF!</definedName>
    <definedName name="BdeD" localSheetId="105">#REF!</definedName>
    <definedName name="BdeD" localSheetId="93">#REF!</definedName>
    <definedName name="BdeD" localSheetId="94">#REF!</definedName>
    <definedName name="BdeD" localSheetId="95">#REF!</definedName>
    <definedName name="BdeD" localSheetId="96">#REF!</definedName>
    <definedName name="BdeD" localSheetId="97">#REF!</definedName>
    <definedName name="BdeD" localSheetId="98">#REF!</definedName>
    <definedName name="BdeD" localSheetId="99">#REF!</definedName>
    <definedName name="BdeD" localSheetId="100">#REF!</definedName>
    <definedName name="BdeD" localSheetId="101">#REF!</definedName>
    <definedName name="BdeD" localSheetId="103">#REF!</definedName>
    <definedName name="BdeD" localSheetId="102">#REF!</definedName>
    <definedName name="BdeD" localSheetId="104">#REF!</definedName>
    <definedName name="BdeD" localSheetId="106">#REF!</definedName>
    <definedName name="BdeD" localSheetId="52">#REF!</definedName>
    <definedName name="BdeD" localSheetId="55">#REF!</definedName>
    <definedName name="BdeD" localSheetId="53">#REF!</definedName>
    <definedName name="BdeD" localSheetId="54">#REF!</definedName>
    <definedName name="BdeD" localSheetId="57">#REF!</definedName>
    <definedName name="BdeD" localSheetId="60">#REF!</definedName>
    <definedName name="BdeD" localSheetId="59">#REF!</definedName>
    <definedName name="BdeD" localSheetId="17">#REF!</definedName>
    <definedName name="BdeD" localSheetId="15">#REF!</definedName>
    <definedName name="BdeD" localSheetId="18">#REF!</definedName>
    <definedName name="BdeD" localSheetId="16">#REF!</definedName>
    <definedName name="BdeD" localSheetId="32">#REF!</definedName>
    <definedName name="BdeD" localSheetId="58">#REF!</definedName>
    <definedName name="BdeD" localSheetId="61">#REF!</definedName>
    <definedName name="BdeD" localSheetId="41">#REF!</definedName>
    <definedName name="BdeD" localSheetId="29">#REF!</definedName>
    <definedName name="BdeD" localSheetId="22">#REF!</definedName>
    <definedName name="BdeD" localSheetId="38">#REF!</definedName>
    <definedName name="BdeD" localSheetId="19">#REF!</definedName>
    <definedName name="BdeD" localSheetId="43">#REF!</definedName>
    <definedName name="BdeD" localSheetId="6">#REF!</definedName>
    <definedName name="BdeD" localSheetId="24">#REF!</definedName>
    <definedName name="BdeD" localSheetId="42">#REF!</definedName>
    <definedName name="BdeD" localSheetId="45">#REF!</definedName>
    <definedName name="BdeD" localSheetId="21">#REF!</definedName>
    <definedName name="BdeD" localSheetId="37">#REF!</definedName>
    <definedName name="BdeD" localSheetId="25">#REF!</definedName>
    <definedName name="BdeD" localSheetId="46">#REF!</definedName>
    <definedName name="BdeD" localSheetId="49">#REF!</definedName>
    <definedName name="BdeD" localSheetId="39">#REF!</definedName>
    <definedName name="BdeD" localSheetId="31">#REF!</definedName>
    <definedName name="BdeD" localSheetId="12">#REF!</definedName>
    <definedName name="BdeD" localSheetId="36">#REF!</definedName>
    <definedName name="BdeD" localSheetId="35">#REF!</definedName>
    <definedName name="BdeD" localSheetId="26">#REF!</definedName>
    <definedName name="BdeD" localSheetId="4">#REF!</definedName>
    <definedName name="BdeD" localSheetId="9">#REF!</definedName>
    <definedName name="BdeD" localSheetId="3">#REF!</definedName>
    <definedName name="BdeD" localSheetId="27">#REF!</definedName>
    <definedName name="BdeD" localSheetId="11">#REF!</definedName>
    <definedName name="BdeD" localSheetId="30">#REF!</definedName>
    <definedName name="BdeD" localSheetId="34">#REF!</definedName>
    <definedName name="BdeD" localSheetId="13">#REF!</definedName>
    <definedName name="BdeD" localSheetId="8">#REF!</definedName>
    <definedName name="BdeD" localSheetId="44">#REF!</definedName>
    <definedName name="BdeD" localSheetId="47">#REF!</definedName>
    <definedName name="BdeD" localSheetId="48">#REF!</definedName>
    <definedName name="BdeD" localSheetId="5">#REF!</definedName>
    <definedName name="BdeD" localSheetId="50">#REF!</definedName>
    <definedName name="BdeD" localSheetId="23">#REF!</definedName>
    <definedName name="BdeD" localSheetId="10">#REF!</definedName>
    <definedName name="BdeD">#REF!</definedName>
    <definedName name="Bogota">#REF!</definedName>
    <definedName name="dg">#REF!</definedName>
    <definedName name="dic">'[1] RECLASIFICADOS'!#REF!</definedName>
    <definedName name="diciembre">#REF!</definedName>
    <definedName name="DIEZ">#REF!</definedName>
    <definedName name="E">'[2] RECLASIFICADOS'!#REF!</definedName>
    <definedName name="ENERODICIEMBRE">#REF!</definedName>
    <definedName name="ENEROJUNIO">'[1] RECLASIFICADOS'!#REF!</definedName>
    <definedName name="ENEROMARZO">#REF!</definedName>
    <definedName name="ESP">'[2]EVACUACION DE EXPEDIENTES ENERO'!#REF!</definedName>
    <definedName name="hoja_2">'[1] RECLASIFICADOS'!#REF!</definedName>
    <definedName name="METAS">#REF!</definedName>
    <definedName name="METAS2">#REF!</definedName>
    <definedName name="REC">'[2] RECLASIFICADOS'!#REF!</definedName>
    <definedName name="secc">#REF!</definedName>
    <definedName name="SS">#REF!</definedName>
    <definedName name="TBG_DG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8" i="268" l="1"/>
  <c r="P12" i="270"/>
  <c r="P30" i="287" l="1"/>
  <c r="H7" i="1" s="1"/>
  <c r="D55" i="1" l="1"/>
  <c r="P35" i="215"/>
  <c r="CB44" i="208" l="1"/>
  <c r="D29" i="1" s="1"/>
  <c r="BY43" i="208"/>
  <c r="BU43" i="208"/>
  <c r="BQ43" i="208"/>
  <c r="BM43" i="208"/>
  <c r="BN43" i="208" s="1"/>
  <c r="BO43" i="208" s="1"/>
  <c r="BL43" i="208"/>
  <c r="BK43" i="208"/>
  <c r="BH43" i="208"/>
  <c r="BE43" i="208"/>
  <c r="AY43" i="208"/>
  <c r="AW43" i="208"/>
  <c r="AT43" i="208"/>
  <c r="AQ43" i="208"/>
  <c r="AK43" i="208"/>
  <c r="AJ43" i="208"/>
  <c r="AI43" i="208"/>
  <c r="AF43" i="208"/>
  <c r="AC43" i="208"/>
  <c r="X43" i="208"/>
  <c r="W43" i="208"/>
  <c r="V43" i="208"/>
  <c r="U43" i="208"/>
  <c r="R43" i="208"/>
  <c r="O43" i="208"/>
  <c r="BY42" i="208"/>
  <c r="BU42" i="208"/>
  <c r="BQ42" i="208"/>
  <c r="BM42" i="208"/>
  <c r="BN42" i="208" s="1"/>
  <c r="BO42" i="208" s="1"/>
  <c r="BL42" i="208"/>
  <c r="BK42" i="208"/>
  <c r="BH42" i="208"/>
  <c r="BE42" i="208"/>
  <c r="AZ42" i="208"/>
  <c r="AW42" i="208"/>
  <c r="AT42" i="208"/>
  <c r="AQ42" i="208"/>
  <c r="AY42" i="208" s="1"/>
  <c r="BV42" i="208" s="1"/>
  <c r="AK42" i="208"/>
  <c r="AJ42" i="208"/>
  <c r="AI42" i="208"/>
  <c r="AF42" i="208"/>
  <c r="AC42" i="208"/>
  <c r="V42" i="208"/>
  <c r="U42" i="208"/>
  <c r="R42" i="208"/>
  <c r="O42" i="208"/>
  <c r="W42" i="208" s="1"/>
  <c r="X42" i="208" s="1"/>
  <c r="BY41" i="208"/>
  <c r="BU41" i="208"/>
  <c r="BQ41" i="208"/>
  <c r="BM41" i="208"/>
  <c r="BN41" i="208" s="1"/>
  <c r="BO41" i="208" s="1"/>
  <c r="BL41" i="208"/>
  <c r="BK41" i="208"/>
  <c r="BH41" i="208"/>
  <c r="BE41" i="208"/>
  <c r="AZ41" i="208"/>
  <c r="AW41" i="208"/>
  <c r="AT41" i="208"/>
  <c r="AQ41" i="208"/>
  <c r="AY41" i="208" s="1"/>
  <c r="AK41" i="208"/>
  <c r="AX41" i="208" s="1"/>
  <c r="AJ41" i="208"/>
  <c r="AI41" i="208"/>
  <c r="AF41" i="208"/>
  <c r="AC41" i="208"/>
  <c r="V41" i="208"/>
  <c r="U41" i="208"/>
  <c r="R41" i="208"/>
  <c r="O41" i="208"/>
  <c r="W41" i="208" s="1"/>
  <c r="X41" i="208" s="1"/>
  <c r="BY40" i="208"/>
  <c r="BU40" i="208"/>
  <c r="BQ40" i="208"/>
  <c r="BM40" i="208"/>
  <c r="BL40" i="208"/>
  <c r="BK40" i="208"/>
  <c r="BH40" i="208"/>
  <c r="BE40" i="208"/>
  <c r="AZ40" i="208"/>
  <c r="AW40" i="208"/>
  <c r="AT40" i="208"/>
  <c r="AQ40" i="208"/>
  <c r="AY40" i="208" s="1"/>
  <c r="AK40" i="208"/>
  <c r="AX40" i="208" s="1"/>
  <c r="AJ40" i="208"/>
  <c r="AI40" i="208"/>
  <c r="AF40" i="208"/>
  <c r="AC40" i="208"/>
  <c r="V40" i="208"/>
  <c r="U40" i="208"/>
  <c r="R40" i="208"/>
  <c r="O40" i="208"/>
  <c r="W40" i="208" s="1"/>
  <c r="X40" i="208" s="1"/>
  <c r="BY39" i="208"/>
  <c r="BU39" i="208"/>
  <c r="BQ39" i="208"/>
  <c r="BM39" i="208"/>
  <c r="BL39" i="208"/>
  <c r="BK39" i="208"/>
  <c r="BH39" i="208"/>
  <c r="BE39" i="208"/>
  <c r="AY39" i="208"/>
  <c r="AW39" i="208"/>
  <c r="AT39" i="208"/>
  <c r="AQ39" i="208"/>
  <c r="AJ39" i="208"/>
  <c r="AI39" i="208"/>
  <c r="AF39" i="208"/>
  <c r="AC39" i="208"/>
  <c r="W39" i="208"/>
  <c r="X39" i="208" s="1"/>
  <c r="V39" i="208"/>
  <c r="U39" i="208"/>
  <c r="R39" i="208"/>
  <c r="O39" i="208"/>
  <c r="BY38" i="208"/>
  <c r="BU38" i="208"/>
  <c r="BQ38" i="208"/>
  <c r="BM38" i="208"/>
  <c r="BN38" i="208" s="1"/>
  <c r="BO38" i="208" s="1"/>
  <c r="BL38" i="208"/>
  <c r="BK38" i="208"/>
  <c r="BH38" i="208"/>
  <c r="BE38" i="208"/>
  <c r="AY38" i="208"/>
  <c r="AX38" i="208"/>
  <c r="AW38" i="208"/>
  <c r="AT38" i="208"/>
  <c r="AQ38" i="208"/>
  <c r="AK38" i="208"/>
  <c r="AL38" i="208" s="1"/>
  <c r="AM38" i="208" s="1"/>
  <c r="AJ38" i="208"/>
  <c r="AI38" i="208"/>
  <c r="AF38" i="208"/>
  <c r="AC38" i="208"/>
  <c r="W38" i="208"/>
  <c r="V38" i="208"/>
  <c r="U38" i="208"/>
  <c r="R38" i="208"/>
  <c r="O38" i="208"/>
  <c r="BY37" i="208"/>
  <c r="BU37" i="208"/>
  <c r="BQ37" i="208"/>
  <c r="BM37" i="208"/>
  <c r="BN37" i="208" s="1"/>
  <c r="BO37" i="208" s="1"/>
  <c r="BL37" i="208"/>
  <c r="BK37" i="208"/>
  <c r="BH37" i="208"/>
  <c r="BE37" i="208"/>
  <c r="AY37" i="208"/>
  <c r="AX37" i="208"/>
  <c r="AZ37" i="208" s="1"/>
  <c r="AW37" i="208"/>
  <c r="AT37" i="208"/>
  <c r="AQ37" i="208"/>
  <c r="AK37" i="208"/>
  <c r="AL37" i="208" s="1"/>
  <c r="AM37" i="208" s="1"/>
  <c r="AJ37" i="208"/>
  <c r="AI37" i="208"/>
  <c r="AF37" i="208"/>
  <c r="AC37" i="208"/>
  <c r="X37" i="208"/>
  <c r="W37" i="208"/>
  <c r="V37" i="208"/>
  <c r="U37" i="208"/>
  <c r="R37" i="208"/>
  <c r="O37" i="208"/>
  <c r="BZ36" i="208"/>
  <c r="BY36" i="208"/>
  <c r="BL36" i="208"/>
  <c r="BK36" i="208"/>
  <c r="BH36" i="208"/>
  <c r="BE36" i="208"/>
  <c r="BM36" i="208" s="1"/>
  <c r="BN36" i="208" s="1"/>
  <c r="BO36" i="208" s="1"/>
  <c r="AZ36" i="208"/>
  <c r="AX36" i="208"/>
  <c r="AW36" i="208"/>
  <c r="AT36" i="208"/>
  <c r="AQ36" i="208"/>
  <c r="AY36" i="208" s="1"/>
  <c r="AL36" i="208"/>
  <c r="AM36" i="208" s="1"/>
  <c r="AJ36" i="208"/>
  <c r="AI36" i="208"/>
  <c r="AF36" i="208"/>
  <c r="AK36" i="208" s="1"/>
  <c r="AC36" i="208"/>
  <c r="V36" i="208"/>
  <c r="U36" i="208"/>
  <c r="R36" i="208"/>
  <c r="O36" i="208"/>
  <c r="W36" i="208" s="1"/>
  <c r="BZ35" i="208"/>
  <c r="BY35" i="208"/>
  <c r="BL35" i="208"/>
  <c r="BK35" i="208"/>
  <c r="BH35" i="208"/>
  <c r="BE35" i="208"/>
  <c r="BM35" i="208" s="1"/>
  <c r="BN35" i="208" s="1"/>
  <c r="BO35" i="208" s="1"/>
  <c r="AY35" i="208"/>
  <c r="AZ35" i="208" s="1"/>
  <c r="BA35" i="208" s="1"/>
  <c r="AX35" i="208"/>
  <c r="BU35" i="208" s="1"/>
  <c r="AW35" i="208"/>
  <c r="AT35" i="208"/>
  <c r="AQ35" i="208"/>
  <c r="AJ35" i="208"/>
  <c r="AI35" i="208"/>
  <c r="AF35" i="208"/>
  <c r="AC35" i="208"/>
  <c r="W35" i="208"/>
  <c r="V35" i="208"/>
  <c r="BQ35" i="208" s="1"/>
  <c r="U35" i="208"/>
  <c r="R35" i="208"/>
  <c r="O35" i="208"/>
  <c r="BZ34" i="208"/>
  <c r="BY34" i="208"/>
  <c r="BV34" i="208"/>
  <c r="BM34" i="208"/>
  <c r="BN34" i="208" s="1"/>
  <c r="BO34" i="208" s="1"/>
  <c r="BL34" i="208"/>
  <c r="BK34" i="208"/>
  <c r="BH34" i="208"/>
  <c r="BE34" i="208"/>
  <c r="AY34" i="208"/>
  <c r="AZ34" i="208" s="1"/>
  <c r="BA34" i="208" s="1"/>
  <c r="AX34" i="208"/>
  <c r="BU34" i="208" s="1"/>
  <c r="AW34" i="208"/>
  <c r="AT34" i="208"/>
  <c r="AQ34" i="208"/>
  <c r="AJ34" i="208"/>
  <c r="AI34" i="208"/>
  <c r="AF34" i="208"/>
  <c r="AC34" i="208"/>
  <c r="W34" i="208"/>
  <c r="V34" i="208"/>
  <c r="BQ34" i="208" s="1"/>
  <c r="U34" i="208"/>
  <c r="R34" i="208"/>
  <c r="O34" i="208"/>
  <c r="BZ33" i="208"/>
  <c r="BY33" i="208"/>
  <c r="BM33" i="208"/>
  <c r="BN33" i="208" s="1"/>
  <c r="BO33" i="208" s="1"/>
  <c r="BL33" i="208"/>
  <c r="BK33" i="208"/>
  <c r="BH33" i="208"/>
  <c r="BE33" i="208"/>
  <c r="AZ33" i="208"/>
  <c r="BA33" i="208" s="1"/>
  <c r="AY33" i="208"/>
  <c r="BV33" i="208" s="1"/>
  <c r="AX33" i="208"/>
  <c r="BU33" i="208" s="1"/>
  <c r="AW33" i="208"/>
  <c r="AT33" i="208"/>
  <c r="AQ33" i="208"/>
  <c r="AJ33" i="208"/>
  <c r="AI33" i="208"/>
  <c r="AF33" i="208"/>
  <c r="AK33" i="208" s="1"/>
  <c r="AL33" i="208" s="1"/>
  <c r="AM33" i="208" s="1"/>
  <c r="AC33" i="208"/>
  <c r="W33" i="208"/>
  <c r="V33" i="208"/>
  <c r="BQ33" i="208" s="1"/>
  <c r="U33" i="208"/>
  <c r="R33" i="208"/>
  <c r="O33" i="208"/>
  <c r="BZ32" i="208"/>
  <c r="BY32" i="208"/>
  <c r="BM32" i="208"/>
  <c r="BN32" i="208" s="1"/>
  <c r="BO32" i="208" s="1"/>
  <c r="BL32" i="208"/>
  <c r="BK32" i="208"/>
  <c r="BH32" i="208"/>
  <c r="BE32" i="208"/>
  <c r="AZ32" i="208"/>
  <c r="BA32" i="208" s="1"/>
  <c r="AY32" i="208"/>
  <c r="BV32" i="208" s="1"/>
  <c r="BW32" i="208" s="1"/>
  <c r="BX32" i="208" s="1"/>
  <c r="AX32" i="208"/>
  <c r="BU32" i="208" s="1"/>
  <c r="AW32" i="208"/>
  <c r="AT32" i="208"/>
  <c r="AQ32" i="208"/>
  <c r="AL32" i="208"/>
  <c r="AM32" i="208" s="1"/>
  <c r="AJ32" i="208"/>
  <c r="AI32" i="208"/>
  <c r="AF32" i="208"/>
  <c r="AC32" i="208"/>
  <c r="W32" i="208"/>
  <c r="V32" i="208"/>
  <c r="U32" i="208"/>
  <c r="R32" i="208"/>
  <c r="O32" i="208"/>
  <c r="BZ31" i="208"/>
  <c r="BY31" i="208"/>
  <c r="BW31" i="208"/>
  <c r="BX31" i="208" s="1"/>
  <c r="BN31" i="208"/>
  <c r="BO31" i="208" s="1"/>
  <c r="BL31" i="208"/>
  <c r="BK31" i="208"/>
  <c r="BH31" i="208"/>
  <c r="BE31" i="208"/>
  <c r="BM31" i="208" s="1"/>
  <c r="BA31" i="208"/>
  <c r="AZ31" i="208"/>
  <c r="AX31" i="208"/>
  <c r="AW31" i="208"/>
  <c r="AT31" i="208"/>
  <c r="AQ31" i="208"/>
  <c r="AY31" i="208" s="1"/>
  <c r="AL31" i="208"/>
  <c r="AM31" i="208" s="1"/>
  <c r="AJ31" i="208"/>
  <c r="AI31" i="208"/>
  <c r="AF31" i="208"/>
  <c r="AK31" i="208" s="1"/>
  <c r="AC31" i="208"/>
  <c r="V31" i="208"/>
  <c r="U31" i="208"/>
  <c r="R31" i="208"/>
  <c r="O31" i="208"/>
  <c r="W31" i="208" s="1"/>
  <c r="BY30" i="208"/>
  <c r="BL30" i="208"/>
  <c r="BU30" i="208" s="1"/>
  <c r="BK30" i="208"/>
  <c r="BH30" i="208"/>
  <c r="BE30" i="208"/>
  <c r="BM30" i="208" s="1"/>
  <c r="BV30" i="208" s="1"/>
  <c r="AY30" i="208"/>
  <c r="AX30" i="208"/>
  <c r="AW30" i="208"/>
  <c r="AT30" i="208"/>
  <c r="AQ30" i="208"/>
  <c r="AJ30" i="208"/>
  <c r="BQ30" i="208" s="1"/>
  <c r="AI30" i="208"/>
  <c r="AF30" i="208"/>
  <c r="AK30" i="208" s="1"/>
  <c r="AC30" i="208"/>
  <c r="V30" i="208"/>
  <c r="U30" i="208"/>
  <c r="R30" i="208"/>
  <c r="O30" i="208"/>
  <c r="W30" i="208" s="1"/>
  <c r="BZ29" i="208"/>
  <c r="BY29" i="208"/>
  <c r="BL29" i="208"/>
  <c r="BK29" i="208"/>
  <c r="BH29" i="208"/>
  <c r="BE29" i="208"/>
  <c r="BM29" i="208" s="1"/>
  <c r="BV29" i="208" s="1"/>
  <c r="AZ29" i="208"/>
  <c r="AX29" i="208"/>
  <c r="BU29" i="208" s="1"/>
  <c r="AW29" i="208"/>
  <c r="AT29" i="208"/>
  <c r="AY29" i="208" s="1"/>
  <c r="AQ29" i="208"/>
  <c r="AJ29" i="208"/>
  <c r="AI29" i="208"/>
  <c r="AF29" i="208"/>
  <c r="AC29" i="208"/>
  <c r="AK29" i="208" s="1"/>
  <c r="V29" i="208"/>
  <c r="U29" i="208"/>
  <c r="R29" i="208"/>
  <c r="O29" i="208"/>
  <c r="BZ28" i="208"/>
  <c r="BY28" i="208"/>
  <c r="BL28" i="208"/>
  <c r="BK28" i="208"/>
  <c r="BH28" i="208"/>
  <c r="BE28" i="208"/>
  <c r="BM28" i="208" s="1"/>
  <c r="BN28" i="208" s="1"/>
  <c r="BO28" i="208" s="1"/>
  <c r="AY28" i="208"/>
  <c r="AX28" i="208"/>
  <c r="BU28" i="208" s="1"/>
  <c r="AW28" i="208"/>
  <c r="AT28" i="208"/>
  <c r="AQ28" i="208"/>
  <c r="AJ28" i="208"/>
  <c r="AI28" i="208"/>
  <c r="AF28" i="208"/>
  <c r="AC28" i="208"/>
  <c r="V28" i="208"/>
  <c r="U28" i="208"/>
  <c r="R28" i="208"/>
  <c r="O28" i="208"/>
  <c r="BZ27" i="208"/>
  <c r="BY27" i="208"/>
  <c r="BM27" i="208"/>
  <c r="BN27" i="208" s="1"/>
  <c r="BO27" i="208" s="1"/>
  <c r="BL27" i="208"/>
  <c r="BK27" i="208"/>
  <c r="BH27" i="208"/>
  <c r="BE27" i="208"/>
  <c r="AX27" i="208"/>
  <c r="AW27" i="208"/>
  <c r="AT27" i="208"/>
  <c r="AQ27" i="208"/>
  <c r="AJ27" i="208"/>
  <c r="AI27" i="208"/>
  <c r="AF27" i="208"/>
  <c r="AC27" i="208"/>
  <c r="AK27" i="208" s="1"/>
  <c r="V27" i="208"/>
  <c r="U27" i="208"/>
  <c r="R27" i="208"/>
  <c r="O27" i="208"/>
  <c r="W27" i="208" s="1"/>
  <c r="BY26" i="208"/>
  <c r="BU26" i="208"/>
  <c r="BQ26" i="208"/>
  <c r="BM26" i="208"/>
  <c r="BL26" i="208"/>
  <c r="BK26" i="208"/>
  <c r="BH26" i="208"/>
  <c r="BE26" i="208"/>
  <c r="BA26" i="208"/>
  <c r="AZ26" i="208"/>
  <c r="AW26" i="208"/>
  <c r="AT26" i="208"/>
  <c r="AY26" i="208" s="1"/>
  <c r="AQ26" i="208"/>
  <c r="AK26" i="208"/>
  <c r="AX26" i="208" s="1"/>
  <c r="AJ26" i="208"/>
  <c r="AI26" i="208"/>
  <c r="AF26" i="208"/>
  <c r="AC26" i="208"/>
  <c r="X26" i="208"/>
  <c r="V26" i="208"/>
  <c r="U26" i="208"/>
  <c r="R26" i="208"/>
  <c r="O26" i="208"/>
  <c r="W26" i="208" s="1"/>
  <c r="BZ25" i="208"/>
  <c r="BY25" i="208"/>
  <c r="BL25" i="208"/>
  <c r="BK25" i="208"/>
  <c r="BH25" i="208"/>
  <c r="BE25" i="208"/>
  <c r="BM25" i="208" s="1"/>
  <c r="BN25" i="208" s="1"/>
  <c r="BO25" i="208" s="1"/>
  <c r="AY25" i="208"/>
  <c r="AX25" i="208"/>
  <c r="BU25" i="208" s="1"/>
  <c r="AW25" i="208"/>
  <c r="AT25" i="208"/>
  <c r="AQ25" i="208"/>
  <c r="AJ25" i="208"/>
  <c r="BQ25" i="208" s="1"/>
  <c r="AI25" i="208"/>
  <c r="AF25" i="208"/>
  <c r="AK25" i="208" s="1"/>
  <c r="AL25" i="208" s="1"/>
  <c r="AM25" i="208" s="1"/>
  <c r="AC25" i="208"/>
  <c r="V25" i="208"/>
  <c r="U25" i="208"/>
  <c r="R25" i="208"/>
  <c r="O25" i="208"/>
  <c r="BY24" i="208"/>
  <c r="BU24" i="208"/>
  <c r="BQ24" i="208"/>
  <c r="BN24" i="208"/>
  <c r="BO24" i="208" s="1"/>
  <c r="BL24" i="208"/>
  <c r="BK24" i="208"/>
  <c r="BH24" i="208"/>
  <c r="BE24" i="208"/>
  <c r="BM24" i="208" s="1"/>
  <c r="BV24" i="208" s="1"/>
  <c r="AY24" i="208"/>
  <c r="AW24" i="208"/>
  <c r="AT24" i="208"/>
  <c r="AQ24" i="208"/>
  <c r="AL24" i="208"/>
  <c r="AM24" i="208" s="1"/>
  <c r="AJ24" i="208"/>
  <c r="AI24" i="208"/>
  <c r="AF24" i="208"/>
  <c r="AC24" i="208"/>
  <c r="AK24" i="208" s="1"/>
  <c r="X24" i="208"/>
  <c r="V24" i="208"/>
  <c r="U24" i="208"/>
  <c r="R24" i="208"/>
  <c r="O24" i="208"/>
  <c r="BZ23" i="208"/>
  <c r="BY23" i="208"/>
  <c r="BU23" i="208"/>
  <c r="BL23" i="208"/>
  <c r="BN23" i="208" s="1"/>
  <c r="BO23" i="208" s="1"/>
  <c r="BK23" i="208"/>
  <c r="BH23" i="208"/>
  <c r="BE23" i="208"/>
  <c r="AX23" i="208"/>
  <c r="AW23" i="208"/>
  <c r="AT23" i="208"/>
  <c r="AQ23" i="208"/>
  <c r="AJ23" i="208"/>
  <c r="AI23" i="208"/>
  <c r="AF23" i="208"/>
  <c r="AC23" i="208"/>
  <c r="AK23" i="208" s="1"/>
  <c r="V23" i="208"/>
  <c r="U23" i="208"/>
  <c r="R23" i="208"/>
  <c r="O23" i="208"/>
  <c r="BZ22" i="208"/>
  <c r="BY22" i="208"/>
  <c r="BL22" i="208"/>
  <c r="BK22" i="208"/>
  <c r="BH22" i="208"/>
  <c r="BM22" i="208" s="1"/>
  <c r="BN22" i="208" s="1"/>
  <c r="BO22" i="208" s="1"/>
  <c r="BE22" i="208"/>
  <c r="AX22" i="208"/>
  <c r="BU22" i="208" s="1"/>
  <c r="AW22" i="208"/>
  <c r="AT22" i="208"/>
  <c r="AQ22" i="208"/>
  <c r="AK22" i="208"/>
  <c r="AJ22" i="208"/>
  <c r="AI22" i="208"/>
  <c r="AF22" i="208"/>
  <c r="AC22" i="208"/>
  <c r="V22" i="208"/>
  <c r="U22" i="208"/>
  <c r="R22" i="208"/>
  <c r="O22" i="208"/>
  <c r="BN21" i="208"/>
  <c r="BO21" i="208" s="1"/>
  <c r="BM21" i="208"/>
  <c r="BL21" i="208"/>
  <c r="BK21" i="208"/>
  <c r="BH21" i="208"/>
  <c r="BE21" i="208"/>
  <c r="AZ21" i="208"/>
  <c r="AW21" i="208"/>
  <c r="AT21" i="208"/>
  <c r="AQ21" i="208"/>
  <c r="AL21" i="208"/>
  <c r="AM21" i="208" s="1"/>
  <c r="AJ21" i="208"/>
  <c r="AI21" i="208"/>
  <c r="AF21" i="208"/>
  <c r="AC21" i="208"/>
  <c r="AK21" i="208" s="1"/>
  <c r="AX21" i="208" s="1"/>
  <c r="X21" i="208"/>
  <c r="Y21" i="208" s="1"/>
  <c r="V21" i="208"/>
  <c r="U21" i="208"/>
  <c r="R21" i="208"/>
  <c r="O21" i="208"/>
  <c r="BY20" i="208"/>
  <c r="BL20" i="208"/>
  <c r="BU20" i="208" s="1"/>
  <c r="BK20" i="208"/>
  <c r="BH20" i="208"/>
  <c r="BE20" i="208"/>
  <c r="BM20" i="208" s="1"/>
  <c r="AZ20" i="208"/>
  <c r="AX20" i="208"/>
  <c r="AW20" i="208"/>
  <c r="AT20" i="208"/>
  <c r="AQ20" i="208"/>
  <c r="AY20" i="208" s="1"/>
  <c r="AJ20" i="208"/>
  <c r="BQ20" i="208" s="1"/>
  <c r="AI20" i="208"/>
  <c r="AF20" i="208"/>
  <c r="AK20" i="208" s="1"/>
  <c r="AC20" i="208"/>
  <c r="X20" i="208"/>
  <c r="V20" i="208"/>
  <c r="U20" i="208"/>
  <c r="R20" i="208"/>
  <c r="O20" i="208"/>
  <c r="W20" i="208" s="1"/>
  <c r="BY19" i="208"/>
  <c r="BU19" i="208"/>
  <c r="BQ19" i="208"/>
  <c r="BN19" i="208"/>
  <c r="BO19" i="208" s="1"/>
  <c r="BL19" i="208"/>
  <c r="BK19" i="208"/>
  <c r="BH19" i="208"/>
  <c r="BE19" i="208"/>
  <c r="AZ19" i="208"/>
  <c r="BA19" i="208" s="1"/>
  <c r="AW19" i="208"/>
  <c r="AT19" i="208"/>
  <c r="AQ19" i="208"/>
  <c r="AY19" i="208" s="1"/>
  <c r="AL19" i="208"/>
  <c r="AM19" i="208" s="1"/>
  <c r="AJ19" i="208"/>
  <c r="AI19" i="208"/>
  <c r="AF19" i="208"/>
  <c r="AC19" i="208"/>
  <c r="AK19" i="208" s="1"/>
  <c r="BR19" i="208" s="1"/>
  <c r="X19" i="208"/>
  <c r="Y19" i="208" s="1"/>
  <c r="V19" i="208"/>
  <c r="U19" i="208"/>
  <c r="R19" i="208"/>
  <c r="O19" i="208"/>
  <c r="BY18" i="208"/>
  <c r="BU18" i="208"/>
  <c r="BQ18" i="208"/>
  <c r="BL18" i="208"/>
  <c r="BK18" i="208"/>
  <c r="BH18" i="208"/>
  <c r="BE18" i="208"/>
  <c r="BM18" i="208" s="1"/>
  <c r="AW18" i="208"/>
  <c r="AT18" i="208"/>
  <c r="AQ18" i="208"/>
  <c r="AY18" i="208" s="1"/>
  <c r="AL18" i="208"/>
  <c r="AM18" i="208" s="1"/>
  <c r="AJ18" i="208"/>
  <c r="AI18" i="208"/>
  <c r="AF18" i="208"/>
  <c r="AC18" i="208"/>
  <c r="AK18" i="208" s="1"/>
  <c r="X18" i="208"/>
  <c r="U18" i="208"/>
  <c r="R18" i="208"/>
  <c r="O18" i="208"/>
  <c r="W18" i="208" s="1"/>
  <c r="BY17" i="208"/>
  <c r="BL17" i="208"/>
  <c r="BK17" i="208"/>
  <c r="BH17" i="208"/>
  <c r="BE17" i="208"/>
  <c r="AZ17" i="208"/>
  <c r="BA17" i="208" s="1"/>
  <c r="AX17" i="208"/>
  <c r="BU17" i="208" s="1"/>
  <c r="AW17" i="208"/>
  <c r="AT17" i="208"/>
  <c r="AQ17" i="208"/>
  <c r="AJ17" i="208"/>
  <c r="AI17" i="208"/>
  <c r="AF17" i="208"/>
  <c r="AC17" i="208"/>
  <c r="AK17" i="208" s="1"/>
  <c r="X17" i="208"/>
  <c r="Y17" i="208" s="1"/>
  <c r="V17" i="208"/>
  <c r="U17" i="208"/>
  <c r="R17" i="208"/>
  <c r="O17" i="208"/>
  <c r="BZ16" i="208"/>
  <c r="BY16" i="208"/>
  <c r="BU16" i="208"/>
  <c r="BL16" i="208"/>
  <c r="BK16" i="208"/>
  <c r="BH16" i="208"/>
  <c r="BM16" i="208" s="1"/>
  <c r="BN16" i="208" s="1"/>
  <c r="BO16" i="208" s="1"/>
  <c r="BE16" i="208"/>
  <c r="AX16" i="208"/>
  <c r="AW16" i="208"/>
  <c r="AT16" i="208"/>
  <c r="AQ16" i="208"/>
  <c r="AY16" i="208" s="1"/>
  <c r="AZ16" i="208" s="1"/>
  <c r="AJ16" i="208"/>
  <c r="AI16" i="208"/>
  <c r="AF16" i="208"/>
  <c r="AC16" i="208"/>
  <c r="AK16" i="208" s="1"/>
  <c r="V16" i="208"/>
  <c r="BQ16" i="208" s="1"/>
  <c r="U16" i="208"/>
  <c r="R16" i="208"/>
  <c r="W16" i="208" s="1"/>
  <c r="O16" i="208"/>
  <c r="BY15" i="208"/>
  <c r="BU15" i="208"/>
  <c r="BQ15" i="208"/>
  <c r="BL15" i="208"/>
  <c r="BK15" i="208"/>
  <c r="BH15" i="208"/>
  <c r="BM15" i="208" s="1"/>
  <c r="BE15" i="208"/>
  <c r="AW15" i="208"/>
  <c r="AT15" i="208"/>
  <c r="AY15" i="208" s="1"/>
  <c r="AQ15" i="208"/>
  <c r="AJ15" i="208"/>
  <c r="AI15" i="208"/>
  <c r="AF15" i="208"/>
  <c r="AC15" i="208"/>
  <c r="V15" i="208"/>
  <c r="U15" i="208"/>
  <c r="R15" i="208"/>
  <c r="O15" i="208"/>
  <c r="W15" i="208" s="1"/>
  <c r="X15" i="208" s="1"/>
  <c r="Y15" i="208" s="1"/>
  <c r="BZ14" i="208"/>
  <c r="BY14" i="208"/>
  <c r="BU14" i="208"/>
  <c r="BL14" i="208"/>
  <c r="BK14" i="208"/>
  <c r="BH14" i="208"/>
  <c r="BE14" i="208"/>
  <c r="AX14" i="208"/>
  <c r="AW14" i="208"/>
  <c r="AT14" i="208"/>
  <c r="AY14" i="208" s="1"/>
  <c r="AQ14" i="208"/>
  <c r="AJ14" i="208"/>
  <c r="AI14" i="208"/>
  <c r="AF14" i="208"/>
  <c r="AC14" i="208"/>
  <c r="AK14" i="208" s="1"/>
  <c r="AL14" i="208" s="1"/>
  <c r="AM14" i="208" s="1"/>
  <c r="V14" i="208"/>
  <c r="U14" i="208"/>
  <c r="R14" i="208"/>
  <c r="O14" i="208"/>
  <c r="W14" i="208" s="1"/>
  <c r="X14" i="208" s="1"/>
  <c r="Y14" i="208" s="1"/>
  <c r="BZ13" i="208"/>
  <c r="BY13" i="208"/>
  <c r="BL13" i="208"/>
  <c r="BK13" i="208"/>
  <c r="BH13" i="208"/>
  <c r="BM13" i="208" s="1"/>
  <c r="BN13" i="208" s="1"/>
  <c r="BO13" i="208" s="1"/>
  <c r="BE13" i="208"/>
  <c r="AX13" i="208"/>
  <c r="AW13" i="208"/>
  <c r="AT13" i="208"/>
  <c r="AQ13" i="208"/>
  <c r="AY13" i="208" s="1"/>
  <c r="AZ13" i="208" s="1"/>
  <c r="BA13" i="208" s="1"/>
  <c r="AJ13" i="208"/>
  <c r="AI13" i="208"/>
  <c r="AF13" i="208"/>
  <c r="AC13" i="208"/>
  <c r="V13" i="208"/>
  <c r="U13" i="208"/>
  <c r="R13" i="208"/>
  <c r="O13" i="208"/>
  <c r="BY12" i="208"/>
  <c r="BU12" i="208"/>
  <c r="BQ12" i="208"/>
  <c r="BN12" i="208"/>
  <c r="BO12" i="208" s="1"/>
  <c r="BM12" i="208"/>
  <c r="BL12" i="208"/>
  <c r="BK12" i="208"/>
  <c r="BH12" i="208"/>
  <c r="BE12" i="208"/>
  <c r="AZ12" i="208"/>
  <c r="AY12" i="208"/>
  <c r="AW12" i="208"/>
  <c r="AT12" i="208"/>
  <c r="AQ12" i="208"/>
  <c r="AL12" i="208"/>
  <c r="AM12" i="208" s="1"/>
  <c r="AK12" i="208"/>
  <c r="AJ12" i="208"/>
  <c r="AI12" i="208"/>
  <c r="AF12" i="208"/>
  <c r="AC12" i="208"/>
  <c r="W12" i="208"/>
  <c r="X12" i="208" s="1"/>
  <c r="V12" i="208"/>
  <c r="U12" i="208"/>
  <c r="R12" i="208"/>
  <c r="O12" i="208"/>
  <c r="BZ11" i="208"/>
  <c r="BY11" i="208"/>
  <c r="BQ11" i="208"/>
  <c r="BL11" i="208"/>
  <c r="BK11" i="208"/>
  <c r="BH11" i="208"/>
  <c r="BE11" i="208"/>
  <c r="AX11" i="208"/>
  <c r="BU11" i="208" s="1"/>
  <c r="AW11" i="208"/>
  <c r="AT11" i="208"/>
  <c r="AQ11" i="208"/>
  <c r="AK11" i="208"/>
  <c r="AL11" i="208" s="1"/>
  <c r="AM11" i="208" s="1"/>
  <c r="AJ11" i="208"/>
  <c r="AI11" i="208"/>
  <c r="AF11" i="208"/>
  <c r="AC11" i="208"/>
  <c r="V11" i="208"/>
  <c r="U11" i="208"/>
  <c r="R11" i="208"/>
  <c r="W11" i="208" s="1"/>
  <c r="X11" i="208" s="1"/>
  <c r="O11" i="208"/>
  <c r="BZ10" i="208"/>
  <c r="BY10" i="208"/>
  <c r="BL10" i="208"/>
  <c r="BK10" i="208"/>
  <c r="BH10" i="208"/>
  <c r="BE10" i="208"/>
  <c r="AZ10" i="208"/>
  <c r="AX10" i="208"/>
  <c r="BU10" i="208" s="1"/>
  <c r="AW10" i="208"/>
  <c r="AT10" i="208"/>
  <c r="AQ10" i="208"/>
  <c r="AK10" i="208"/>
  <c r="BR10" i="208" s="1"/>
  <c r="AJ10" i="208"/>
  <c r="AI10" i="208"/>
  <c r="AF10" i="208"/>
  <c r="AC10" i="208"/>
  <c r="V10" i="208"/>
  <c r="X10" i="208" s="1"/>
  <c r="U10" i="208"/>
  <c r="R10" i="208"/>
  <c r="O10" i="208"/>
  <c r="BY9" i="208"/>
  <c r="BW9" i="208"/>
  <c r="BX9" i="208" s="1"/>
  <c r="BN9" i="208"/>
  <c r="BO9" i="208" s="1"/>
  <c r="BL9" i="208"/>
  <c r="BU9" i="208" s="1"/>
  <c r="BH9" i="208"/>
  <c r="BE9" i="208"/>
  <c r="AZ9" i="208"/>
  <c r="BA9" i="208" s="1"/>
  <c r="AX9" i="208"/>
  <c r="AW9" i="208"/>
  <c r="AT9" i="208"/>
  <c r="AQ9" i="208"/>
  <c r="AL9" i="208"/>
  <c r="AM9" i="208" s="1"/>
  <c r="AJ9" i="208"/>
  <c r="AI9" i="208"/>
  <c r="AF9" i="208"/>
  <c r="AC9" i="208"/>
  <c r="X9" i="208"/>
  <c r="V9" i="208"/>
  <c r="BQ9" i="208" s="1"/>
  <c r="U9" i="208"/>
  <c r="R9" i="208"/>
  <c r="O9" i="208"/>
  <c r="BZ8" i="208"/>
  <c r="BY8" i="208"/>
  <c r="BM8" i="208"/>
  <c r="BN8" i="208" s="1"/>
  <c r="BO8" i="208" s="1"/>
  <c r="BL8" i="208"/>
  <c r="BK8" i="208"/>
  <c r="BH8" i="208"/>
  <c r="BE8" i="208"/>
  <c r="AY8" i="208"/>
  <c r="AZ8" i="208" s="1"/>
  <c r="AX8" i="208"/>
  <c r="BU8" i="208" s="1"/>
  <c r="AW8" i="208"/>
  <c r="AT8" i="208"/>
  <c r="AQ8" i="208"/>
  <c r="AJ8" i="208"/>
  <c r="AI8" i="208"/>
  <c r="AF8" i="208"/>
  <c r="AK8" i="208" s="1"/>
  <c r="AL8" i="208" s="1"/>
  <c r="AM8" i="208" s="1"/>
  <c r="AC8" i="208"/>
  <c r="V8" i="208"/>
  <c r="BQ8" i="208" s="1"/>
  <c r="U8" i="208"/>
  <c r="R8" i="208"/>
  <c r="W8" i="208" s="1"/>
  <c r="O8" i="208"/>
  <c r="BY7" i="208"/>
  <c r="BU7" i="208"/>
  <c r="BQ7" i="208"/>
  <c r="BM7" i="208"/>
  <c r="BN7" i="208" s="1"/>
  <c r="BO7" i="208" s="1"/>
  <c r="BL7" i="208"/>
  <c r="BK7" i="208"/>
  <c r="BH7" i="208"/>
  <c r="BE7" i="208"/>
  <c r="AY7" i="208"/>
  <c r="AZ7" i="208" s="1"/>
  <c r="AW7" i="208"/>
  <c r="AT7" i="208"/>
  <c r="AQ7" i="208"/>
  <c r="AK7" i="208"/>
  <c r="AX7" i="208" s="1"/>
  <c r="AJ7" i="208"/>
  <c r="AI7" i="208"/>
  <c r="AF7" i="208"/>
  <c r="AC7" i="208"/>
  <c r="W7" i="208"/>
  <c r="V7" i="208"/>
  <c r="U7" i="208"/>
  <c r="R7" i="208"/>
  <c r="O7" i="208"/>
  <c r="BZ6" i="208"/>
  <c r="BY6" i="208"/>
  <c r="BL6" i="208"/>
  <c r="BK6" i="208"/>
  <c r="BH6" i="208"/>
  <c r="BE6" i="208"/>
  <c r="AX6" i="208"/>
  <c r="AW6" i="208"/>
  <c r="AT6" i="208"/>
  <c r="AY6" i="208" s="1"/>
  <c r="AZ6" i="208" s="1"/>
  <c r="AQ6" i="208"/>
  <c r="AK6" i="208"/>
  <c r="AL6" i="208" s="1"/>
  <c r="AM6" i="208" s="1"/>
  <c r="AJ6" i="208"/>
  <c r="AI6" i="208"/>
  <c r="AF6" i="208"/>
  <c r="AC6" i="208"/>
  <c r="W6" i="208"/>
  <c r="V6" i="208"/>
  <c r="BQ6" i="208" s="1"/>
  <c r="U6" i="208"/>
  <c r="R6" i="208"/>
  <c r="O6" i="208"/>
  <c r="BZ5" i="208"/>
  <c r="BY5" i="208"/>
  <c r="BN5" i="208"/>
  <c r="BO5" i="208" s="1"/>
  <c r="BL5" i="208"/>
  <c r="BK5" i="208"/>
  <c r="BH5" i="208"/>
  <c r="BE5" i="208"/>
  <c r="BM5" i="208" s="1"/>
  <c r="AX5" i="208"/>
  <c r="AW5" i="208"/>
  <c r="AT5" i="208"/>
  <c r="AQ5" i="208"/>
  <c r="AY5" i="208" s="1"/>
  <c r="AL5" i="208"/>
  <c r="AM5" i="208" s="1"/>
  <c r="AJ5" i="208"/>
  <c r="AI5" i="208"/>
  <c r="AF5" i="208"/>
  <c r="AC5" i="208"/>
  <c r="X5" i="208"/>
  <c r="Y5" i="208" s="1"/>
  <c r="V5" i="208"/>
  <c r="U5" i="208"/>
  <c r="R5" i="208"/>
  <c r="O5" i="208"/>
  <c r="BY4" i="208"/>
  <c r="BU4" i="208"/>
  <c r="BR4" i="208"/>
  <c r="BQ4" i="208"/>
  <c r="BL4" i="208"/>
  <c r="BK4" i="208"/>
  <c r="BH4" i="208"/>
  <c r="BE4" i="208"/>
  <c r="AZ4" i="208"/>
  <c r="BA4" i="208" s="1"/>
  <c r="AW4" i="208"/>
  <c r="AT4" i="208"/>
  <c r="AQ4" i="208"/>
  <c r="AY4" i="208" s="1"/>
  <c r="AL4" i="208"/>
  <c r="AM4" i="208" s="1"/>
  <c r="AJ4" i="208"/>
  <c r="AI4" i="208"/>
  <c r="AF4" i="208"/>
  <c r="AC4" i="208"/>
  <c r="AK4" i="208" s="1"/>
  <c r="AX4" i="208" s="1"/>
  <c r="Y4" i="208"/>
  <c r="X4" i="208"/>
  <c r="BS4" i="208" s="1"/>
  <c r="BT4" i="208" s="1"/>
  <c r="V4" i="208"/>
  <c r="U4" i="208"/>
  <c r="R4" i="208"/>
  <c r="O4" i="208"/>
  <c r="W4" i="208" s="1"/>
  <c r="H49" i="1"/>
  <c r="H53" i="1"/>
  <c r="BV36" i="208" l="1"/>
  <c r="BV31" i="208"/>
  <c r="AZ5" i="208"/>
  <c r="BV5" i="208"/>
  <c r="BW5" i="208" s="1"/>
  <c r="BX5" i="208" s="1"/>
  <c r="X7" i="208"/>
  <c r="BZ7" i="208" s="1"/>
  <c r="BV8" i="208"/>
  <c r="BW8" i="208" s="1"/>
  <c r="BX8" i="208" s="1"/>
  <c r="BM10" i="208"/>
  <c r="BM11" i="208"/>
  <c r="BN11" i="208" s="1"/>
  <c r="BO11" i="208" s="1"/>
  <c r="AX12" i="208"/>
  <c r="W13" i="208"/>
  <c r="X13" i="208" s="1"/>
  <c r="Y13" i="208" s="1"/>
  <c r="BV16" i="208"/>
  <c r="BS21" i="208"/>
  <c r="BT21" i="208" s="1"/>
  <c r="AK28" i="208"/>
  <c r="AL28" i="208" s="1"/>
  <c r="AM28" i="208" s="1"/>
  <c r="AK32" i="208"/>
  <c r="BR32" i="208" s="1"/>
  <c r="AK35" i="208"/>
  <c r="AL35" i="208" s="1"/>
  <c r="AM35" i="208" s="1"/>
  <c r="BA36" i="208"/>
  <c r="AX43" i="208"/>
  <c r="BR6" i="208"/>
  <c r="BW33" i="208"/>
  <c r="BX33" i="208" s="1"/>
  <c r="AK39" i="208"/>
  <c r="X6" i="208"/>
  <c r="CA6" i="208" s="1"/>
  <c r="CB6" i="208" s="1"/>
  <c r="AL10" i="208"/>
  <c r="AM10" i="208" s="1"/>
  <c r="AY22" i="208"/>
  <c r="W24" i="208"/>
  <c r="W25" i="208"/>
  <c r="AY27" i="208"/>
  <c r="W29" i="208"/>
  <c r="X29" i="208" s="1"/>
  <c r="BQ31" i="208"/>
  <c r="AK34" i="208"/>
  <c r="AL34" i="208" s="1"/>
  <c r="AM34" i="208" s="1"/>
  <c r="AZ38" i="208"/>
  <c r="BA38" i="208" s="1"/>
  <c r="BU6" i="208"/>
  <c r="AY11" i="208"/>
  <c r="AZ11" i="208" s="1"/>
  <c r="CA11" i="208" s="1"/>
  <c r="CB11" i="208" s="1"/>
  <c r="BQ13" i="208"/>
  <c r="BM14" i="208"/>
  <c r="BN14" i="208" s="1"/>
  <c r="BO14" i="208" s="1"/>
  <c r="BQ17" i="208"/>
  <c r="BM17" i="208"/>
  <c r="BN17" i="208" s="1"/>
  <c r="BO17" i="208" s="1"/>
  <c r="BS19" i="208"/>
  <c r="BT19" i="208" s="1"/>
  <c r="BN26" i="208"/>
  <c r="BV26" i="208" s="1"/>
  <c r="BN29" i="208"/>
  <c r="BO29" i="208" s="1"/>
  <c r="BQ36" i="208"/>
  <c r="BQ10" i="208"/>
  <c r="BM19" i="208"/>
  <c r="W21" i="208"/>
  <c r="BQ27" i="208"/>
  <c r="W28" i="208"/>
  <c r="BR28" i="208" s="1"/>
  <c r="BU31" i="208"/>
  <c r="AZ43" i="208"/>
  <c r="BR30" i="208"/>
  <c r="BQ5" i="208"/>
  <c r="BU13" i="208"/>
  <c r="BR18" i="208"/>
  <c r="BW19" i="208"/>
  <c r="BX19" i="208" s="1"/>
  <c r="W23" i="208"/>
  <c r="BR23" i="208" s="1"/>
  <c r="AL27" i="208"/>
  <c r="AM27" i="208" s="1"/>
  <c r="AZ30" i="208"/>
  <c r="BQ32" i="208"/>
  <c r="BV35" i="208"/>
  <c r="BU36" i="208"/>
  <c r="BW36" i="208" s="1"/>
  <c r="BX36" i="208" s="1"/>
  <c r="BM4" i="208"/>
  <c r="BZ4" i="208" s="1"/>
  <c r="BM6" i="208"/>
  <c r="AL7" i="208"/>
  <c r="AM7" i="208" s="1"/>
  <c r="AY23" i="208"/>
  <c r="Y10" i="208"/>
  <c r="Y11" i="208"/>
  <c r="BS11" i="208"/>
  <c r="BT11" i="208" s="1"/>
  <c r="BA43" i="208"/>
  <c r="CA12" i="208"/>
  <c r="CB12" i="208" s="1"/>
  <c r="Y12" i="208"/>
  <c r="BS12" i="208"/>
  <c r="BT12" i="208" s="1"/>
  <c r="X8" i="208"/>
  <c r="BR8" i="208"/>
  <c r="BA7" i="208"/>
  <c r="BA5" i="208"/>
  <c r="BN6" i="208"/>
  <c r="BO6" i="208" s="1"/>
  <c r="BV6" i="208"/>
  <c r="BA6" i="208"/>
  <c r="BR11" i="208"/>
  <c r="AZ14" i="208"/>
  <c r="BN18" i="208"/>
  <c r="BO18" i="208" s="1"/>
  <c r="BV18" i="208"/>
  <c r="BZ20" i="208"/>
  <c r="BV20" i="208"/>
  <c r="BR31" i="208"/>
  <c r="X31" i="208"/>
  <c r="X38" i="208"/>
  <c r="BV40" i="208"/>
  <c r="BW40" i="208" s="1"/>
  <c r="BX40" i="208" s="1"/>
  <c r="BN40" i="208"/>
  <c r="BO40" i="208" s="1"/>
  <c r="BV41" i="208"/>
  <c r="BW41" i="208" s="1"/>
  <c r="BX41" i="208" s="1"/>
  <c r="BA8" i="208"/>
  <c r="BA12" i="208"/>
  <c r="BW12" i="208"/>
  <c r="BX12" i="208" s="1"/>
  <c r="BA10" i="208"/>
  <c r="BA11" i="208"/>
  <c r="BW17" i="208"/>
  <c r="BX17" i="208" s="1"/>
  <c r="BV19" i="208"/>
  <c r="BN20" i="208"/>
  <c r="BO20" i="208" s="1"/>
  <c r="BA37" i="208"/>
  <c r="BN10" i="208"/>
  <c r="BO10" i="208" s="1"/>
  <c r="BV10" i="208"/>
  <c r="AK15" i="208"/>
  <c r="X23" i="208"/>
  <c r="BA30" i="208"/>
  <c r="Y39" i="208"/>
  <c r="AZ39" i="208"/>
  <c r="BW42" i="208"/>
  <c r="BX42" i="208" s="1"/>
  <c r="BA42" i="208"/>
  <c r="BR20" i="208"/>
  <c r="BS20" i="208" s="1"/>
  <c r="BT20" i="208" s="1"/>
  <c r="AL20" i="208"/>
  <c r="AM20" i="208" s="1"/>
  <c r="BA20" i="208"/>
  <c r="BA29" i="208"/>
  <c r="BW29" i="208"/>
  <c r="BX29" i="208" s="1"/>
  <c r="X32" i="208"/>
  <c r="BU5" i="208"/>
  <c r="BV11" i="208"/>
  <c r="BW11" i="208" s="1"/>
  <c r="BX11" i="208" s="1"/>
  <c r="AL16" i="208"/>
  <c r="AM16" i="208" s="1"/>
  <c r="AL17" i="208"/>
  <c r="W22" i="208"/>
  <c r="AL22" i="208"/>
  <c r="AM22" i="208" s="1"/>
  <c r="BV27" i="208"/>
  <c r="AZ27" i="208"/>
  <c r="BR36" i="208"/>
  <c r="X36" i="208"/>
  <c r="BR39" i="208"/>
  <c r="AL39" i="208"/>
  <c r="AM39" i="208" s="1"/>
  <c r="AX39" i="208"/>
  <c r="BV25" i="208"/>
  <c r="AZ25" i="208"/>
  <c r="BS9" i="208"/>
  <c r="BT9" i="208" s="1"/>
  <c r="Y9" i="208"/>
  <c r="CA9" i="208"/>
  <c r="CB9" i="208" s="1"/>
  <c r="BV28" i="208"/>
  <c r="AZ28" i="208"/>
  <c r="BV13" i="208"/>
  <c r="BR16" i="208"/>
  <c r="X16" i="208"/>
  <c r="BA16" i="208"/>
  <c r="BW16" i="208"/>
  <c r="BX16" i="208" s="1"/>
  <c r="BS18" i="208"/>
  <c r="BT18" i="208" s="1"/>
  <c r="AZ22" i="208"/>
  <c r="BV22" i="208"/>
  <c r="BQ23" i="208"/>
  <c r="BR33" i="208"/>
  <c r="X33" i="208"/>
  <c r="BR35" i="208"/>
  <c r="X35" i="208"/>
  <c r="BW35" i="208"/>
  <c r="BX35" i="208" s="1"/>
  <c r="Y40" i="208"/>
  <c r="Y41" i="208"/>
  <c r="Y42" i="208"/>
  <c r="BR25" i="208"/>
  <c r="X25" i="208"/>
  <c r="BQ14" i="208"/>
  <c r="BS14" i="208" s="1"/>
  <c r="BT14" i="208" s="1"/>
  <c r="AK13" i="208"/>
  <c r="AL13" i="208" s="1"/>
  <c r="AM13" i="208" s="1"/>
  <c r="BW13" i="208"/>
  <c r="BX13" i="208" s="1"/>
  <c r="BN15" i="208"/>
  <c r="BO15" i="208" s="1"/>
  <c r="AX19" i="208"/>
  <c r="BU27" i="208"/>
  <c r="AL30" i="208"/>
  <c r="AM30" i="208" s="1"/>
  <c r="X34" i="208"/>
  <c r="BW34" i="208"/>
  <c r="BX34" i="208" s="1"/>
  <c r="AL23" i="208"/>
  <c r="AM23" i="208" s="1"/>
  <c r="BR24" i="208"/>
  <c r="Y29" i="208"/>
  <c r="AL29" i="208"/>
  <c r="AM29" i="208" s="1"/>
  <c r="X30" i="208"/>
  <c r="BW21" i="208"/>
  <c r="BX21" i="208" s="1"/>
  <c r="BQ22" i="208"/>
  <c r="BN39" i="208"/>
  <c r="BO39" i="208" s="1"/>
  <c r="BA41" i="208"/>
  <c r="AL42" i="208"/>
  <c r="AM42" i="208" s="1"/>
  <c r="AL43" i="208"/>
  <c r="AM43" i="208" s="1"/>
  <c r="BZ30" i="208"/>
  <c r="BA40" i="208"/>
  <c r="AL41" i="208"/>
  <c r="AM41" i="208" s="1"/>
  <c r="BA21" i="208"/>
  <c r="BS5" i="208"/>
  <c r="BT5" i="208" s="1"/>
  <c r="CA5" i="208"/>
  <c r="CB5" i="208" s="1"/>
  <c r="Y18" i="208"/>
  <c r="BQ29" i="208"/>
  <c r="BN30" i="208"/>
  <c r="BO30" i="208" s="1"/>
  <c r="AL40" i="208"/>
  <c r="AM40" i="208" s="1"/>
  <c r="CA21" i="208"/>
  <c r="CB21" i="208" s="1"/>
  <c r="BR27" i="208"/>
  <c r="X27" i="208"/>
  <c r="AX18" i="208"/>
  <c r="AZ18" i="208" s="1"/>
  <c r="AX24" i="208"/>
  <c r="AZ24" i="208" s="1"/>
  <c r="BZ24" i="208" s="1"/>
  <c r="AL26" i="208"/>
  <c r="AM26" i="208" s="1"/>
  <c r="BQ28" i="208"/>
  <c r="AX42" i="208"/>
  <c r="Y37" i="208"/>
  <c r="Y43" i="208"/>
  <c r="Y20" i="208"/>
  <c r="Y24" i="208"/>
  <c r="BS24" i="208"/>
  <c r="BT24" i="208" s="1"/>
  <c r="Y26" i="208"/>
  <c r="H37" i="1"/>
  <c r="BV23" i="208" l="1"/>
  <c r="AZ23" i="208"/>
  <c r="BR40" i="208"/>
  <c r="BZ26" i="208"/>
  <c r="BW26" i="208"/>
  <c r="BX26" i="208" s="1"/>
  <c r="BV4" i="208"/>
  <c r="BN4" i="208"/>
  <c r="BW4" i="208" s="1"/>
  <c r="BX4" i="208" s="1"/>
  <c r="BZ43" i="208"/>
  <c r="CA43" i="208" s="1"/>
  <c r="CB43" i="208" s="1"/>
  <c r="X28" i="208"/>
  <c r="Y6" i="208"/>
  <c r="BZ40" i="208"/>
  <c r="BZ42" i="208"/>
  <c r="CA42" i="208" s="1"/>
  <c r="CB42" i="208" s="1"/>
  <c r="BR26" i="208"/>
  <c r="BS26" i="208" s="1"/>
  <c r="BT26" i="208" s="1"/>
  <c r="BR42" i="208"/>
  <c r="BS42" i="208" s="1"/>
  <c r="BT42" i="208" s="1"/>
  <c r="BR34" i="208"/>
  <c r="BS34" i="208" s="1"/>
  <c r="BT34" i="208" s="1"/>
  <c r="BS39" i="208"/>
  <c r="BT39" i="208" s="1"/>
  <c r="BS6" i="208"/>
  <c r="BT6" i="208" s="1"/>
  <c r="BV12" i="208"/>
  <c r="Y7" i="208"/>
  <c r="BW6" i="208"/>
  <c r="BX6" i="208" s="1"/>
  <c r="BO26" i="208"/>
  <c r="CA7" i="208"/>
  <c r="CB7" i="208" s="1"/>
  <c r="BS10" i="208"/>
  <c r="BT10" i="208" s="1"/>
  <c r="CA20" i="208"/>
  <c r="CB20" i="208" s="1"/>
  <c r="BZ12" i="208"/>
  <c r="BV14" i="208"/>
  <c r="BW18" i="208"/>
  <c r="BX18" i="208" s="1"/>
  <c r="BA18" i="208"/>
  <c r="BZ18" i="208"/>
  <c r="CA18" i="208"/>
  <c r="CB18" i="208" s="1"/>
  <c r="BR12" i="208"/>
  <c r="BS29" i="208"/>
  <c r="BT29" i="208" s="1"/>
  <c r="CA35" i="208"/>
  <c r="CB35" i="208" s="1"/>
  <c r="BS35" i="208"/>
  <c r="BT35" i="208" s="1"/>
  <c r="Y35" i="208"/>
  <c r="BV39" i="208"/>
  <c r="BA39" i="208"/>
  <c r="BW39" i="208"/>
  <c r="BX39" i="208" s="1"/>
  <c r="BW25" i="208"/>
  <c r="BX25" i="208" s="1"/>
  <c r="BA25" i="208"/>
  <c r="AL15" i="208"/>
  <c r="AX15" i="208"/>
  <c r="AZ15" i="208" s="1"/>
  <c r="BA14" i="208"/>
  <c r="BW14" i="208"/>
  <c r="BX14" i="208" s="1"/>
  <c r="CA13" i="208"/>
  <c r="CB13" i="208" s="1"/>
  <c r="CA28" i="208"/>
  <c r="CB28" i="208" s="1"/>
  <c r="BS28" i="208"/>
  <c r="BT28" i="208" s="1"/>
  <c r="Y28" i="208"/>
  <c r="CA29" i="208"/>
  <c r="CB29" i="208" s="1"/>
  <c r="BA27" i="208"/>
  <c r="BW27" i="208"/>
  <c r="BX27" i="208" s="1"/>
  <c r="BW24" i="208"/>
  <c r="BX24" i="208" s="1"/>
  <c r="BA24" i="208"/>
  <c r="BA28" i="208"/>
  <c r="BW28" i="208"/>
  <c r="BX28" i="208" s="1"/>
  <c r="BW20" i="208"/>
  <c r="BX20" i="208" s="1"/>
  <c r="BW10" i="208"/>
  <c r="BX10" i="208" s="1"/>
  <c r="BR43" i="208"/>
  <c r="BZ39" i="208"/>
  <c r="CA39" i="208" s="1"/>
  <c r="CB39" i="208" s="1"/>
  <c r="CA16" i="208"/>
  <c r="CB16" i="208" s="1"/>
  <c r="BS16" i="208"/>
  <c r="BT16" i="208" s="1"/>
  <c r="Y16" i="208"/>
  <c r="BR22" i="208"/>
  <c r="X22" i="208"/>
  <c r="BV37" i="208"/>
  <c r="BW37" i="208" s="1"/>
  <c r="BX37" i="208" s="1"/>
  <c r="BV7" i="208"/>
  <c r="BW7" i="208" s="1"/>
  <c r="BX7" i="208" s="1"/>
  <c r="CA10" i="208"/>
  <c r="CB10" i="208" s="1"/>
  <c r="BA22" i="208"/>
  <c r="BW22" i="208"/>
  <c r="BX22" i="208" s="1"/>
  <c r="BR13" i="208"/>
  <c r="BS13" i="208" s="1"/>
  <c r="BT13" i="208" s="1"/>
  <c r="CA26" i="208"/>
  <c r="CB26" i="208" s="1"/>
  <c r="CA33" i="208"/>
  <c r="CB33" i="208" s="1"/>
  <c r="BS33" i="208"/>
  <c r="BT33" i="208" s="1"/>
  <c r="Y33" i="208"/>
  <c r="BZ37" i="208"/>
  <c r="CA37" i="208" s="1"/>
  <c r="CB37" i="208" s="1"/>
  <c r="BS40" i="208"/>
  <c r="BT40" i="208" s="1"/>
  <c r="CA14" i="208"/>
  <c r="CB14" i="208" s="1"/>
  <c r="AM17" i="208"/>
  <c r="CA17" i="208"/>
  <c r="CB17" i="208" s="1"/>
  <c r="BS17" i="208"/>
  <c r="BT17" i="208" s="1"/>
  <c r="BV38" i="208"/>
  <c r="BW38" i="208" s="1"/>
  <c r="BX38" i="208" s="1"/>
  <c r="BW30" i="208"/>
  <c r="BX30" i="208" s="1"/>
  <c r="BZ41" i="208"/>
  <c r="CA41" i="208" s="1"/>
  <c r="CB41" i="208" s="1"/>
  <c r="BR7" i="208"/>
  <c r="BS7" i="208" s="1"/>
  <c r="BT7" i="208" s="1"/>
  <c r="CA4" i="208"/>
  <c r="CB4" i="208" s="1"/>
  <c r="CA36" i="208"/>
  <c r="CB36" i="208" s="1"/>
  <c r="BS36" i="208"/>
  <c r="BT36" i="208" s="1"/>
  <c r="Y36" i="208"/>
  <c r="CA23" i="208"/>
  <c r="CB23" i="208" s="1"/>
  <c r="BS23" i="208"/>
  <c r="BT23" i="208" s="1"/>
  <c r="Y23" i="208"/>
  <c r="CA38" i="208"/>
  <c r="CB38" i="208" s="1"/>
  <c r="Y38" i="208"/>
  <c r="BZ38" i="208"/>
  <c r="BR38" i="208"/>
  <c r="BS38" i="208" s="1"/>
  <c r="BT38" i="208" s="1"/>
  <c r="CA25" i="208"/>
  <c r="CB25" i="208" s="1"/>
  <c r="BS25" i="208"/>
  <c r="BT25" i="208" s="1"/>
  <c r="Y25" i="208"/>
  <c r="CA31" i="208"/>
  <c r="CB31" i="208" s="1"/>
  <c r="BS31" i="208"/>
  <c r="BT31" i="208" s="1"/>
  <c r="Y31" i="208"/>
  <c r="CA8" i="208"/>
  <c r="CB8" i="208" s="1"/>
  <c r="BS8" i="208"/>
  <c r="BT8" i="208" s="1"/>
  <c r="Y8" i="208"/>
  <c r="CA27" i="208"/>
  <c r="CB27" i="208" s="1"/>
  <c r="BS27" i="208"/>
  <c r="BT27" i="208" s="1"/>
  <c r="Y27" i="208"/>
  <c r="BS43" i="208"/>
  <c r="BT43" i="208" s="1"/>
  <c r="BR37" i="208"/>
  <c r="BS37" i="208" s="1"/>
  <c r="BT37" i="208" s="1"/>
  <c r="CA24" i="208"/>
  <c r="CB24" i="208" s="1"/>
  <c r="BR41" i="208"/>
  <c r="BS41" i="208" s="1"/>
  <c r="BT41" i="208" s="1"/>
  <c r="CA30" i="208"/>
  <c r="CB30" i="208" s="1"/>
  <c r="BS30" i="208"/>
  <c r="BT30" i="208" s="1"/>
  <c r="Y30" i="208"/>
  <c r="CA34" i="208"/>
  <c r="CB34" i="208" s="1"/>
  <c r="Y34" i="208"/>
  <c r="CA40" i="208"/>
  <c r="CB40" i="208" s="1"/>
  <c r="CA32" i="208"/>
  <c r="CB32" i="208" s="1"/>
  <c r="BS32" i="208"/>
  <c r="BT32" i="208" s="1"/>
  <c r="Y32" i="208"/>
  <c r="BV43" i="208"/>
  <c r="BW43" i="208" s="1"/>
  <c r="BX43" i="208" s="1"/>
  <c r="BZ19" i="208"/>
  <c r="H39" i="1"/>
  <c r="BO4" i="208" l="1"/>
  <c r="BW23" i="208"/>
  <c r="BX23" i="208" s="1"/>
  <c r="BA23" i="208"/>
  <c r="BA15" i="208"/>
  <c r="BV15" i="208"/>
  <c r="BW15" i="208" s="1"/>
  <c r="BX15" i="208" s="1"/>
  <c r="CA22" i="208"/>
  <c r="CB22" i="208" s="1"/>
  <c r="BS22" i="208"/>
  <c r="BT22" i="208" s="1"/>
  <c r="Y22" i="208"/>
  <c r="AM15" i="208"/>
  <c r="BZ15" i="208"/>
  <c r="CA15" i="208" s="1"/>
  <c r="CB15" i="208" s="1"/>
  <c r="BR15" i="208"/>
  <c r="BS15" i="208" s="1"/>
  <c r="BT15" i="208" s="1"/>
  <c r="H34" i="1"/>
  <c r="H40" i="1" l="1"/>
  <c r="H35" i="1" l="1"/>
  <c r="H38" i="1" l="1"/>
  <c r="H36" i="1" l="1"/>
  <c r="H33" i="1"/>
  <c r="H54" i="1" l="1"/>
  <c r="H52" i="1"/>
  <c r="H50" i="1" l="1"/>
  <c r="H51" i="1" l="1"/>
  <c r="H48" i="1" l="1"/>
  <c r="H43" i="1" l="1"/>
  <c r="H45" i="1" l="1"/>
  <c r="H44" i="1" l="1"/>
  <c r="H42" i="1" l="1"/>
  <c r="H46" i="1" l="1"/>
  <c r="H63" i="1" l="1"/>
  <c r="H62" i="1" l="1"/>
  <c r="H58" i="1" l="1"/>
  <c r="H64" i="1" l="1"/>
  <c r="H57" i="1" l="1"/>
  <c r="H61" i="1" l="1"/>
  <c r="H60" i="1" l="1"/>
  <c r="H56" i="1" l="1"/>
  <c r="H59" i="1" l="1"/>
  <c r="H77" i="1" l="1"/>
  <c r="H78" i="1" l="1"/>
  <c r="H80" i="1" l="1"/>
  <c r="H76" i="1" l="1"/>
  <c r="H79" i="1" l="1"/>
  <c r="H75" i="1" l="1"/>
  <c r="H67" i="1" l="1"/>
  <c r="H68" i="1" l="1"/>
  <c r="H66" i="1" l="1"/>
  <c r="H16" i="1" l="1"/>
  <c r="H14" i="1" l="1"/>
  <c r="H13" i="1" l="1"/>
  <c r="H12" i="1" l="1"/>
  <c r="H15" i="1" l="1"/>
  <c r="H19" i="1" l="1"/>
  <c r="H20" i="1" l="1"/>
  <c r="H21" i="1" l="1"/>
  <c r="H23" i="1" l="1"/>
  <c r="H22" i="1" l="1"/>
  <c r="H18" i="1" l="1"/>
  <c r="H24" i="1" l="1"/>
  <c r="H30" i="1" l="1"/>
  <c r="H31" i="1" l="1"/>
  <c r="H28" i="1" l="1"/>
  <c r="H27" i="1" l="1"/>
  <c r="H29" i="1" l="1"/>
  <c r="H26" i="1" l="1"/>
  <c r="H72" i="1" l="1"/>
  <c r="H73" i="1" l="1"/>
  <c r="H71" i="1" l="1"/>
  <c r="H70" i="1" l="1"/>
  <c r="D26" i="1" l="1"/>
  <c r="D24" i="1" l="1"/>
  <c r="D22" i="1" l="1"/>
  <c r="D20" i="1" l="1"/>
  <c r="D64" i="1" l="1"/>
  <c r="D63" i="1" l="1"/>
  <c r="D62" i="1"/>
  <c r="D59" i="1" l="1"/>
  <c r="D21" i="1" l="1"/>
  <c r="D58" i="1" l="1"/>
  <c r="D61" i="1" l="1"/>
  <c r="D60" i="1" l="1"/>
  <c r="D39" i="1" l="1"/>
  <c r="D38" i="1" l="1"/>
  <c r="D23" i="1" l="1"/>
  <c r="D37" i="1" l="1"/>
  <c r="D65" i="1" l="1"/>
  <c r="D13" i="1" l="1"/>
  <c r="D31" i="1" l="1"/>
  <c r="D34" i="1" l="1"/>
  <c r="D49" i="1" l="1"/>
  <c r="D52" i="1" l="1"/>
  <c r="D48" i="1" l="1"/>
  <c r="D56" i="1" l="1"/>
  <c r="D51" i="1" l="1"/>
  <c r="D57" i="1" l="1"/>
  <c r="D53" i="1" l="1"/>
  <c r="D33" i="1" l="1"/>
  <c r="D50" i="1" l="1"/>
  <c r="D47" i="1" l="1"/>
  <c r="D46" i="1" l="1"/>
  <c r="D45" i="1" l="1"/>
  <c r="D43" i="1" l="1"/>
  <c r="D44" i="1" l="1"/>
  <c r="D42" i="1" l="1"/>
  <c r="D41" i="1" l="1"/>
  <c r="D17" i="1" l="1"/>
  <c r="D40" i="1" l="1"/>
  <c r="D54" i="1" l="1"/>
  <c r="D35" i="1" l="1"/>
  <c r="D16" i="1" l="1"/>
  <c r="D15" i="1" l="1"/>
  <c r="D14" i="1" l="1"/>
  <c r="D32" i="1" l="1"/>
  <c r="D25" i="1" l="1"/>
  <c r="D12" i="1" l="1"/>
  <c r="D30" i="1" l="1"/>
  <c r="D36" i="1" l="1"/>
  <c r="B21" i="1" l="1"/>
  <c r="B22" i="1" s="1"/>
  <c r="B23" i="1" s="1"/>
  <c r="B24" i="1" s="1"/>
  <c r="B25" i="1" s="1"/>
  <c r="B26"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13" i="1"/>
  <c r="B14" i="1" s="1"/>
  <c r="B15" i="1" s="1"/>
  <c r="B16" i="1" s="1"/>
  <c r="B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Coronel Parra</author>
    <author>Carlos Anibal Parra Rodriguez</author>
  </authors>
  <commentList>
    <comment ref="J3" authorId="0" shapeId="0" xr:uid="{342DB37B-077A-4358-BB9D-D98A938FCFDD}">
      <text>
        <r>
          <rPr>
            <b/>
            <sz val="9"/>
            <color indexed="81"/>
            <rFont val="Tahoma"/>
            <family val="2"/>
          </rPr>
          <t>DI = Indicador con meta Distribuida en el periodo
I   = Indicador Acumulativo o Incremental
D  = Indicador decreciente
K  = Indicador con meta constante en el periodo</t>
        </r>
      </text>
    </comment>
    <comment ref="H5" authorId="1" shapeId="0" xr:uid="{5A6E9014-2404-4C1D-B688-16CF995AAA0E}">
      <text>
        <r>
          <rPr>
            <b/>
            <sz val="9"/>
            <color indexed="81"/>
            <rFont val="Tahoma"/>
            <family val="2"/>
          </rPr>
          <t>Inicialmente estaba fijada en 6 bllns</t>
        </r>
      </text>
    </comment>
    <comment ref="H10" authorId="1" shapeId="0" xr:uid="{8044BFC0-AB41-442E-9D95-D39A797493F8}">
      <text>
        <r>
          <rPr>
            <b/>
            <sz val="9"/>
            <color indexed="81"/>
            <rFont val="Tahoma"/>
            <family val="2"/>
          </rPr>
          <t>iniicialmente estaba fijado en 27,500</t>
        </r>
      </text>
    </comment>
    <comment ref="H12" authorId="1" shapeId="0" xr:uid="{E209DF20-29CE-40B8-9A9B-3FA9FB8E05B1}">
      <text>
        <r>
          <rPr>
            <b/>
            <sz val="9"/>
            <color indexed="81"/>
            <rFont val="Tahoma"/>
            <family val="2"/>
          </rPr>
          <t>estaba inicialmente fijado en 60,000 acciones</t>
        </r>
      </text>
    </comment>
    <comment ref="H13" authorId="1" shapeId="0" xr:uid="{25B9D9DA-8886-4E1F-8036-666DB6986F0E}">
      <text>
        <r>
          <rPr>
            <b/>
            <sz val="9"/>
            <color indexed="81"/>
            <rFont val="Tahoma"/>
            <family val="2"/>
          </rPr>
          <t>inicialmente estaba fijado en 2</t>
        </r>
      </text>
    </comment>
    <comment ref="E16" authorId="1" shapeId="0" xr:uid="{E1D74857-FBC1-40DF-84AD-4E3BB8708530}">
      <text>
        <r>
          <rPr>
            <b/>
            <sz val="9"/>
            <color indexed="81"/>
            <rFont val="Tahoma"/>
            <family val="2"/>
          </rPr>
          <t xml:space="preserve">inicialmente se denominó: Cumplimiento al programa de apoyo a la modernización
</t>
        </r>
      </text>
    </comment>
    <comment ref="H18" authorId="1" shapeId="0" xr:uid="{8F398A39-2986-44CB-8122-E4490B4D473B}">
      <text>
        <r>
          <rPr>
            <b/>
            <sz val="9"/>
            <color indexed="81"/>
            <rFont val="Tahoma"/>
            <family val="2"/>
          </rPr>
          <t>inicialmente estaban programadas 9</t>
        </r>
      </text>
    </comment>
    <comment ref="H20" authorId="1" shapeId="0" xr:uid="{E01087BF-DAAB-495B-9574-B1E5579E05C0}">
      <text>
        <r>
          <rPr>
            <b/>
            <sz val="9"/>
            <color indexed="81"/>
            <rFont val="Tahoma"/>
            <family val="2"/>
          </rPr>
          <t>inicialmente esta fijado en el 2%</t>
        </r>
      </text>
    </comment>
    <comment ref="H27" authorId="1" shapeId="0" xr:uid="{EE3F1608-FD71-4AEC-B1D7-BEC9E1B3003A}">
      <text>
        <r>
          <rPr>
            <b/>
            <sz val="9"/>
            <color indexed="81"/>
            <rFont val="Tahoma"/>
            <family val="2"/>
          </rPr>
          <t>inicialmente estaba fijado en 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ED8322EA-0046-49EF-83B0-955A1E8146C1}">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4F31AB1D-B2E2-408A-ACFF-039E8E00DA01}">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1.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483E4EE5-90FD-440D-A74E-9CD16C83E2B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2.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729A1BAB-EAB6-497B-ABD5-FD0BBA6CE9A4}">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F342BB12-970E-4701-9B38-04EBB97E0E77}">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4.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BADFDEC0-B779-4B25-A03B-DDFFCB16B72C}">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5.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E04F1932-CE44-4103-A342-A70C05D6FE9C}">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A7F9BC2F-55D7-4DD7-96FD-69FF3B71C8E4}">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0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7DFA3BF0-D1BB-4D43-9480-64F7E79B6A50}">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3127BB00-2CFD-4330-A55C-07E561B82AC3}">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252896B6-8EBA-4EF3-AA0E-FE4260710067}">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4686E11F-940C-4778-B869-C5D4AAD3B2A7}">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Coronel Parra</author>
    <author>tc={2D181C74-64AD-495A-8B21-167CB3CEAF5E}</author>
    <author>Patocha</author>
  </authors>
  <commentList>
    <comment ref="J3" authorId="0" shapeId="0" xr:uid="{EE9FC31A-32EB-4A4E-9A8C-7954878E0F08}">
      <text>
        <r>
          <rPr>
            <b/>
            <sz val="9"/>
            <color indexed="81"/>
            <rFont val="Tahoma"/>
            <family val="2"/>
          </rPr>
          <t>DI = Indicador con meta Distribuida en el periodo
I   = Indicador Acumulativo o Incremental
D  = Indicador decreciente
K  = Indicador con meta constante en el periodo</t>
        </r>
      </text>
    </comment>
    <comment ref="A12" authorId="1" shapeId="0" xr:uid="{2D181C74-64AD-495A-8B21-167CB3CEAF5E}">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reportó mal febrero</t>
      </text>
    </comment>
    <comment ref="E14" authorId="2" shapeId="0" xr:uid="{14FCAFDE-4760-4A78-8DBD-D73AB3F19075}">
      <text>
        <r>
          <rPr>
            <b/>
            <sz val="9"/>
            <color indexed="81"/>
            <rFont val="Tahoma"/>
            <family val="2"/>
          </rPr>
          <t>Martha Patricia Jara: Este Indicador fue inhabilitado por solicitud de la Subdirección de Servicio al Ciudadano en Asuntos Tributarios DGI del 27 de diciembre de 2023. Por temas de integración tecnológica no fue posible cerrar el ingreso por el antiguo sistema por la APP.</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E7F87C4B-11C0-4C2E-A0EE-B69BBC7215CE}">
      <text>
        <r>
          <rPr>
            <b/>
            <sz val="9"/>
            <color indexed="81"/>
            <rFont val="Tahoma"/>
            <family val="2"/>
          </rPr>
          <t>DI = Indicador con meta Distribuida en el periodo
I   = Indicador Acumulativo o Incremental
D  = Indicador decreciente
K  = Indicador con meta constante en el periodo</t>
        </r>
      </text>
    </comment>
    <comment ref="E7" authorId="1" shapeId="0" xr:uid="{53F70B98-A455-4FB6-94CB-4574420B69A7}">
      <text>
        <r>
          <rPr>
            <b/>
            <sz val="9"/>
            <color indexed="81"/>
            <rFont val="Tahoma"/>
            <family val="2"/>
          </rPr>
          <t>Martha Patricia Jara: Este Indicador fue inhabilitado por solicitud de la Subdirección de Servicio al Ciudadano en Asuntos Tributarios DGI del 27 de diciembre de 2023. Por temas de integración tecnológica no fue posible cerrar el ingreso por el antiguo sistema por la APP</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A73B4869-C172-4049-958C-1E9E3D0E7FAA}">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07AAE4B7-230E-49F5-9F5B-8A020D2D6AF4}">
      <text>
        <r>
          <rPr>
            <b/>
            <sz val="9"/>
            <color indexed="81"/>
            <rFont val="Tahoma"/>
            <family val="2"/>
          </rPr>
          <t>DI = Indicador con meta Distribuida en el periodo
I   = Indicador Acumulativo o Incremental
D  = Indicador decreciente
K  = Indicador con meta constante en el periodo</t>
        </r>
      </text>
    </comment>
    <comment ref="E8" authorId="1" shapeId="0" xr:uid="{AD42C692-D643-4A01-BFFD-F14CE49AB46F}">
      <text>
        <r>
          <rPr>
            <b/>
            <sz val="9"/>
            <color indexed="81"/>
            <rFont val="Tahoma"/>
            <family val="2"/>
          </rPr>
          <t>Martha Patricia Jara: Este Indicador fue inhabilitado por solicitud de la Subdirección de Servicio al Ciudadano en Asuntos Tributarios DGI del 27 de diciembre de 2023. Por temas de integración tecnológica no fue posible cerrar el ingreso por el antiguo sistema por la APP</t>
        </r>
        <r>
          <rPr>
            <sz val="9"/>
            <color indexed="81"/>
            <rFont val="Tahoma"/>
            <family val="2"/>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FBDC762D-CA68-4FA0-AD65-677392C82730}">
      <text>
        <r>
          <rPr>
            <b/>
            <sz val="9"/>
            <color indexed="81"/>
            <rFont val="Tahoma"/>
            <family val="2"/>
          </rPr>
          <t>DI = Indicador con meta Distribuida en el periodo
I   = Indicador Acumulativo o Incremental
D  = Indicador decreciente
K  = Indicador con meta constante en el periodo</t>
        </r>
      </text>
    </comment>
    <comment ref="E8" authorId="1" shapeId="0" xr:uid="{0DD6E81F-8AE1-4887-B6FC-30779F2B4137}">
      <text>
        <r>
          <rPr>
            <b/>
            <sz val="9"/>
            <color indexed="81"/>
            <rFont val="Tahoma"/>
            <family val="2"/>
          </rPr>
          <t>Martha Patricia Jara: Este Indicador fue inhabilitado por solicitud de la Subdirección de Servicio al Ciudadano en Asuntos Tributarios DGI del 27 de diciembre de 2023. Por temas de integración tecnológica no fue posible cerrar el ingreso por el antiguo sistema por la APP</t>
        </r>
        <r>
          <rPr>
            <sz val="9"/>
            <color indexed="81"/>
            <rFont val="Tahoma"/>
            <family val="2"/>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28697960-CE91-4602-BA43-6E0598CC4288}">
      <text>
        <r>
          <rPr>
            <b/>
            <sz val="9"/>
            <color indexed="81"/>
            <rFont val="Tahoma"/>
            <family val="2"/>
          </rPr>
          <t>DI = Indicador con meta Distribuida en el periodo
I   = Indicador Acumulativo o Incremental
D  = Indicador decreciente
K  = Indicador con meta constante en el periodo</t>
        </r>
      </text>
    </comment>
    <comment ref="E6" authorId="1" shapeId="0" xr:uid="{798C4235-E62B-44FB-99B0-D80504A36F91}">
      <text>
        <r>
          <rPr>
            <b/>
            <sz val="9"/>
            <color indexed="81"/>
            <rFont val="Tahoma"/>
            <family val="2"/>
          </rPr>
          <t>Martha Patricia Jara:Este Indicador fue inhabilitado por solicitud de la Subdirección de Servicio al Ciudadano en Asuntos Tributarios DGI del 27 de diciembre de 2023. Por temas de integración tecnológica no fue posible cerrar el ingreso por el antiguo sistema por la APP</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329FC95F-543A-483D-A26E-496843738C9F}">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tc={912B04DD-9980-4A13-BFA2-CACA30C213C7}</author>
  </authors>
  <commentList>
    <comment ref="J3" authorId="0" shapeId="0" xr:uid="{CC4EC947-C486-426F-9565-F668755493E8}">
      <text>
        <r>
          <rPr>
            <b/>
            <sz val="9"/>
            <color indexed="81"/>
            <rFont val="Tahoma"/>
            <family val="2"/>
          </rPr>
          <t>DI = Indicador con meta Distribuida en el periodo
I   = Indicador Acumulativo o Incremental
D  = Indicador decreciente
K  = Indicador con meta constante en el periodo</t>
        </r>
      </text>
    </comment>
    <comment ref="H4" authorId="1" shapeId="0" xr:uid="{DFA50AE5-1926-4B68-A867-D56CC567828E}">
      <text>
        <r>
          <rPr>
            <b/>
            <sz val="9"/>
            <color indexed="81"/>
            <rFont val="Tahoma"/>
            <family val="2"/>
          </rPr>
          <t>Martha Patricia Jara: Esta meta se ajustó por solicitud de DGI, pasando de 298086666 a 290057592,03</t>
        </r>
        <r>
          <rPr>
            <sz val="9"/>
            <color indexed="81"/>
            <rFont val="Tahoma"/>
            <family val="2"/>
          </rPr>
          <t xml:space="preserve">
</t>
        </r>
      </text>
    </comment>
    <comment ref="E13" authorId="1" shapeId="0" xr:uid="{EC42E9A4-CAE6-43F2-8F8E-0CD54491C867}">
      <text>
        <r>
          <rPr>
            <b/>
            <sz val="9"/>
            <color indexed="81"/>
            <rFont val="Tahoma"/>
            <family val="2"/>
          </rPr>
          <t>Martha Patricia Jara: Este Indicador fue inhabilitado por solicitud de la Subdirección de Servicio al Ciudadano en Asuntos Tributarios DGI del 27 de diciembre de 2023. Por temas de integración tecnológica no fue posible cerrar el ingreso por el antiguo sistema por la APP</t>
        </r>
        <r>
          <rPr>
            <sz val="9"/>
            <color indexed="81"/>
            <rFont val="Tahoma"/>
            <family val="2"/>
          </rPr>
          <t xml:space="preserve">
</t>
        </r>
      </text>
    </comment>
    <comment ref="E14" authorId="1" shapeId="0" xr:uid="{194CAC7F-83BF-4187-A1CA-A607875F7B41}">
      <text>
        <r>
          <rPr>
            <b/>
            <sz val="9"/>
            <color indexed="81"/>
            <rFont val="Tahoma"/>
            <family val="2"/>
          </rPr>
          <t>Martha Patricia Jara: Este Indicador fue inhabilitado por solicitud de la Subdirección de Servicio al Ciudadano en Asuntos Tributarios DGI del 27 de diciembre de 2023, debido a que el mismo se encuentra en cabeza de dicha subdirección.</t>
        </r>
      </text>
    </comment>
    <comment ref="H18" authorId="2" shapeId="0" xr:uid="{912B04DD-9980-4A13-BFA2-CACA30C213C7}">
      <text>
        <t>[Comentario encadenado]
Su versión de Excel le permite leer este comentario encadenado; sin embargo, las ediciones que se apliquen se quitarán si el archivo se abre en una versión más reciente de Excel. Más información: https://go.microsoft.com/fwlink/?linkid=870924
Comentario:
    Se ajustó la meta de 3 a 1, de acuerdo con solicitud de la Dirección de Gestión de impuestos del 30 de noviembre de 2023/Subdirección Servicio al ciudadano de 29 de noviembre de 2023.</t>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7429E373-0703-42DD-8111-C8659C27F17B}">
      <text>
        <r>
          <rPr>
            <b/>
            <sz val="9"/>
            <color indexed="81"/>
            <rFont val="Tahoma"/>
            <family val="2"/>
          </rPr>
          <t>DI = Indicador con meta Distribuida en el periodo
I   = Indicador Acumulativo o Incremental
D  = Indicador decreciente
K  = Indicador con meta constante en el periodo</t>
        </r>
      </text>
    </comment>
    <comment ref="E5" authorId="1" shapeId="0" xr:uid="{B9464DA3-2F25-4FE8-8350-29A7AF25A112}">
      <text>
        <r>
          <rPr>
            <b/>
            <sz val="9"/>
            <color indexed="81"/>
            <rFont val="Tahoma"/>
            <family val="2"/>
          </rPr>
          <t>Martha Patricia Jara: Este Indicador fue inhabilitado por solicitud de la Subdirección de Servicio al Ciudadano en Asuntos Tributarios DGI del 27 de diciembre de 2023. Por temas de integración tecnológica no fue posible cerrar el ingreso por el antiguo sistema por la APP</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Patocha</author>
  </authors>
  <commentList>
    <comment ref="E4" authorId="0" shapeId="0" xr:uid="{6F0DF2F8-6257-4094-9F65-FEC883334EB1}">
      <text>
        <r>
          <rPr>
            <sz val="9"/>
            <color indexed="81"/>
            <rFont val="Tahoma"/>
            <family val="2"/>
          </rPr>
          <t xml:space="preserve">Martha Patricia Jara: Este Indicador fue inhabilitado por solicitud de la Subdirección de Servicio al Ciudadano en Asuntos Tributarios DGI del 27 de diciembre de 2023. Por temas de integración tecnológica no fue posible cerrar el ingreso por el antiguo sistema por la APP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58D9629E-C6B2-42AB-801C-473CE66FFD03}">
      <text>
        <r>
          <rPr>
            <b/>
            <sz val="9"/>
            <color indexed="81"/>
            <rFont val="Tahoma"/>
            <family val="2"/>
          </rPr>
          <t>DI = Indicador con meta Distribuida en el periodo
I   = Indicador Acumulativo o Incremental
D  = Indicador decreciente
K  = Indicador con meta constante en el periodo</t>
        </r>
      </text>
    </comment>
    <comment ref="E5" authorId="1" shapeId="0" xr:uid="{8E8CB777-2AC9-4B58-A45C-525B54267917}">
      <text>
        <r>
          <rPr>
            <b/>
            <sz val="9"/>
            <color indexed="81"/>
            <rFont val="Tahoma"/>
            <family val="2"/>
          </rPr>
          <t xml:space="preserve">Martha Patricia Jara: Este Indicador fue inhabilitado por solicitud de la Subdirección de Servicio al Ciudadano en Asuntos Tributarios DGI del 27 de diciembre de 2023. Por temas de integración tecnológica no fue posible cerrar el ingreso por el antiguo sistema por la APP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BC20788B-240D-41CF-97BA-46EBF4A8F427}">
      <text>
        <r>
          <rPr>
            <b/>
            <sz val="9"/>
            <color indexed="81"/>
            <rFont val="Tahoma"/>
            <family val="2"/>
          </rPr>
          <t>DI = Indicador con meta Distribuida en el periodo
I   = Indicador Acumulativo o Incremental
D  = Indicador decreciente
K  = Indicador con meta constante en el periodo</t>
        </r>
      </text>
    </comment>
    <comment ref="E4" authorId="1" shapeId="0" xr:uid="{9609021C-FE52-4732-94AF-4CD68EEDCC5A}">
      <text>
        <r>
          <rPr>
            <sz val="9"/>
            <color indexed="81"/>
            <rFont val="Tahoma"/>
            <family val="2"/>
          </rPr>
          <t xml:space="preserve">Martha Patricia Jara: Este Indicador fue inhabilitado por solicitud de la Subdirección de Servicio al Ciudadano en Asuntos Tributarios DGI del 27 de diciembre de 2023. Por temas de integración tecnológica no fue posible cerrar el ingreso por el antiguo sistema por la APP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tc={4FBB831E-BAB0-4F4B-8C84-9C1C0B098E8C}</author>
  </authors>
  <commentList>
    <comment ref="J3" authorId="0" shapeId="0" xr:uid="{6D2F3759-99C4-443A-B420-2932493E3EDD}">
      <text>
        <r>
          <rPr>
            <b/>
            <sz val="9"/>
            <color indexed="81"/>
            <rFont val="Tahoma"/>
            <family val="2"/>
          </rPr>
          <t>DI = Indicador con meta Distribuida en el periodo
I   = Indicador Acumulativo o Incremental
D  = Indicador decreciente
K  = Indicador con meta constante en el periodo</t>
        </r>
      </text>
    </comment>
    <comment ref="E5" authorId="1" shapeId="0" xr:uid="{EEE7389D-41C0-48E4-A060-EE517CD042B6}">
      <text>
        <r>
          <rPr>
            <sz val="9"/>
            <color indexed="81"/>
            <rFont val="Tahoma"/>
            <family val="2"/>
          </rPr>
          <t xml:space="preserve">Martha Patricia Jara: Este Indicador fue inhabilitado por solicitud de la Subdirección de Servicio al Ciudadano en Asuntos Tributarios DGI del 27 de diciembre de 2023. Por temas de integración tecnológica no fue posible cerrar el ingreso por el antiguo sistema por la APP
</t>
        </r>
      </text>
    </comment>
    <comment ref="H7" authorId="2" shapeId="0" xr:uid="{4FBB831E-BAB0-4F4B-8C84-9C1C0B098E8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ajustó la meta de 3 a 1, de acuerdo con solicitud de la Dirección de Gestión de impuestos del 30 de noviembre de 2023/Subdirección Servicio al ciudadano de 29 de noviembre de 2023.
</t>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921AB4AD-8D87-4BAB-8FC3-14441AB2098F}">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AD244A8E-0B75-42D6-B0FF-E63C6D1C707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F95B996E-0255-4E31-A362-118652D652E2}">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8DBF0CF8-2746-422A-AE1B-384BD554956F}">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C659EACC-8A07-4120-B01A-8AAD27046BE5}">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E12A2628-1E2D-4B6F-B92C-84B77D46B6C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C9D0B4A2-49C1-482C-A506-DF448E02FCE4}">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FFBCC054-4F21-4825-9396-19010EE7F698}">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77B9A7D-0900-4477-85F8-F5F601C83EC1}">
      <text>
        <r>
          <rPr>
            <b/>
            <sz val="9"/>
            <color rgb="FF000000"/>
            <rFont val="Tahoma"/>
            <family val="2"/>
          </rPr>
          <t xml:space="preserve">DI = Indicador con meta Distribuida en el periodo
</t>
        </r>
        <r>
          <rPr>
            <b/>
            <sz val="9"/>
            <color rgb="FF000000"/>
            <rFont val="Tahoma"/>
            <family val="2"/>
          </rPr>
          <t xml:space="preserve">I   = Indicador Acumulativo o Incremental
</t>
        </r>
        <r>
          <rPr>
            <b/>
            <sz val="9"/>
            <color rgb="FF000000"/>
            <rFont val="Tahoma"/>
            <family val="2"/>
          </rPr>
          <t xml:space="preserve">D  = Indicador decreciente
</t>
        </r>
        <r>
          <rPr>
            <b/>
            <sz val="9"/>
            <color rgb="FF000000"/>
            <rFont val="Tahoma"/>
            <family val="2"/>
          </rPr>
          <t>K  = Indicador con meta constante en el periodo</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E197C2C2-3448-4088-A931-ABCBD09C6738}">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CBC4C10-5B71-4A35-AD54-EE633A95BB9C}">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5BF80F6F-A929-4D6C-97D1-7FB1C5905AB2}">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83E405E9-2537-42EC-98B4-31670015F906}">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B4FD0980-3517-4D1D-809E-2937E96F6001}">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9F800FED-D914-4D86-B776-CDCC35E3512B}">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627BCABB-4A49-417B-9E8C-6C561C864D6B}">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B7E54A25-69CD-46D9-A685-B074652CF0BA}">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32A27D9F-DB41-4217-A01C-62785B76E2E0}">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42C39F04-6041-4DD1-8315-741E71BBD3F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3CFEB3A6-72CE-4E09-8F8A-A4E646CB78C9}">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59DF98D0-F9C5-4407-952F-F9868E7F12E5}">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E8347BDC-D780-4635-BDD8-279D6E13C9C0}">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6F9F5013-BF72-4D92-B10E-026EDED43490}">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702849BB-4526-467B-AFE7-652658C4A6A2}">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34071F73-7756-4B95-A932-6D42D7672C91}">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B0ACF91E-B922-4EC3-A838-7923456572E0}">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AD9AF03C-7D47-4661-BB2E-0CC98D14892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016C01FA-5CDE-4610-9E6C-E368F7731C2F}">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62960D76-78E1-4EAE-8F79-F477B1C06193}">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86698FBE-5309-4A07-838D-95571DD109BC}">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Coronel Parra</author>
    <author>tc={E7C3A299-69DE-4FD5-AD01-82927C2ACD49}</author>
  </authors>
  <commentList>
    <comment ref="J3" authorId="0" shapeId="0" xr:uid="{72A7FA4B-2A59-49C5-A13F-F49DE4C47E43}">
      <text>
        <r>
          <rPr>
            <b/>
            <sz val="9"/>
            <color indexed="81"/>
            <rFont val="Tahoma"/>
            <family val="2"/>
          </rPr>
          <t>DI = Indicador con meta Distribuida en el periodo
I   = Indicador Acumulativo o Incremental
D  = Indicador decreciente
K  = Indicador con meta constante en el periodo</t>
        </r>
      </text>
    </comment>
    <comment ref="E9" authorId="1" shapeId="0" xr:uid="{E7C3A299-69DE-4FD5-AD01-82927C2ACD4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del 27  de diciembre de 2023. Por temas de integración tecnológica no fue posible cerrar el ingreso por el antiguo sistema por la APP
</t>
      </text>
    </comment>
  </commentList>
</comments>
</file>

<file path=xl/comments54.xml><?xml version="1.0" encoding="utf-8"?>
<comments xmlns="http://schemas.openxmlformats.org/spreadsheetml/2006/main" xmlns:mc="http://schemas.openxmlformats.org/markup-compatibility/2006" xmlns:xr="http://schemas.microsoft.com/office/spreadsheetml/2014/revision" mc:Ignorable="xr">
  <authors>
    <author>Coronel Parra</author>
    <author>tc={C2181314-7B6F-4BD9-846B-F4152EFF77FA}</author>
  </authors>
  <commentList>
    <comment ref="J3" authorId="0" shapeId="0" xr:uid="{693427C3-24BA-4F25-9F49-0A39B377ABC2}">
      <text>
        <r>
          <rPr>
            <b/>
            <sz val="9"/>
            <color indexed="81"/>
            <rFont val="Tahoma"/>
            <family val="2"/>
          </rPr>
          <t>DI = Indicador con meta Distribuida en el periodo
I   = Indicador Acumulativo o Incremental
D  = Indicador decreciente
K  = Indicador con meta constante en el periodo</t>
        </r>
      </text>
    </comment>
    <comment ref="E4" authorId="1" shapeId="0" xr:uid="{C2181314-7B6F-4BD9-846B-F4152EFF77FA}">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del 27 de diciembre de 2023. Por temas de integración tecnológica no fue posible cerrar el ingreso por el antiguo sistema por la APP</t>
      </text>
    </comment>
  </commentList>
</comments>
</file>

<file path=xl/comments55.xml><?xml version="1.0" encoding="utf-8"?>
<comments xmlns="http://schemas.openxmlformats.org/spreadsheetml/2006/main" xmlns:mc="http://schemas.openxmlformats.org/markup-compatibility/2006" xmlns:xr="http://schemas.microsoft.com/office/spreadsheetml/2014/revision" mc:Ignorable="xr">
  <authors>
    <author>Coronel Parra</author>
    <author>tc={AF856A5B-FA52-4706-A4BA-8C2EDBB9AC14}</author>
  </authors>
  <commentList>
    <comment ref="J3" authorId="0" shapeId="0" xr:uid="{9D2487E1-D021-4F61-AB8A-B1C6D7A2EB13}">
      <text>
        <r>
          <rPr>
            <b/>
            <sz val="9"/>
            <color indexed="81"/>
            <rFont val="Tahoma"/>
            <family val="2"/>
          </rPr>
          <t>DI = Indicador con meta Distribuida en el periodo
I   = Indicador Acumulativo o Incremental
D  = Indicador decreciente
K  = Indicador con meta constante en el periodo</t>
        </r>
      </text>
    </comment>
    <comment ref="E6" authorId="1" shapeId="0" xr:uid="{AF856A5B-FA52-4706-A4BA-8C2EDBB9AC14}">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del 27 de diciembre de 2023. Por temas de integración tecnológica no fue posible cerrar el ingreso por el antiguo sistema por la APP
</t>
      </text>
    </comment>
  </commentList>
</comments>
</file>

<file path=xl/comments56.xml><?xml version="1.0" encoding="utf-8"?>
<comments xmlns="http://schemas.openxmlformats.org/spreadsheetml/2006/main" xmlns:mc="http://schemas.openxmlformats.org/markup-compatibility/2006" xmlns:xr="http://schemas.microsoft.com/office/spreadsheetml/2014/revision" mc:Ignorable="xr">
  <authors>
    <author>Coronel Parra</author>
    <author>tc={54BE8BCB-426C-4F13-9462-F1E07A44878C}</author>
  </authors>
  <commentList>
    <comment ref="J3" authorId="0" shapeId="0" xr:uid="{CA518261-C7F3-416C-B4B6-A1F0D72F26C2}">
      <text>
        <r>
          <rPr>
            <b/>
            <sz val="9"/>
            <color indexed="81"/>
            <rFont val="Tahoma"/>
            <family val="2"/>
          </rPr>
          <t>DI = Indicador con meta Distribuida en el periodo
I   = Indicador Acumulativo o Incremental
D  = Indicador decreciente
K  = Indicador con meta constante en el periodo</t>
        </r>
      </text>
    </comment>
    <comment ref="E6" authorId="1" shapeId="0" xr:uid="{54BE8BCB-426C-4F13-9462-F1E07A44878C}">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del 27 de diciembre de 2023. Por temas de integración tecnológica no fue posible cerrar el ingreso por el antiguo sistema por la APP</t>
      </text>
    </comment>
  </commentList>
</comments>
</file>

<file path=xl/comments57.xml><?xml version="1.0" encoding="utf-8"?>
<comments xmlns="http://schemas.openxmlformats.org/spreadsheetml/2006/main" xmlns:mc="http://schemas.openxmlformats.org/markup-compatibility/2006" xmlns:xr="http://schemas.microsoft.com/office/spreadsheetml/2014/revision" mc:Ignorable="xr">
  <authors>
    <author>Coronel Parra</author>
    <author>tc={39F61864-7082-4D69-A8EC-C33D9D60ADCF}</author>
  </authors>
  <commentList>
    <comment ref="J3" authorId="0" shapeId="0" xr:uid="{CA2B5A66-E121-4D74-93F1-50DBEE03A6C5}">
      <text>
        <r>
          <rPr>
            <b/>
            <sz val="9"/>
            <color indexed="81"/>
            <rFont val="Tahoma"/>
            <family val="2"/>
          </rPr>
          <t>DI = Indicador con meta Distribuida en el periodo
I   = Indicador Acumulativo o Incremental
D  = Indicador decreciente
K  = Indicador con meta constante en el periodo</t>
        </r>
      </text>
    </comment>
    <comment ref="E4" authorId="1" shapeId="0" xr:uid="{39F61864-7082-4D69-A8EC-C33D9D60ADCF}">
      <text>
        <t>[Comentario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del 27 de diciembre de 2023. Por temas de integración tecnológica no fue posible cerrar el ingreso por el antiguo sistema por la APP</t>
      </text>
    </comment>
  </commentList>
</comments>
</file>

<file path=xl/comments5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6F32197F-E7BD-40F9-AD3A-8C0F6C539BA5}">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5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676A40A0-8C44-48C7-A05F-C15807AD8FED}">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5559E1E2-975E-4F88-8F37-506545FAF0A9}">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6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6380060-BD40-47BD-B62C-9C29A36BE647}">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61.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975A2E3D-AD54-4E56-8B75-6C125DA2ECD8}">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62.xml><?xml version="1.0" encoding="utf-8"?>
<comments xmlns="http://schemas.openxmlformats.org/spreadsheetml/2006/main" xmlns:mc="http://schemas.openxmlformats.org/markup-compatibility/2006" xmlns:xr="http://schemas.microsoft.com/office/spreadsheetml/2014/revision" mc:Ignorable="xr">
  <authors>
    <author>Coronel Parra</author>
    <author>tc={E4AEA6B6-28DC-4AD3-AD46-8EA5D9E0639C}</author>
  </authors>
  <commentList>
    <comment ref="J3" authorId="0" shapeId="0" xr:uid="{C14BD125-37F1-4B9D-81ED-CDDAACA0DACD}">
      <text>
        <r>
          <rPr>
            <b/>
            <sz val="9"/>
            <color indexed="81"/>
            <rFont val="Tahoma"/>
            <family val="2"/>
          </rPr>
          <t>DI = Indicador con meta Distribuida en el periodo
I   = Indicador Acumulativo o Incremental
D  = Indicador decreciente
K  = Indicador con meta constante en el periodo</t>
        </r>
      </text>
    </comment>
    <comment ref="E18" authorId="1" shapeId="0" xr:uid="{E4AEA6B6-28DC-4AD3-AD46-8EA5D9E0639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63.xml><?xml version="1.0" encoding="utf-8"?>
<comments xmlns="http://schemas.openxmlformats.org/spreadsheetml/2006/main" xmlns:mc="http://schemas.openxmlformats.org/markup-compatibility/2006" xmlns:xr="http://schemas.microsoft.com/office/spreadsheetml/2014/revision" mc:Ignorable="xr">
  <authors>
    <author>Coronel Parra</author>
    <author>tc={C8B3453A-B877-485E-9566-2F4413333743}</author>
  </authors>
  <commentList>
    <comment ref="J3" authorId="0" shapeId="0" xr:uid="{52611369-D25E-46DE-AF04-9AD5943C28A0}">
      <text>
        <r>
          <rPr>
            <b/>
            <sz val="9"/>
            <color indexed="81"/>
            <rFont val="Tahoma"/>
            <family val="2"/>
          </rPr>
          <t>DI = Indicador con meta Distribuida en el periodo
I   = Indicador Acumulativo o Incremental
D  = Indicador decreciente
K  = Indicador con meta constante en el periodo</t>
        </r>
      </text>
    </comment>
    <comment ref="E19" authorId="1" shapeId="0" xr:uid="{C8B3453A-B877-485E-9566-2F441333374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64.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1BD23C2-1127-4391-BCB5-594FC8B24E52}">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65.xml><?xml version="1.0" encoding="utf-8"?>
<comments xmlns="http://schemas.openxmlformats.org/spreadsheetml/2006/main" xmlns:mc="http://schemas.openxmlformats.org/markup-compatibility/2006" xmlns:xr="http://schemas.microsoft.com/office/spreadsheetml/2014/revision" mc:Ignorable="xr">
  <authors>
    <author>Coronel Parra</author>
    <author>tc={BDCB5648-C5E8-4FA3-8E89-FAAC63C5B075}</author>
    <author>tc={F34F6211-8638-40CF-8B2C-CB6B67CCBAD5}</author>
  </authors>
  <commentList>
    <comment ref="J3" authorId="0" shapeId="0" xr:uid="{8F085DE5-19F2-44FC-AECC-CB463E748325}">
      <text>
        <r>
          <rPr>
            <b/>
            <sz val="9"/>
            <color indexed="81"/>
            <rFont val="Tahoma"/>
            <family val="2"/>
          </rPr>
          <t>DI = Indicador con meta Distribuida en el periodo
I   = Indicador Acumulativo o Incremental
D  = Indicador decreciente
K  = Indicador con meta constante en el periodo</t>
        </r>
      </text>
    </comment>
    <comment ref="E12" authorId="1" shapeId="0" xr:uid="{BDCB5648-C5E8-4FA3-8E89-FAAC63C5B07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 ref="H23" authorId="2" shapeId="0" xr:uid="{F34F6211-8638-40CF-8B2C-CB6B67CCBA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Se ajustó la meta de 3500 a 2800, según solicitud de la Dirección de Gestión de Impuestos de fecha 24 de noviembre de 2023.
</t>
      </text>
    </comment>
  </commentList>
</comments>
</file>

<file path=xl/comments66.xml><?xml version="1.0" encoding="utf-8"?>
<comments xmlns="http://schemas.openxmlformats.org/spreadsheetml/2006/main" xmlns:mc="http://schemas.openxmlformats.org/markup-compatibility/2006" xmlns:xr="http://schemas.microsoft.com/office/spreadsheetml/2014/revision" mc:Ignorable="xr">
  <authors>
    <author>Coronel Parra</author>
    <author>Patocha</author>
  </authors>
  <commentList>
    <comment ref="J3" authorId="0" shapeId="0" xr:uid="{5BCD7418-4565-4893-857C-7B11FB7AF4F5}">
      <text>
        <r>
          <rPr>
            <b/>
            <sz val="9"/>
            <color indexed="81"/>
            <rFont val="Tahoma"/>
            <family val="2"/>
          </rPr>
          <t>DI = Indicador con meta Distribuida en el periodo
I   = Indicador Acumulativo o Incremental
D  = Indicador decreciente
K  = Indicador con meta constante en el periodo</t>
        </r>
      </text>
    </comment>
    <comment ref="H26" authorId="1" shapeId="0" xr:uid="{4BCA6364-1FCA-4864-BD9D-E12C1BC1826C}">
      <text>
        <r>
          <rPr>
            <b/>
            <sz val="9"/>
            <color indexed="81"/>
            <rFont val="Tahoma"/>
            <family val="2"/>
          </rPr>
          <t xml:space="preserve">Martha Patricia Jara. Se ajustó la meta de 7250 a 7950, atendiendo solicitud del Subdirector de Factura Electrónica de 5/12/2023.
</t>
        </r>
        <r>
          <rPr>
            <sz val="9"/>
            <color indexed="81"/>
            <rFont val="Tahoma"/>
            <family val="2"/>
          </rPr>
          <t xml:space="preserve">
</t>
        </r>
      </text>
    </comment>
  </commentList>
</comments>
</file>

<file path=xl/comments67.xml><?xml version="1.0" encoding="utf-8"?>
<comments xmlns="http://schemas.openxmlformats.org/spreadsheetml/2006/main" xmlns:mc="http://schemas.openxmlformats.org/markup-compatibility/2006" xmlns:xr="http://schemas.microsoft.com/office/spreadsheetml/2014/revision" mc:Ignorable="xr">
  <authors>
    <author>Coronel Parra</author>
    <author>tc={C1012057-FAD4-4959-B617-5D8D9AE4F353}</author>
    <author>tc={BE073233-66FC-4479-BD6D-C1DF035695BE}</author>
    <author>tc={135DC47B-E57B-4636-94F8-8A524DAA5EAF}</author>
  </authors>
  <commentList>
    <comment ref="J3" authorId="0" shapeId="0" xr:uid="{ECCD0983-DF24-41BE-A784-C55098700B11}">
      <text>
        <r>
          <rPr>
            <b/>
            <sz val="9"/>
            <color indexed="81"/>
            <rFont val="Tahoma"/>
            <family val="2"/>
          </rPr>
          <t>DI = Indicador con meta Distribuida en el periodo
I   = Indicador Acumulativo o Incremental
D  = Indicador decreciente
K  = Indicador con meta constante en el periodo</t>
        </r>
      </text>
    </comment>
    <comment ref="L15" authorId="1" shapeId="0" xr:uid="{C1012057-FAD4-4959-B617-5D8D9AE4F353}">
      <text>
        <t>[Comentario encadenado]
Su versión de Excel le permite leer este comentario encadenado; sin embargo, las ediciones que se apliquen se quitarán si el archivo se abre en una versión más reciente de Excel. Más información: https://go.microsoft.com/fwlink/?linkid=870924
Comentario:
    GIT de Formalización Tributaria- Despacho</t>
      </text>
    </comment>
    <comment ref="L17" authorId="2" shapeId="0" xr:uid="{BE073233-66FC-4479-BD6D-C1DF035695BE}">
      <text>
        <t>[Comentario encadenado]
Su versión de Excel le permite leer este comentario encadenado; sin embargo, las ediciones que se apliquen se quitarán si el archivo se abre en una versión más reciente de Excel. Más información: https://go.microsoft.com/fwlink/?linkid=870924
Comentario:
    División de servicio al ciudadano</t>
      </text>
    </comment>
    <comment ref="N22" authorId="3" shapeId="0" xr:uid="{135DC47B-E57B-4636-94F8-8A524DAA5EAF}">
      <text>
        <t>[Comentario encadenado]
Su versión de Excel le permite leer este comentario encadenado; sin embargo, las ediciones que se apliquen se quitarán si el archivo se abre en una versión más reciente de Excel. Más información: https://go.microsoft.com/fwlink/?linkid=870924
Comentario:
    Se trata de un solo municipio como meta año, logrado desde el mes de marzo. 1 de 1. ==&gt; 100%</t>
      </text>
    </comment>
  </commentList>
</comments>
</file>

<file path=xl/comments6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5CF20625-9C28-46D2-AD0B-6ED4BCCC6055}">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6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75C5F6B8-289A-422C-9123-9C855D80B02A}">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4709BD0F-5EBB-485C-8AA5-77350BAD3926}">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E2798E74-D9F4-49DE-AC60-F22576420AE9}">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1.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2853156C-28BD-4B7D-A2BF-C4BE9F668472}">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2.xml><?xml version="1.0" encoding="utf-8"?>
<comments xmlns="http://schemas.openxmlformats.org/spreadsheetml/2006/main" xmlns:mc="http://schemas.openxmlformats.org/markup-compatibility/2006" xmlns:xr="http://schemas.microsoft.com/office/spreadsheetml/2014/revision" mc:Ignorable="xr">
  <authors>
    <author>Coronel Parra</author>
    <author>tc={9EC41D25-9D0E-428C-BEFA-4B20FE19E21A}</author>
  </authors>
  <commentList>
    <comment ref="J3" authorId="0" shapeId="0" xr:uid="{4D2AE07D-A3FF-4BB9-8B35-0FA0998BBCE6}">
      <text>
        <r>
          <rPr>
            <b/>
            <sz val="9"/>
            <color indexed="81"/>
            <rFont val="Tahoma"/>
            <family val="2"/>
          </rPr>
          <t>DI = Indicador con meta Distribuida en el periodo
I   = Indicador Acumulativo o Incremental
D  = Indicador decreciente
K  = Indicador con meta constante en el periodo</t>
        </r>
      </text>
    </comment>
    <comment ref="E24" authorId="1" shapeId="0" xr:uid="{9EC41D25-9D0E-428C-BEFA-4B20FE19E21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7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B63FA611-33F2-40A9-A25C-0BB53B667CE1}">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4.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C7E8AB67-6ADB-4398-8CFD-6DC8B9328646}">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5.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DE2B6CE9-7AF7-46BA-B388-C12FFD425CE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9936665-1756-4BBE-8FAF-549715DE843C}">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550EE54F-6A77-4BFB-910C-CBC9FD3F1CD6}">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78.xml><?xml version="1.0" encoding="utf-8"?>
<comments xmlns="http://schemas.openxmlformats.org/spreadsheetml/2006/main" xmlns:mc="http://schemas.openxmlformats.org/markup-compatibility/2006" xmlns:xr="http://schemas.microsoft.com/office/spreadsheetml/2014/revision" mc:Ignorable="xr">
  <authors>
    <author>Coronel Parra</author>
    <author>tc={52E97A85-C2CA-4267-B6E9-832F1991D5B5}</author>
  </authors>
  <commentList>
    <comment ref="J3" authorId="0" shapeId="0" xr:uid="{F974CD8B-A8E0-4DDE-BFA8-FEB23855A07A}">
      <text>
        <r>
          <rPr>
            <b/>
            <sz val="9"/>
            <color indexed="81"/>
            <rFont val="Tahoma"/>
            <family val="2"/>
          </rPr>
          <t>DI = Indicador con meta Distribuida en el periodo
I   = Indicador Acumulativo o Incremental
D  = Indicador decreciente
K  = Indicador con meta constante en el periodo</t>
        </r>
      </text>
    </comment>
    <comment ref="E15" authorId="1" shapeId="0" xr:uid="{52E97A85-C2CA-4267-B6E9-832F1991D5B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7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02CBF50B-3DC2-4BEC-988C-4238E149C3C8}">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B6644B5D-7606-4D48-835E-579E4DD93C05}">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5DDFED69-B620-475B-926D-51C8FB73D44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1.xml><?xml version="1.0" encoding="utf-8"?>
<comments xmlns="http://schemas.openxmlformats.org/spreadsheetml/2006/main" xmlns:mc="http://schemas.openxmlformats.org/markup-compatibility/2006" xmlns:xr="http://schemas.microsoft.com/office/spreadsheetml/2014/revision" mc:Ignorable="xr">
  <authors>
    <author>Coronel Parra</author>
    <author>tc={30794849-8490-40A1-BDF3-944C713CE790}</author>
  </authors>
  <commentList>
    <comment ref="J3" authorId="0" shapeId="0" xr:uid="{98E5211E-0717-42CB-9886-4FA49767CDDC}">
      <text>
        <r>
          <rPr>
            <b/>
            <sz val="9"/>
            <color indexed="81"/>
            <rFont val="Tahoma"/>
            <family val="2"/>
          </rPr>
          <t>DI = Indicador con meta Distribuida en el periodo
I   = Indicador Acumulativo o Incremental
D  = Indicador decreciente
K  = Indicador con meta constante en el periodo</t>
        </r>
      </text>
    </comment>
    <comment ref="E16" authorId="1" shapeId="0" xr:uid="{30794849-8490-40A1-BDF3-944C713CE79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82.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63C41FE2-4EF6-432A-8586-9B6E3A0ADED6}">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CECD008D-0A43-48F2-863E-AC8F3B0FC4E3}">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4.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B2B0A756-AC31-4C8A-95B8-825C894B6EA3}">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5.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257B874B-4E59-4342-8444-42EC6BA64CF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CC5AE649-E4D4-4F08-AC44-6FA8E6E7359C}">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CDD149BA-4EFC-4BC3-AA31-660118E36197}">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09E43352-01FC-4C51-BAC2-C26251FDAFB7}">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8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F70236E-D9F5-43B2-BA4B-47247C1B59A5}">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D6F4374-91B2-4047-B768-89133278BA22}">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0.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3577077D-5E9A-469D-983E-4C45B1974523}">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1.xml><?xml version="1.0" encoding="utf-8"?>
<comments xmlns="http://schemas.openxmlformats.org/spreadsheetml/2006/main" xmlns:mc="http://schemas.openxmlformats.org/markup-compatibility/2006" xmlns:xr="http://schemas.microsoft.com/office/spreadsheetml/2014/revision" mc:Ignorable="xr">
  <authors>
    <author>Coronel Parra</author>
    <author>tc={0EFC1994-108C-450A-B8D1-40378B6587BD}</author>
  </authors>
  <commentList>
    <comment ref="J3" authorId="0" shapeId="0" xr:uid="{29C7CE01-D9FF-4403-A811-E263C2F7F8A5}">
      <text>
        <r>
          <rPr>
            <b/>
            <sz val="9"/>
            <color indexed="81"/>
            <rFont val="Tahoma"/>
            <family val="2"/>
          </rPr>
          <t>DI = Indicador con meta Distribuida en el periodo
I   = Indicador Acumulativo o Incremental
D  = Indicador decreciente
K  = Indicador con meta constante en el periodo</t>
        </r>
      </text>
    </comment>
    <comment ref="E23" authorId="1" shapeId="0" xr:uid="{0EFC1994-108C-450A-B8D1-40378B6587B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92.xml><?xml version="1.0" encoding="utf-8"?>
<comments xmlns="http://schemas.openxmlformats.org/spreadsheetml/2006/main" xmlns:mc="http://schemas.openxmlformats.org/markup-compatibility/2006" xmlns:xr="http://schemas.microsoft.com/office/spreadsheetml/2014/revision" mc:Ignorable="xr">
  <authors>
    <author>Coronel Parra</author>
    <author>tc={AD1FCC80-E588-4E74-B593-3FC3121770B9}</author>
  </authors>
  <commentList>
    <comment ref="J3" authorId="0" shapeId="0" xr:uid="{D9332181-0915-48E0-9A73-853177F2AB03}">
      <text>
        <r>
          <rPr>
            <b/>
            <sz val="9"/>
            <color indexed="81"/>
            <rFont val="Tahoma"/>
            <family val="2"/>
          </rPr>
          <t>DI = Indicador con meta Distribuida en el periodo
I   = Indicador Acumulativo o Incremental
D  = Indicador decreciente
K  = Indicador con meta constante en el periodo</t>
        </r>
      </text>
    </comment>
    <comment ref="E24" authorId="1" shapeId="0" xr:uid="{AD1FCC80-E588-4E74-B593-3FC3121770B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93.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82075BBA-6049-44EA-B9AE-E834189AB8C3}">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4.xml><?xml version="1.0" encoding="utf-8"?>
<comments xmlns="http://schemas.openxmlformats.org/spreadsheetml/2006/main" xmlns:mc="http://schemas.openxmlformats.org/markup-compatibility/2006" xmlns:xr="http://schemas.microsoft.com/office/spreadsheetml/2014/revision" mc:Ignorable="xr">
  <authors>
    <author>Coronel Parra</author>
    <author>tc={F2AB64BD-9767-4A7B-848A-A5DBEB7FDFD8}</author>
  </authors>
  <commentList>
    <comment ref="J3" authorId="0" shapeId="0" xr:uid="{0DD4EF14-B351-4A70-8E50-9D97B9AB8763}">
      <text>
        <r>
          <rPr>
            <b/>
            <sz val="9"/>
            <color indexed="81"/>
            <rFont val="Tahoma"/>
            <family val="2"/>
          </rPr>
          <t>DI = Indicador con meta Distribuida en el periodo
I   = Indicador Acumulativo o Incremental
D  = Indicador decreciente
K  = Indicador con meta constante en el periodo</t>
        </r>
      </text>
    </comment>
    <comment ref="E14" authorId="1" shapeId="0" xr:uid="{F2AB64BD-9767-4A7B-848A-A5DBEB7FDFD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Este Indicador fue inhabilitado por solicitud de la Subdirección de Servicio al Ciudadano en Asuntos Tributarios DGI. Por temas de integración tecnológica no fue posible cerrar el ingreso por el antiguo sistema por la APP
</t>
      </text>
    </comment>
  </commentList>
</comments>
</file>

<file path=xl/comments95.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19342993-881F-4F44-8838-247E27FA3488}">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6.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EDE0BE17-0478-4CA2-98C0-D5E3D8334644}">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7.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752A96C5-4A80-4234-B218-3D44B95ED12F}">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8.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DD045E7C-213E-4BF8-8B1A-BC421BD8017C}">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comments99.xml><?xml version="1.0" encoding="utf-8"?>
<comments xmlns="http://schemas.openxmlformats.org/spreadsheetml/2006/main" xmlns:mc="http://schemas.openxmlformats.org/markup-compatibility/2006" xmlns:xr="http://schemas.microsoft.com/office/spreadsheetml/2014/revision" mc:Ignorable="xr">
  <authors>
    <author>Coronel Parra</author>
  </authors>
  <commentList>
    <comment ref="J3" authorId="0" shapeId="0" xr:uid="{AEC35A45-EC04-413B-BC1D-35B9A95AF62E}">
      <text>
        <r>
          <rPr>
            <b/>
            <sz val="9"/>
            <color indexed="81"/>
            <rFont val="Tahoma"/>
            <family val="2"/>
          </rPr>
          <t>DI = Indicador con meta Distribuida en el periodo
I   = Indicador Acumulativo o Incremental
D  = Indicador decreciente
K  = Indicador con meta constante en el periodo</t>
        </r>
      </text>
    </comment>
  </commentList>
</comments>
</file>

<file path=xl/sharedStrings.xml><?xml version="1.0" encoding="utf-8"?>
<sst xmlns="http://schemas.openxmlformats.org/spreadsheetml/2006/main" count="25975" uniqueCount="3205">
  <si>
    <t xml:space="preserve">DIRECCIÓN DE GESTIÓN ESTRATÉGICA Y DE ANALÍTICA </t>
  </si>
  <si>
    <t>Subdirección de Planeación y Cumplimiento</t>
  </si>
  <si>
    <t>Direcciones Seccionales</t>
  </si>
  <si>
    <t>Direcciones de Gestión y Oficinas</t>
  </si>
  <si>
    <t>DIRECCIONES SECCIONALES DE IMPUESTOS</t>
  </si>
  <si>
    <t>DEPENDENCIA</t>
  </si>
  <si>
    <t xml:space="preserve">Dirección Seccional de Impuestos de Barranquilla  </t>
  </si>
  <si>
    <t>Dirección de Gestión Jurídica</t>
  </si>
  <si>
    <t xml:space="preserve">Dirección Seccional de Impuestos de Bogotá </t>
  </si>
  <si>
    <t>Subdirección de Normativa y Doctrina</t>
  </si>
  <si>
    <t xml:space="preserve">Dirección Seccional de Impuestos de Cali </t>
  </si>
  <si>
    <t>Subdirección de Recursos Jurídicos</t>
  </si>
  <si>
    <t xml:space="preserve">Dirección Seccional de Impuestos de Cartagena </t>
  </si>
  <si>
    <t>Subdirección de Asuntos Penales</t>
  </si>
  <si>
    <t xml:space="preserve">Dirección Seccional de Impuestos de Cúcuta </t>
  </si>
  <si>
    <t>Subdirección de Representación Externa</t>
  </si>
  <si>
    <t xml:space="preserve">Dirección Seccional de lmpuestos de Medellín </t>
  </si>
  <si>
    <t xml:space="preserve"> </t>
  </si>
  <si>
    <t>Dirección de Gestión de Aduanas</t>
  </si>
  <si>
    <t>DIRECCIONES SECCIONALES DE ADUANAS</t>
  </si>
  <si>
    <t xml:space="preserve">Subdirección del Operador Económico Autorizado </t>
  </si>
  <si>
    <t xml:space="preserve">Dirección Seccional de Aduanas de Barranquilla  </t>
  </si>
  <si>
    <t>Subdirección de Registro y Control Aduanero</t>
  </si>
  <si>
    <t xml:space="preserve">Dirección Seccional de Aduanas de Bogotá </t>
  </si>
  <si>
    <t>Subdirección Técnica Aduanera</t>
  </si>
  <si>
    <t xml:space="preserve">Dirección Seccional de Aduanas de Cali </t>
  </si>
  <si>
    <t xml:space="preserve">Subdirección de Operación Aduanera </t>
  </si>
  <si>
    <t xml:space="preserve">Dirección Seccional de Aduanas de Cartagena </t>
  </si>
  <si>
    <t>Subdirección de Servicios y Facilitación al Comercio Exterior</t>
  </si>
  <si>
    <t xml:space="preserve">Dirección Seccional de Aduanas de Cúcuta </t>
  </si>
  <si>
    <t>Subdirección del Laboratorio Aduanero</t>
  </si>
  <si>
    <t>Dirección Seccional de Aduanas Bogotá -Aeropuerto el Dorado-</t>
  </si>
  <si>
    <t xml:space="preserve">Dirección Seccional de Aduanas de Medellín </t>
  </si>
  <si>
    <t>Dirección de Gestión de Fiscalización</t>
  </si>
  <si>
    <t xml:space="preserve">Subdirección de Fiscalización Tributaria </t>
  </si>
  <si>
    <t>DIRECCIONES SECCIONALES DE IMPUESTOS Y ADUANAS</t>
  </si>
  <si>
    <t>Subdirección de Fiscalización Aduanera</t>
  </si>
  <si>
    <t xml:space="preserve">Dirección Seccional de Impuestos y Aduanas de Arauca </t>
  </si>
  <si>
    <t>Subdirección de Fiscalización Cambiaria</t>
  </si>
  <si>
    <t xml:space="preserve">Dirección Seccional de Impuestos y Aduanas de Armenia </t>
  </si>
  <si>
    <t>Subdirección de Apoyo en la Lucha Contra el Delito Aduanero y Fiscal</t>
  </si>
  <si>
    <t xml:space="preserve">Dirección Seccional de Impuestos y Aduanas de Barrancabermeja </t>
  </si>
  <si>
    <t>Subdirección de Fiscalización Internacional</t>
  </si>
  <si>
    <t xml:space="preserve">Dirección Seccional de Impuestos y Aduanas de Bucaramanga </t>
  </si>
  <si>
    <t xml:space="preserve">Dirección Seccional de Impuestos y Aduanas de Buenaventura </t>
  </si>
  <si>
    <t>Dirección de Gestión de Impuestos</t>
  </si>
  <si>
    <t xml:space="preserve">Dirección Seccional de Impuestos y Aduanas de Florencia </t>
  </si>
  <si>
    <t xml:space="preserve">Subdirección para el Impulso de la Formalización Tributaria </t>
  </si>
  <si>
    <t xml:space="preserve">Dirección Seccional de Impuestos y Aduanas de Girardot  </t>
  </si>
  <si>
    <t>Subdirección de Factura Electrónica y Soluciones Operativas</t>
  </si>
  <si>
    <t xml:space="preserve">Dirección Seccional de Impuestos y Aduanas de Ibagué </t>
  </si>
  <si>
    <t>Subdirección de Servicio al Ciudadano en Asuntos Tributarios</t>
  </si>
  <si>
    <t xml:space="preserve">Dirección Seccional de Impuestos y Aduanas de Ipiales </t>
  </si>
  <si>
    <t>Subdirección de Devoluciones</t>
  </si>
  <si>
    <t xml:space="preserve">Dirección Seccional de Impuestos y Aduanas de Leticia </t>
  </si>
  <si>
    <t>Subdirección de Recaudo</t>
  </si>
  <si>
    <t xml:space="preserve">Dirección Seccional de Impuestos y Aduanas de Maicao </t>
  </si>
  <si>
    <t>Subdirección de Administración del Registro Único Tributario</t>
  </si>
  <si>
    <t xml:space="preserve">Dirección Seccional de Impuestos y Aduanas de Manizales </t>
  </si>
  <si>
    <t>Subdirección de Cobranzas y Control Extensivo</t>
  </si>
  <si>
    <t>Dirección Seccional de Impuestos y Aduanas de Montería</t>
  </si>
  <si>
    <t xml:space="preserve">Dirección Seccional de Impuestos y Aduanas de Neiva </t>
  </si>
  <si>
    <t>Dirección de Gestión de Innovación y Tecnología</t>
  </si>
  <si>
    <t xml:space="preserve">Dirección Seccional de Impuestos y Aduanas de Palmira </t>
  </si>
  <si>
    <t>Subdirección de Procesamiento de Datos</t>
  </si>
  <si>
    <t xml:space="preserve">Dirección Seccional de Impuestos y Aduanas de Pasto </t>
  </si>
  <si>
    <t>Subdirección de Innovación y Proyectos</t>
  </si>
  <si>
    <t xml:space="preserve">Dirección Seccional deJmpuestos y Aduanas de Pereira </t>
  </si>
  <si>
    <t>Subdirección de Soluciones y Desarrollo</t>
  </si>
  <si>
    <t xml:space="preserve">Dirección Seccional de Impuestos y Aduanas de Popayán </t>
  </si>
  <si>
    <t>Subdirección de Infraestructura Tecnológica y de Operaciones</t>
  </si>
  <si>
    <t xml:space="preserve">Dirección Seccional de Impuestos y Aduanas de Quibdó </t>
  </si>
  <si>
    <t xml:space="preserve">Dirección Seccional de Impuestos y Aduanas de Riohacha </t>
  </si>
  <si>
    <t>Dirección de Gestión Estratégica y de Analítica</t>
  </si>
  <si>
    <t xml:space="preserve">Dirección Seccional de Impuestos y Aduanas de San Andrés </t>
  </si>
  <si>
    <t xml:space="preserve">Dirección Seccional de Impuestos y Aduanas de Santa Marta </t>
  </si>
  <si>
    <t>Subdirección de Estudios Económicos</t>
  </si>
  <si>
    <t xml:space="preserve">Dirección Seccional de Impuestos y Aduanas de Sincelejo </t>
  </si>
  <si>
    <t>Subdirección de Información y Analítica</t>
  </si>
  <si>
    <t xml:space="preserve">Dirección Seccional de Impuestos y Aduanas de Sogamoso </t>
  </si>
  <si>
    <t>Subdirección de  Procesos</t>
  </si>
  <si>
    <t xml:space="preserve">Dirección Seccional de Impuestos y Aduanas de Tuluá </t>
  </si>
  <si>
    <t>Subdirección de Análisis de Riesgos y Programas</t>
  </si>
  <si>
    <t xml:space="preserve"> Dirección Seccional de Impuestos y Aduanas de Tunja </t>
  </si>
  <si>
    <t>Subdirección del Centro de Trazabilidad Aduanera - CTA</t>
  </si>
  <si>
    <t xml:space="preserve">Dirección Seccional de Impuestos y Aduanas de Urabá  </t>
  </si>
  <si>
    <t>Dirección Seccional de Impuestos y Aduanas de Valledupar</t>
  </si>
  <si>
    <t>Dirección de Gestión Corporativa</t>
  </si>
  <si>
    <t xml:space="preserve">Dirección Seccional de Impuestos y Aduanas de Villavicencio </t>
  </si>
  <si>
    <t>Subdirección de Desarrollo del Talento Humano</t>
  </si>
  <si>
    <t xml:space="preserve">Dirección Seccional de Impuestos y Aduanas de Yopal </t>
  </si>
  <si>
    <t>Subdirección de Asuntos Disciplinarios</t>
  </si>
  <si>
    <t>Subdirección de  Logística</t>
  </si>
  <si>
    <t>Subdirección Financiera</t>
  </si>
  <si>
    <t>Dirección Seccional Delegada de Impuestos y Aduanas de Puerto Asís</t>
  </si>
  <si>
    <t>Subdirección de Gestión del Empleo Público</t>
  </si>
  <si>
    <t>Dirección Seccional Delegada de Impuestos y Aduanas de Tumaco</t>
  </si>
  <si>
    <t>Subdirección de Compras y Contratos</t>
  </si>
  <si>
    <t>Dirección Seccional Delegada de Impuestos y Aduanas de Inírida</t>
  </si>
  <si>
    <t>Subdirección de Administrativa</t>
  </si>
  <si>
    <t>Dirección Seccional Delegada de Impuestos y Aduanas de Puerto Carreño</t>
  </si>
  <si>
    <t>Subdirección de Escuela de Impuestos y Aduanas</t>
  </si>
  <si>
    <t>Dirección Seccional Delegada de Impuestos y Aduanas de San José de Guaviare</t>
  </si>
  <si>
    <t>Dirección Seccional Delegada de Impuestos y Aduanas de Pamplona</t>
  </si>
  <si>
    <t>Dirección de Gestión de Policia Fiscal y Aduanera</t>
  </si>
  <si>
    <t>Dirección Seccional Delegada de Impuestos y Aduanas de Mitú</t>
  </si>
  <si>
    <t>Subdirección de Gestión e investigación</t>
  </si>
  <si>
    <t>Subdirección de Operativa Policial</t>
  </si>
  <si>
    <t>Oficina de Comunicaciones Institucionales</t>
  </si>
  <si>
    <t>Oficina de Seguridad de la Información</t>
  </si>
  <si>
    <t>Oficina de Control Interno</t>
  </si>
  <si>
    <t>Oficina de Tributación Internacional</t>
  </si>
  <si>
    <t>Dirección Operativa de Grandes Contribuyentes</t>
  </si>
  <si>
    <t>Subdirección Operativa de Fiscalización y Liquidación Internacional</t>
  </si>
  <si>
    <t>Subdirección Operativa de Análisis y Sectores Estratégicos</t>
  </si>
  <si>
    <t>Subdirección Operativa de Servicio, Recaudo, Cobro y Devoluciones</t>
  </si>
  <si>
    <t>Subdirección Operativa Jurídica</t>
  </si>
  <si>
    <t>Subdirección Operativa de Fiscalización y Liquidación</t>
  </si>
  <si>
    <t xml:space="preserve">                  </t>
  </si>
  <si>
    <t>CIFRAS ACUMULADAS DE ENERO A DICIEMBRE</t>
  </si>
  <si>
    <t>ANÁLISIS CONSOLIDADO DE ENERO A DICIEMBRE</t>
  </si>
  <si>
    <t>Presupuesto comprometido del mes / Presupuesto asignado total anual</t>
  </si>
  <si>
    <t>Porcentaje</t>
  </si>
  <si>
    <t>Mensual</t>
  </si>
  <si>
    <t>DI</t>
  </si>
  <si>
    <t xml:space="preserve">Nivel de ejecución del PAC </t>
  </si>
  <si>
    <t>K</t>
  </si>
  <si>
    <t>Cumplir las metas anuales de recaudo tributario, aduanero y cambiario</t>
  </si>
  <si>
    <t>Mejorar el porcentaje de éxito de litigiosidad</t>
  </si>
  <si>
    <t>Porcentaje de éxito de litigiosidad</t>
  </si>
  <si>
    <t>Anual</t>
  </si>
  <si>
    <t>Porcentaje de decretos proyectados</t>
  </si>
  <si>
    <t>Trimestral</t>
  </si>
  <si>
    <t>Ser un referente en materia de trámites y servicios digitales</t>
  </si>
  <si>
    <t>Mejorar la oportunidad en la expedición de conceptos</t>
  </si>
  <si>
    <t>Oportunidad en la expedición de conceptos</t>
  </si>
  <si>
    <t>Promedio de días hábiles utilizados para  expedición de conceptos</t>
  </si>
  <si>
    <t>Días</t>
  </si>
  <si>
    <t>D</t>
  </si>
  <si>
    <t>Expedir o actualizar conceptos unificados con el fin de establecer la posición de la entidad y fortalecer la seguridad jurídica</t>
  </si>
  <si>
    <t>Porcentaje de Conceptos Unificados expedidos o actualizados</t>
  </si>
  <si>
    <t>(Número de Conceptos Unificados expedidos o actualizados /Número total de solicitudes de Conceptos Unificados presentadas)*100</t>
  </si>
  <si>
    <t>Actualizar la base jurídica TAC DIAN (normativa y doctrina DIAN, jurisprudencia relevante TAC y decretos) para hacerla accesible a los funcionarios y al público a través de medios digitales</t>
  </si>
  <si>
    <t>Porcentaje de actualización la base jurídica de conceptos TAC de la DIAN.</t>
  </si>
  <si>
    <t>Oportunidad en las decisiones de los recursos Tributarios.</t>
  </si>
  <si>
    <t>Meses</t>
  </si>
  <si>
    <t>Cumplir con los hitos del programa de apoyo para la Modernización de la Entidad con recursos del Fondo DIAN-BID</t>
  </si>
  <si>
    <t>Cumplimiento de cronogramas</t>
  </si>
  <si>
    <t>Porcentaje de cumplimiento de los cronogramas</t>
  </si>
  <si>
    <t>Preservar la confidencialidad, integridad y disponibilidad de los activos de información de la DIAN</t>
  </si>
  <si>
    <t>Mantener actualizados los  insumos en el SIE Procesos Penales</t>
  </si>
  <si>
    <t>Actualización de los insumos en el SIE Procesos Penales</t>
  </si>
  <si>
    <t>(Número de insumos penales actualizados oportunamente / Número de insumos penales presentados a Comité + número de insumos penales sin gestionar y término vencido)* 100</t>
  </si>
  <si>
    <t>Semestral</t>
  </si>
  <si>
    <t>Consolidar el sistema gestión del conocimiento</t>
  </si>
  <si>
    <t>Factor PIC</t>
  </si>
  <si>
    <t>Subdirección Escuela de Impuestos y Aduanas</t>
  </si>
  <si>
    <t>Total</t>
  </si>
  <si>
    <t>volver al índice</t>
  </si>
  <si>
    <t>Proyectar, revisar y tramitar los proyectos de normatividad que sean de competencia de la Dirección de Gestión Jurídica</t>
  </si>
  <si>
    <t>Posicionar a la DIAN como una entidad cercana, ágil y eficiente frente a sus grupos de interés</t>
  </si>
  <si>
    <t>Responder las consultas formuladas que requieren estudio de Normativa y Doctrina. (SND)</t>
  </si>
  <si>
    <t>(Cantidad de respuestas emitidas en el periodo / Cantidad consultas formuladas que requieren estudio)*100</t>
  </si>
  <si>
    <t>Responder las consultas formuladas que NO requieren estudio de Normativa y Doctrina.  (Relatoria)</t>
  </si>
  <si>
    <t>(Cantidad de respuestas emitidas en el periodo / Cantidad de consultas formuladas que No requieren estudio)*100</t>
  </si>
  <si>
    <t>Incrementar las capacidades institucionales a través de la gestión conocimiento</t>
  </si>
  <si>
    <t>(Número de actos recibidos + Número de actos fallados en el periodo / Número de actuaciones registradas en el RUPGJ (mensual)*100</t>
  </si>
  <si>
    <t>Oportunidad en las decisiones de los recursos Aduaneros</t>
  </si>
  <si>
    <t>(Número de publicaciones en la DIANNET + Número de correos enviados / Número de publicaciones + correos que debían enviarse)*100</t>
  </si>
  <si>
    <t>Contribuir al posicionamiento de la DIAN como una entidad cercana, ágil y eficiente frente a sus grupos de interés</t>
  </si>
  <si>
    <t>Oportunidad en la gestión de los insumos penales</t>
  </si>
  <si>
    <t>Respuesta oportuna de solicitudes de información</t>
  </si>
  <si>
    <t>(Número de solicitudes de información atendidas oportunamente / Número de solicitudes de información atendidas) * 100</t>
  </si>
  <si>
    <t>Cuatrimestral</t>
  </si>
  <si>
    <t>Actualizacion de los procesos en el aplicativo Ferrajoli</t>
  </si>
  <si>
    <t>Porcentaje de procesos judiciales que se encuentran actualizados en el ekogui</t>
  </si>
  <si>
    <t>(Número de procesos o casos actualizados en el ekogui de Representación Externa  / Número de procesos o casos a cargo)*100</t>
  </si>
  <si>
    <t>Promover una Aduana con una recaudación eficiente</t>
  </si>
  <si>
    <t>Monto de la recaudación total de Aduanas</t>
  </si>
  <si>
    <t>Monto total recaudado vegetativo en actividad externa</t>
  </si>
  <si>
    <t xml:space="preserve">Participación de la Dirección de Gestión de Aduanas  en el recaudo total con base en las importaciones </t>
  </si>
  <si>
    <t>(Monto de recaudación de tributos externos / Monto de recaudación de tributos administrados por la DIAN)*100</t>
  </si>
  <si>
    <t>Recaudo Provocado</t>
  </si>
  <si>
    <t xml:space="preserve">Recaudo generado en todo el proceso de operación aduanera </t>
  </si>
  <si>
    <t>Generar acciones  que  contribuyan al fortalecimiento de la cercanía con  la comunidad de Comercio Exterior</t>
  </si>
  <si>
    <t>Encuentros Aduana - Empresa</t>
  </si>
  <si>
    <t>(Número de Encuentros Aduana  Empresa realizadas / Número de Encuentros Aduana Empresa programados)*100</t>
  </si>
  <si>
    <t>Reducir los tiempos de desaduanamiento facilitando la operación aduanera</t>
  </si>
  <si>
    <t>Ser una Aduana con usuarios confiables</t>
  </si>
  <si>
    <t>Participación en el comercio por Usuarios Confiables</t>
  </si>
  <si>
    <t>(volumen de operaciones realizadas por Usuarios Confiables en importación / Volumen total de operaciones de importación)*100</t>
  </si>
  <si>
    <t>Promover una Aduana con tiempos de desaduanamiento más bajos en su intervención</t>
  </si>
  <si>
    <t>Agilidad en el desaduanamiento</t>
  </si>
  <si>
    <t>(Total de operaciones de desaduanamiento realizados en menor o igual a 18 hrs / Total de operaciones de desaduanamiento)*100</t>
  </si>
  <si>
    <t>Controlar que las mercancías que ingresan al país cumplan con los requisitos establecidos en la norma</t>
  </si>
  <si>
    <t>Efectividad en los controles previos - Lucha contra el Contrabando</t>
  </si>
  <si>
    <t>(Número de reconocimientos con incidencia o hallazgos / Número total de Reconocimientos de Carga)*100</t>
  </si>
  <si>
    <t>Subdirección de Operación Aduanera</t>
  </si>
  <si>
    <t>Ser una Aduana con controles previos y simultáneos optimizados en la lucha contra el contrabando en las zonas primarias y en los usuarios de comercio exterior</t>
  </si>
  <si>
    <t>Efectividad en el control simultaneo iguales o superiores a 50 UVT  - Lucha contra el Contrabando</t>
  </si>
  <si>
    <t>(Número de inspecciones con incidencia o hallazgos iguales o superiores a 50 UVT  / Número total de Inspecciones )*100</t>
  </si>
  <si>
    <t xml:space="preserve">Efectividad en el control de pasajeros - Lucha contra el Contrabando </t>
  </si>
  <si>
    <t>(Número total de incidencia o hallazgo de viajeros que violaron la modalidad / Número total de Inspecciones realizadas a viajeros)*100</t>
  </si>
  <si>
    <t>Incentivar, impulsar y gestionar el cumplimiento de las obligaciones tributarias, aduaneras y cambiarias</t>
  </si>
  <si>
    <t>Promover el cumplimiento de las obligaciones Tributarias, Aduaneras y Cambiarias en la comunidad del comercio exterior</t>
  </si>
  <si>
    <t>Estrategia implementada para incentivar cumplimiento voluntario de obligaciones aduaneras por parte de los usuarios</t>
  </si>
  <si>
    <t xml:space="preserve">Campañas realizadas para el cumplimiento de obligaciones Aduaneras para las Zonas de Regimen Aduanero Especial  </t>
  </si>
  <si>
    <t>Cantidad</t>
  </si>
  <si>
    <t>Los funcionarios de la Dirección de Gestión han ejecutado la totalidad de las actividades asignadas por la Subdirección Escuela. Este despacho monitorea el cumplimiento por parte de los funcionarios de todas las actividades asignadas.</t>
  </si>
  <si>
    <t>Manifestaciones de interes en alcanzar la firma de Acuerdos de Reconocimiento Mutuo con otros países.</t>
  </si>
  <si>
    <t>(Actividades ejecutadas / actividades planeadas)*100</t>
  </si>
  <si>
    <t>Realizar capacitación a los agentes del contact center que brindan orientación a la comunidad de comercio exterior</t>
  </si>
  <si>
    <t>Número de Capacitaciones Realizadas/Número de capacitaciones programadas*100</t>
  </si>
  <si>
    <t>(Número de usuarios aduaneros verificados con el cumplimiento total de los lineamientos entregados/ Número total de usuarios aduaneros verificados)*100.</t>
  </si>
  <si>
    <t>Informes de efectividad en los Controles a los  usuarios de comercio exterior</t>
  </si>
  <si>
    <t>Informe de efectividad de los presuntos incumplimientos resultado de las visitas de mantemiento de requisitos, efectuadas por las Seccionales</t>
  </si>
  <si>
    <t xml:space="preserve">Estudios de origen por sector económico en la exportación que requieren apoyo en la materia </t>
  </si>
  <si>
    <t xml:space="preserve">Número de estudios de origen realizados por sector economico en la exportación </t>
  </si>
  <si>
    <t>Numero de estudios de carácter general en materia de valoración aduanera realizados</t>
  </si>
  <si>
    <t>Estudios de comportamiento de precios en materia de valoración aduanera</t>
  </si>
  <si>
    <t>Numero de estudios comportamiento de precios en materia de valoración aduanera realizados</t>
  </si>
  <si>
    <t>Estudios en materia de origen por sector economico en la importación</t>
  </si>
  <si>
    <t>Número  de estudios realizados en materia de origen por sector economico en la importación</t>
  </si>
  <si>
    <t>Estudios e investigaciones por sectores económicos sobre el comportamiento de las importaciones en relación a clasificación arancelaria</t>
  </si>
  <si>
    <t>Número de estudios e investigaciones por sectores económicos sobre el comportamiento de las importaciones en relación a clasificación arancelaria</t>
  </si>
  <si>
    <t>Incentivar el uso de las resoluciones anticipadas, ajuste de valor permanente y de la figura del exportador autorizado</t>
  </si>
  <si>
    <t>(Número de campañas realizadas para incentivar el uso de las resoluciones anticipadas, ajuste de valor permanente y de la figura del exportador autorizado/Número de campañas programadas)*100</t>
  </si>
  <si>
    <t>Capacitaciones  a los titulares de derechos de propiedad intelectual en relación con el proceso de inscripción en el Directorio de titulares de derechos de propiedad intelectual que administra la  DIAN.</t>
  </si>
  <si>
    <t>(Número de capacitaciones realizadas/ Número de capacitaciones programadas)*100</t>
  </si>
  <si>
    <t>Número de muestras analizadas con calidad</t>
  </si>
  <si>
    <t>Gestión aceptada de Fiscalización</t>
  </si>
  <si>
    <t>Pesos</t>
  </si>
  <si>
    <t>Decomisos de mercancías</t>
  </si>
  <si>
    <t>Proponer los  programas de fiscalización tributaria, aduanera, cambiaria e internacional</t>
  </si>
  <si>
    <t>Total acciones de control ejecutadas</t>
  </si>
  <si>
    <t>Acción de control - F.E</t>
  </si>
  <si>
    <t>Acción de control ejecutada</t>
  </si>
  <si>
    <t>Gestión aceptada de Fiscalización Tributaria</t>
  </si>
  <si>
    <t>Subdirección de Fiscalización Tributaria</t>
  </si>
  <si>
    <t>Gestionar de manera efectiva las acciones de control tributario</t>
  </si>
  <si>
    <t>Cumplir las metas anuales de gestión efectiva en materia tributaria, aduanera, cambiaria e internacional</t>
  </si>
  <si>
    <t>Lograr Gestión efectiva de Fiscalización Aduanera  (Resoluciones Proferidas)</t>
  </si>
  <si>
    <t>Valor de la Gestión Efectiva de Fiscalización Aduanera</t>
  </si>
  <si>
    <t>Lograr Recaudo Aduanero (Gestión Aceptada)</t>
  </si>
  <si>
    <t xml:space="preserve">Valor Recaudo Aduanero </t>
  </si>
  <si>
    <t>Lograr Resoluciones Aduaneras en Firme (Gestión Aceptada)</t>
  </si>
  <si>
    <t>Realizar Decomisos de mercancías en Firme</t>
  </si>
  <si>
    <t>Valor decomisos de mercancías en firme</t>
  </si>
  <si>
    <t>Número de investigaciones abiertas / Número de investigaciones recibidas</t>
  </si>
  <si>
    <t>Cumplir las metas anuales de gestión de fiscalización en materia cambiaria</t>
  </si>
  <si>
    <t>Gestión aceptada de resoluciones en firme de Fiscalización Cambiaria</t>
  </si>
  <si>
    <t>Gestión Aceptada de resoluciones en firme de Fiscalización Cambiaria</t>
  </si>
  <si>
    <t>Gestión aceptada de recaudo en Fiscalización Cambiaria</t>
  </si>
  <si>
    <t>Diseñar y gestionar la transformación tecnológica de la DIAN</t>
  </si>
  <si>
    <t>Incidentes tramitados</t>
  </si>
  <si>
    <t>Subdirección de Apoyo en la Lucha contra el Delito Aduanero y Fiscal</t>
  </si>
  <si>
    <t>Gestionar de manera efectiva  las acciones de control tributario aduanero cambiario e internacional</t>
  </si>
  <si>
    <t>Reportar eficientemente Operaciones Sospechosas de lavado de activos (ROS) a la UIAF</t>
  </si>
  <si>
    <t>Número de Reportes enviados a la UIAF</t>
  </si>
  <si>
    <t>Gestionar eficientemente  las denuncias recibidas</t>
  </si>
  <si>
    <t>Evacuación de denuncias recibidas durante la vigencia</t>
  </si>
  <si>
    <t>I</t>
  </si>
  <si>
    <t>Evacuación de denuncias vigencias anteriores</t>
  </si>
  <si>
    <t>Gestión efectiva de Fiscalización Internacional</t>
  </si>
  <si>
    <t>Gestión aceptada de Fiscalización Internacional</t>
  </si>
  <si>
    <t>Cumplir con el recaudo tributario por gestión de cartera</t>
  </si>
  <si>
    <t>Recaudo Bruto</t>
  </si>
  <si>
    <t>Bimestral</t>
  </si>
  <si>
    <t>Contar con los inscritos requeridos  en el Régimen Simple de Tributación - RST, con el fin de contribuir con la estrategia de la Entidad</t>
  </si>
  <si>
    <t>Inscritos en el Régimen Simple de Tributación - RST</t>
  </si>
  <si>
    <t>Subdirección para el Impulso de la Formalización Tributaria</t>
  </si>
  <si>
    <t>Mejorar e implementar mecanismos de pago que permitan el cumplimiento voluntario</t>
  </si>
  <si>
    <t>Liderar la implementación y ejecución del nuevo marco normativo para promover y motivar el turismo extranjero</t>
  </si>
  <si>
    <t>Facilitar las Devoluciones Tributarias, con el fin de generar una relación más cercana con nuestros grupos de interés</t>
  </si>
  <si>
    <t>Ampliar los Canales y mecanismos de Servicio de la entidad con el fin de generar mayores opciones de accesibilidad a la DIAN</t>
  </si>
  <si>
    <t>Mejorar el acceso al ciudadano a los trámites del RUT y la calidad de la información contenida en el mismo</t>
  </si>
  <si>
    <t>Generar resoluciones para implementar nuevos documentos y mejoras en el ecosistema de factura electrónica</t>
  </si>
  <si>
    <t>Impulsar y dar a  conocer los mecanismos  que dan inicio a la ruta de formalización y los beneficios tributarios para  empresarios y emprendedores.</t>
  </si>
  <si>
    <t xml:space="preserve">Acompañar a los municipios  en la adopción del Régimen Simple de Tributación en los territorios con la adopción de tarifas ICAC y campañas conjuntas.   </t>
  </si>
  <si>
    <t>Mejora y mantenimiento de sistemas de información y servicios digitales existentes</t>
  </si>
  <si>
    <t>(Actividades ejecutadas / actividades planeadas) *100</t>
  </si>
  <si>
    <t>Crear valor público mediante servicios digitales que satisfagan las necesidades, expectativas y preferencias de los ciudadanos</t>
  </si>
  <si>
    <t>Impulsar el uso intensivo de tecnologías digitales para soportar los procesos y servicios</t>
  </si>
  <si>
    <t>Fortalecer la infraestructura tecnológica para garantizar la alta disponibilidad, escalabilidad e integración de los servicios</t>
  </si>
  <si>
    <t>Índice de disponibilidad de la plataforma tecnológica</t>
  </si>
  <si>
    <t>Fortalecer la gestión de los datos para su uso en la toma de decisiones y prestación de servicios</t>
  </si>
  <si>
    <t>(Actividades ejecutadas) / (actividades planeadas) *100</t>
  </si>
  <si>
    <t>Plan Estratégico de Tecnología de la Información actualizado</t>
  </si>
  <si>
    <t>(Total horas - Horas de indisponibilidad) / Total horas</t>
  </si>
  <si>
    <t>Garantizar que la infraestructura tecnológica cumpla con las directrices del plan de seguridad de la información</t>
  </si>
  <si>
    <t>Ejecutar de manera eficiente el presupuesto de la entidad</t>
  </si>
  <si>
    <t>-</t>
  </si>
  <si>
    <t>% de procesos con documentación actualizada</t>
  </si>
  <si>
    <t>Número de procesos con documentación actualizada en el período / Número de procesos  con requerimientos de actualización de documentación en el período</t>
  </si>
  <si>
    <t>Seguimiento a los TBG de la Entidad</t>
  </si>
  <si>
    <t>Seguimiento a los planes realizados por las areas oportunadmente / Total de planes formulados</t>
  </si>
  <si>
    <t>Seguimiento a los indicadores de Gobierno (Min Hacienda, DNP, Presidencia)</t>
  </si>
  <si>
    <t>Seguimiento a los indicadores realizados por las areas oportunadmente / Total de indicadores formulados</t>
  </si>
  <si>
    <t>Bases certificadas por el DANE</t>
  </si>
  <si>
    <t>Total de bases certificadas por el DANE periodicamente / Total de bases entregadas para certificación</t>
  </si>
  <si>
    <t>Lograr un alto nivel de efectividad en la formulación de los programas, campañas y acciones de control</t>
  </si>
  <si>
    <t>Documento que incorpora información de IVA y estructuración de redes complejas para focalizar control tributario</t>
  </si>
  <si>
    <t>Fortalecer la formulación de programas mediante el aprovechamiento de la información disponible en la DIAN y/o los modelos de analítica</t>
  </si>
  <si>
    <t>Diseñar el sistema de gestión de riesgos de cumplimiento Tributario, Aduanero y Cambiario TAC</t>
  </si>
  <si>
    <t>Subdirección del Centro de Trazabilidad Aduanera</t>
  </si>
  <si>
    <t>Promover la excelencia en la gestión de la Entidad</t>
  </si>
  <si>
    <t>Acompañar a la Entidad en el establecimiento de acciones de mejora con base en los resultados del índice de desempeño institucional - FURAG</t>
  </si>
  <si>
    <t>Seguimientos realizados a los planes de acción del FURAG</t>
  </si>
  <si>
    <t>Seguimiento a las actividades definidas en los planes de acción  por las áreas</t>
  </si>
  <si>
    <t xml:space="preserve">Proyectos de Inversión con Seguimiento físico-financiero realizado </t>
  </si>
  <si>
    <t>Seguimientos físico-financieros proyectos de inversión publicados en la Página WEB de la DIAN</t>
  </si>
  <si>
    <t>Seguimientos realizados a la estrategia de participación ciudadana</t>
  </si>
  <si>
    <t>Subdirección de Procesos</t>
  </si>
  <si>
    <t>% de actualización de matrices de riesgos</t>
  </si>
  <si>
    <t>Matrices de riesgos actualizadas / Total de matrices de riesgos a actualizar</t>
  </si>
  <si>
    <t>Seguimiento y control de la ejecución presupuestal</t>
  </si>
  <si>
    <t>Actividades ejecutadas / actividades planeadas</t>
  </si>
  <si>
    <t>Nivel de ejecución presupuestal</t>
  </si>
  <si>
    <t>Liderar y hacer seguimiento a la ejecución del PAA</t>
  </si>
  <si>
    <t>Liderar y hacer seguimiento a las metas de disposición de mercancía</t>
  </si>
  <si>
    <t>Disposición de mercancías ADA</t>
  </si>
  <si>
    <t>Atraer y retener el mejor talento humano</t>
  </si>
  <si>
    <t>Fomentar una cultura basada en el liderazgo ético</t>
  </si>
  <si>
    <t>Contribuir con el fortalecimiento de la cultura ética</t>
  </si>
  <si>
    <t>Actividades ejecutadas / actividades planeadas * 100%</t>
  </si>
  <si>
    <t>Gestionar el sistema de evaluación del desempeño</t>
  </si>
  <si>
    <t xml:space="preserve">Plan de gestión sobre evaluación del desempeño </t>
  </si>
  <si>
    <t>Plan de seguridad y salud en el trabajo</t>
  </si>
  <si>
    <t>Habilitar las diferentes modalidades de trabajo aprobadas en la DIAN</t>
  </si>
  <si>
    <t>Actividades ejecutadas/Actividades programadas*100</t>
  </si>
  <si>
    <t>Presupuesto comprometido en el año/ Presupuesto asignado en el año</t>
  </si>
  <si>
    <t>PAC Ejecutado / PAC solicitado</t>
  </si>
  <si>
    <t>Cumplimiento del Cronograma definido por la CGN</t>
  </si>
  <si>
    <t>Numero de informes entregados /Total de informes solicitados</t>
  </si>
  <si>
    <t>Contribuir con el posicionamiento de la DIAN como una entidad cercana, ágil y eficiente frente a sus grupos de interés</t>
  </si>
  <si>
    <t>Subdirección Administrativa</t>
  </si>
  <si>
    <t>Estructuras criminales identificadas y desarticuladas</t>
  </si>
  <si>
    <t>Operaciones de extinción de dominio</t>
  </si>
  <si>
    <t>Operaciones de extinción de dominio ejecutadas / Operaciones de extinción de dominio planeadas</t>
  </si>
  <si>
    <t>(Porcentaje  de cumplimiento en cada hito/Total de hitos)</t>
  </si>
  <si>
    <t>Gestionar los incidentes de seguridad de la información y datos personales para minimizar los riesgos y su impacto en la entidad</t>
  </si>
  <si>
    <t>Incidentes de seguridad de la información y datos personales gestionados</t>
  </si>
  <si>
    <t>Número de incidentes de alto impacto de seguridad de la información gestionados/ Número total de incidentes de seguridad de la información registrados en las herramientas dispuestas por la entidad * 100</t>
  </si>
  <si>
    <t>Cumplimiento Evaluaciones programadas al  Sistema Institucional de Control Interno</t>
  </si>
  <si>
    <t>Evaluaciones al Sistema Institucional de Control Interno realizadas / Evaluaciones al Sistema Institucional de Control Interno Programadas</t>
  </si>
  <si>
    <t>Fortalecer el Sistema Institucional de Control Interno a través de actividades de evaluación, asesoría y acompañamiento</t>
  </si>
  <si>
    <t>Evaluaciones, asesorías y acompañamientos realizados  encaminados al fortalecimiento del Sistema de Control Interno</t>
  </si>
  <si>
    <t>Evaluaciones,  asesorías y/o acompañamientos realizados /  Evaluaciones, asesorías y/o acompañamientos programados y/o solicitados</t>
  </si>
  <si>
    <t>Nivel de ejecución de las Actividades de fomento de la cultura del control interno encaminadas al fortalecimiento del liderazgo estratégico</t>
  </si>
  <si>
    <t>Actividades de Fomento de Cultura  de Control Interno realizadas / Actividades de Fomento de Cultura  de Control Interno Programadas y/o solicitadas</t>
  </si>
  <si>
    <t>Número de rondas de negociación</t>
  </si>
  <si>
    <t>Total rondas de negociación</t>
  </si>
  <si>
    <t xml:space="preserve">Número de solicitudes de APA respondidas </t>
  </si>
  <si>
    <t>Número de solicitudes respondidas que deban resolverse durante el año calendario / Número de solicitudes recibidas que deban resolverse durante el año calendario</t>
  </si>
  <si>
    <t>Número de solicitudes de MAP respondidas</t>
  </si>
  <si>
    <t>Número de solicitudes recibidas en relación con las cuales la Autoridad Competente debe notificar, dentro del año calendario, al contribuyente si ha aceptado o negado la solicitud correspondiente / Número de solicitudes recibidas</t>
  </si>
  <si>
    <t>Porcentaje de participación en las sesiones de los grupos permanentes de la OCDE</t>
  </si>
  <si>
    <t>Porcentaje aceptación de información enviada a otras jurisdicciones</t>
  </si>
  <si>
    <t>Cumplir las metas anuales de gestión de fiscalización en materia tributaria</t>
  </si>
  <si>
    <t>Porcentaje de actuaciones revisadas por el jefe de área</t>
  </si>
  <si>
    <t>(Número de actuaciones revisadas con VoBo en el periodo / Número de actuaciones que debían ser revisadas)*100</t>
  </si>
  <si>
    <t>Porcentaje de requerimientos atendidos en oportunidad</t>
  </si>
  <si>
    <t>Mejorar el tiempo de respuesta de las  decisiones de los recursos Tributarios</t>
  </si>
  <si>
    <t>Promedio de meses de  las decisiones de los recursos tributarios a nivel nacional</t>
  </si>
  <si>
    <t>Mantener actualizado el Registro Único de Procesos de Gestión Jurídica - RUPGJ</t>
  </si>
  <si>
    <t>Análisis y caracterización comportamental de Grandes Contribuyentes por sector</t>
  </si>
  <si>
    <t>Estudios de mercado y comportamiento por sector</t>
  </si>
  <si>
    <t>Contribuir con el fortalecimiento de las  capacidades del equipo a cargo de las actuaciones jurídicas</t>
  </si>
  <si>
    <t>Mejorar el tiempo de decisión a las respuestas que den los contribuyentes a los Requerimientos Especiales y Pliegos de Cargos expedidos a partir de enero de 2022</t>
  </si>
  <si>
    <t>Formación de Competencias en Fiscalización Internacional</t>
  </si>
  <si>
    <t>Herramienta  de perfilamiento de riesgos actualizada</t>
  </si>
  <si>
    <t>Número de actualizaciones realizadas a la  herramienta  de perfilamiento de riesgos</t>
  </si>
  <si>
    <t>Proponer  programas y/o  campañas para los Grandes Contribuyentes</t>
  </si>
  <si>
    <t>Propuestas de programas y/o  campañas para los Grandes Contribuyentes presentadas</t>
  </si>
  <si>
    <t>Medir el porcentaje de la deuda como porcentaje del recaudo total</t>
  </si>
  <si>
    <t>Stock de deuda</t>
  </si>
  <si>
    <t>Valor de la deuda en inventarios de cartera en un plazo de 360 días/ Recaudo Bruto acumulado</t>
  </si>
  <si>
    <t>Porcentaje Inclusión en el RUPGJ  todas las actuaciones administrativas proferidas.</t>
  </si>
  <si>
    <t>División Administrativa y Financiera</t>
  </si>
  <si>
    <t>División de Fiscalización Aduanera</t>
  </si>
  <si>
    <t>División de Fiscalización Cambiaria</t>
  </si>
  <si>
    <t>División de Operación Aduanera</t>
  </si>
  <si>
    <t>División Jurídica</t>
  </si>
  <si>
    <t>(Número de requerimientos contestados en oportunidad relacionados con memorando 132 de 2021, trámites ante el Comité de Conciliaciones y Política de Prevención de Daño Antijurídico / Número requerimientos realizados por la Subdirección y sus coordinaciones)*100</t>
  </si>
  <si>
    <t>Mejorar el tiempo de respuesta de las  decisiones de los recursos Aduaneros</t>
  </si>
  <si>
    <t>Promedio de meses de  las decisiones de los recursos aduaneros a nivel nacional</t>
  </si>
  <si>
    <t>(Número de insumos penales denunciados oportunamente / Número de insumos penales denunciados) * 100</t>
  </si>
  <si>
    <t>Subdirección Logística</t>
  </si>
  <si>
    <t>Despacho</t>
  </si>
  <si>
    <t>Controlar el ingreso y permanencia  ilegal de mercancías  con el fin de contribuir con la competitividad del sector empresarial</t>
  </si>
  <si>
    <t>Realizar acciones de control de fiscalización contra el contrabando</t>
  </si>
  <si>
    <t>División de Talento Humano</t>
  </si>
  <si>
    <t>División de Fiscalización y Liquidación Cambiaria</t>
  </si>
  <si>
    <t>División de Servicio al Ciudadano</t>
  </si>
  <si>
    <t xml:space="preserve">División de Talento Humano </t>
  </si>
  <si>
    <t>División de Fiscalización y Liquidación Aduanera y Cambiaria</t>
  </si>
  <si>
    <t>Despacho Dirección Seccional</t>
  </si>
  <si>
    <t>División de Viajeros</t>
  </si>
  <si>
    <t>División Fiscalización y Liquidación Aduanera</t>
  </si>
  <si>
    <t>División Operación Aduanera</t>
  </si>
  <si>
    <t>División Talento Humano</t>
  </si>
  <si>
    <t>División de la Operación Aduanera</t>
  </si>
  <si>
    <t>Lograr mayor cercanía al ciudadano a través de acciones generadoras de valor que impacten positivamente en nuestros contribuyentes</t>
  </si>
  <si>
    <t>División de Cobranzas</t>
  </si>
  <si>
    <t>División de Recaudo y Cobranzas</t>
  </si>
  <si>
    <t>Acompañar a los municipios  en la adopción del Régimen Simple de Tributación en los territorios con la adopción de tarifas ICAC y campañas conjuntas</t>
  </si>
  <si>
    <t>Sin medición en la vigencia</t>
  </si>
  <si>
    <t>División Administrativa y financiera</t>
  </si>
  <si>
    <t>División de Fiscalización y Liquidación Aduanera</t>
  </si>
  <si>
    <t>División de Fiscalización y Liquidación Tributaria Intensiva</t>
  </si>
  <si>
    <t>Jefe División Servicio al Ciudadano</t>
  </si>
  <si>
    <t>Jefe División de Talento Humano</t>
  </si>
  <si>
    <t>División de Recaudo y Cobranza</t>
  </si>
  <si>
    <t>División de Fiscalización y Liquidación TAC</t>
  </si>
  <si>
    <t>Cumplir las metas anuales  dentro del marco fiscal de mediano plazo</t>
  </si>
  <si>
    <t>Los insumos para denuncia son estudiados y llevados al comité de unificación de criterios, en donde se decide sobre la procedencia, o no, de la denuncia, realizándolas, cuando es el caso, dentro de los términos establecidos</t>
  </si>
  <si>
    <t>División de Control de Carga</t>
  </si>
  <si>
    <t>División de Fiscalización y Liquidación Tributaria Extensiva</t>
  </si>
  <si>
    <t>PLANEACIÓN ESTRATÉGICA 2023</t>
  </si>
  <si>
    <t xml:space="preserve">Cumplimiento Metas Consolidado Nacional -TBGs 2023 - </t>
  </si>
  <si>
    <t>Dirección Seccional de Impuestos y Aduanas de Ibagué</t>
  </si>
  <si>
    <r>
      <t xml:space="preserve">TABLERO BALANCEADO DE GESTIÓN 2023
</t>
    </r>
    <r>
      <rPr>
        <b/>
        <i/>
        <sz val="18"/>
        <color rgb="FFFFFFFF"/>
        <rFont val="Calibri"/>
        <family val="2"/>
      </rPr>
      <t>Versión 3, Junio 28 de 2023</t>
    </r>
  </si>
  <si>
    <t>Indicador No.</t>
  </si>
  <si>
    <t>Componente Estratégico / Perspectiva</t>
  </si>
  <si>
    <t>Objetivo Estratégico</t>
  </si>
  <si>
    <t>Objetivo de Contribución o del Área</t>
  </si>
  <si>
    <t>Nombre Indicador</t>
  </si>
  <si>
    <t>Fórmula</t>
  </si>
  <si>
    <t>Unidad Medida</t>
  </si>
  <si>
    <t>Meta</t>
  </si>
  <si>
    <t>Periodicidad Reporte</t>
  </si>
  <si>
    <t>Tipo Indicador</t>
  </si>
  <si>
    <t>Área originadora del indicador Nivel Central</t>
  </si>
  <si>
    <t>Área responsable en la Dirección Seccional</t>
  </si>
  <si>
    <t xml:space="preserve">2023 META </t>
  </si>
  <si>
    <t xml:space="preserve">2023 LOGRO </t>
  </si>
  <si>
    <t>2023 %
CUMPLIMIENTO</t>
  </si>
  <si>
    <t>2023 %
CUMPLIMIENTO NORMALIZADO</t>
  </si>
  <si>
    <t>Lucha Contra la Evasión y el Contrabando Basada en Evidencia Rigurosa  / Resultados</t>
  </si>
  <si>
    <t>Valor del Recaudo Bruto en el periódo</t>
  </si>
  <si>
    <t>$ Millones</t>
  </si>
  <si>
    <t xml:space="preserve">(Número de procesos judiciales terminados de manera normal con fallo ejecutoriado a favor de la DIAN en el año / Número total de procesos judiciales </t>
  </si>
  <si>
    <t>Gestión efectiva de Fiscalización Tributaria</t>
  </si>
  <si>
    <t>División de Fiscalización y Liquidación Tributaria Intensiva
División de Fiscalización y Liquidación Tributaria Extensiva</t>
  </si>
  <si>
    <t xml:space="preserve">Recaudo por Gestión </t>
  </si>
  <si>
    <t>Variable 1 + Variable 2
Variable 1: Valor del recaudo por gestión del mes 
Variable 2: Valor del recaudo por gestión de meses anteriores, cuya información no se encontraba disponible al momento del reporte</t>
  </si>
  <si>
    <t>Cumplir con la ejecución del PAC</t>
  </si>
  <si>
    <t>Inscritos en el Régimen Simple de Tributación en el periódo</t>
  </si>
  <si>
    <t>Despacho - RST</t>
  </si>
  <si>
    <t xml:space="preserve">Transparencia y Cercanía al Ciudadano / Grupos de Interés </t>
  </si>
  <si>
    <t>Campañas de apropiación y divulgación del sistema PQSR</t>
  </si>
  <si>
    <t>(V1 / V2)*100
Variable 1 = Campañas realizadas en el período
Variable 2 = Campañas programadas en el período</t>
  </si>
  <si>
    <t>Cierre del Sistema de PQSRD antiguo</t>
  </si>
  <si>
    <t>(Variable 1 / Variable 2) * 100
Variable 1 : Solicitudes con ciclo completo (cerradas, con respuesta final generada y comunicada) en el antiguo sistema de PQSR
Variable 2 : Solicitudes que a la fecha de cierre del sistema de PQSRD se encontraban abiertas o pendientes de acciones.</t>
  </si>
  <si>
    <t>Campañas Conjuntas con municipios</t>
  </si>
  <si>
    <t>Campañas realizadas conjuntamente con los municipios para la masificación del RST en el periódo</t>
  </si>
  <si>
    <t>Jornadas de sensibilización</t>
  </si>
  <si>
    <t>Jornadas de sensibilización realizadas en el periódo</t>
  </si>
  <si>
    <t>Plan de Acción del RUT y RUB</t>
  </si>
  <si>
    <t>((Variable 1 + Variable 2)/ Variable 3) * 100
variable 1 = Actividades realizadas en el período de RUT
variable 2 = Actividades realizadas en el período de RUB
variable 3 = Actividades propuestas para el período de RUT y RUB</t>
  </si>
  <si>
    <t>Apoyo a la Modernización DIAN / Procesos</t>
  </si>
  <si>
    <t>Mantener actualizadas las bases de datos de procesos juridiciales de la entidad</t>
  </si>
  <si>
    <t>(Número de procesos actualizados en el aplicativo Ferrajoli y Carrara / Número de procesos por registrar)*100</t>
  </si>
  <si>
    <t>Inscripción o reclasificación de contribuyentes como responsables del IVA o del INC</t>
  </si>
  <si>
    <t>Total de inscritos o reclasificados</t>
  </si>
  <si>
    <t>Sanción por Clausura de Establecimiento</t>
  </si>
  <si>
    <t>Total Resolución Sanción por Clausura de Establecimiento</t>
  </si>
  <si>
    <t>Total mercancías ADA dispuestas / (Saldo existencias dic 2022 + ingresos vigencia 2023)</t>
  </si>
  <si>
    <t>Porcentaje de cumplimiento en Diseño y Ejecución de Acción de Control Local</t>
  </si>
  <si>
    <t>Municipios con acompañamiento para la adopción de tarifas</t>
  </si>
  <si>
    <t>Municipios con acompañamiento para la adopción de las tarifas ICAC en el periódo</t>
  </si>
  <si>
    <t>Habilitar facturadores electrónicos con el fin de apalancar los resultados estratégicos</t>
  </si>
  <si>
    <t>Sujetos habilitados como facturadores electrónicos</t>
  </si>
  <si>
    <t>Sujetos habilitados como facturadores electrónicos en el periódo</t>
  </si>
  <si>
    <t>Despacho - FE</t>
  </si>
  <si>
    <t>Habilitar usuarios de nómina electrónica con el fin de tener soportados costos y deducciones</t>
  </si>
  <si>
    <t>Sujetos habilitados para el uso del documento soporte de nómina electrónica</t>
  </si>
  <si>
    <t>Sujetos habilitados  con el documento soporte de nomina electrónica en el periódo</t>
  </si>
  <si>
    <t>Realizar Acción de Control para la Región</t>
  </si>
  <si>
    <t>Acción de Control para la Región</t>
  </si>
  <si>
    <t>Normatividad al Servicio del Cambio / Procesos</t>
  </si>
  <si>
    <t>Impulsar las denuncias sin Imputación ante la Fiscalía General de la Nación.</t>
  </si>
  <si>
    <t>(Número de solicitudes de impulso procesal radicados/ Número de procesos sin imputación)*100</t>
  </si>
  <si>
    <t>Porcentaje de procesos judiciales que se encuentran actualizados en el Sistema de Información de Procesos Judiciales Contenciosos SIPROJ</t>
  </si>
  <si>
    <t>(Número de procesos actualizados en el SI de Procesos Judiciales Contenciosos / Número de procesos a cargo)*100</t>
  </si>
  <si>
    <t>Transformación Cultural y Gestión del Cambio / Talento Humano</t>
  </si>
  <si>
    <t xml:space="preserve"> % de cumplimiento Factor PIC = (Variable 1 + Variable 2) / 2 
Variable 1:  Indicador de Ejecución del PIC (Ejecución actividades académicas culminadas / Actividades Académicas programadas) * 100 
Variable 2: Tasa de Funcionarios Certificados con Constancia ((Aprobados/Inscritos)*100)/70</t>
  </si>
  <si>
    <t>Despacho - G.I. Personal</t>
  </si>
  <si>
    <t>Dirección Seccional de Impuestos y Aduanas de Armenia</t>
  </si>
  <si>
    <t>Cumplir las metas anuales de gestión de fiscalización en materia tributaria, aduanera, cambiaria e internacional, a través de la Gestión aceptada</t>
  </si>
  <si>
    <t>Lograr Gestión efectiva de Fiscalización Cambiaria  (Resoluciones Proferidas)</t>
  </si>
  <si>
    <t>Valor de la Gestión Efectiva de Fiscalización Cambiaria</t>
  </si>
  <si>
    <t>Valor Resoluciones Aduaneras en Firme</t>
  </si>
  <si>
    <t>Gestión aceptada de Fiscalización Aduanera</t>
  </si>
  <si>
    <t>Mejorar el tiempo de respuesta de las  decisiones de los recursos Cambiarios</t>
  </si>
  <si>
    <t>Oportunidad en las decisiones de los recursos Cambiarios</t>
  </si>
  <si>
    <t>Promedio de meses de  las decisiones de los recursos cambiarios a nivel nacional.</t>
  </si>
  <si>
    <t>Gestionar de manera efectiva  las acciones de control  aduanero</t>
  </si>
  <si>
    <t>Terminar las acciones de control posterior y seleccionados de programas de los años  2020, 2021, y primer semestre del año 2022</t>
  </si>
  <si>
    <t>Porcentaje de  las acciones y programas de control posterior remitidos en los años 2020, 2021 y primer semestre de 2022</t>
  </si>
  <si>
    <t>Proponer los  programas de fiscalización aduanero</t>
  </si>
  <si>
    <t>Depurar, archivar o notificar REA para acciones de control posterior y programas remitidos en el segundo semestre del año 2022</t>
  </si>
  <si>
    <t>Porcentaje acciones de control posterior y programas  remitidas en el segundo semestre de 2022. Depuradas, archivadas o con REA notificado</t>
  </si>
  <si>
    <t>Dirección Seccional de Impuestos de Barranquilla</t>
  </si>
  <si>
    <t>Divisiones de Fiscalización y Liquidación Tributaria Intensiva y Extensiva</t>
  </si>
  <si>
    <t>Grupor Interno de Trabajo de Formalización Tributaria</t>
  </si>
  <si>
    <t>Dirección Seccional de Aduanas de Bogota - Aeropuerto El Dorado</t>
  </si>
  <si>
    <t>Div. Administrativa y Financiera</t>
  </si>
  <si>
    <t>Div. Operación Aduanera</t>
  </si>
  <si>
    <t>Incentivar el uso de las declaraciones anticipadas voluntarias</t>
  </si>
  <si>
    <t xml:space="preserve">( Total de declaraciones anticipadas   con levante/ Total de las declaraciones con levante en la seccional)*100  </t>
  </si>
  <si>
    <t>Div. Servicio al ciuadadano</t>
  </si>
  <si>
    <t>Efectividad en los Controles a los  usuarios de comercio exterior</t>
  </si>
  <si>
    <t>Eficiencia en la toma y envio de muestras realizada por la Dirección Seccional</t>
  </si>
  <si>
    <t>Número de muestras enviadas por las Direcciones Seccionales con posible desviación de la clasificación arancelaria u otro tipo de incumplimiento de las restricciones legales y administrativas, entre otras y Aceptadas por la Subdirección del Laboratorio Aduanero</t>
  </si>
  <si>
    <t>Div. Control  Carga</t>
  </si>
  <si>
    <t>Div. Viajeros</t>
  </si>
  <si>
    <t>Ti. S erural y Gestión del Cambio Tduanera</t>
  </si>
  <si>
    <t>Dirección Seccional de Impuestos y Aduanas de Bucaramanga</t>
  </si>
  <si>
    <t>DIVISION RECAUDO Y COBRANZAS</t>
  </si>
  <si>
    <t>Dirección Seccional de Impuestos de Cali</t>
  </si>
  <si>
    <t>División de Gestión de Jurídica</t>
  </si>
  <si>
    <t>División de Gestión de Fiscalización y Liquidación Tributaria  Intensiva (y extensiva)</t>
  </si>
  <si>
    <t>División de Gestión de  Recaudo y Cobranzas</t>
  </si>
  <si>
    <t>GIT de Formalización Tribuaria - Despacho</t>
  </si>
  <si>
    <t>División de Gestión de Servicio al Ciudadano</t>
  </si>
  <si>
    <t>Calidad de las respuestas a las PQRSD</t>
  </si>
  <si>
    <t xml:space="preserve">(((V1 / V3) * 0.7) + ((V2 / V4) *0.3)) *100
Variable 1 : Solicitudes seleccionadas para revisión que cumple con la lista CLON de Fondo
Variable 2 : Solicitudes seleccionadas para revisión que cumple con la lista CLON de Forma 
Variable 3 : Total de solicitudes seleccionadas para revisión de Fondo
Variable 4: Total de solicitudes seleccionadas para revisión de Forma </t>
  </si>
  <si>
    <t>División de Gestión de Talento Humano</t>
  </si>
  <si>
    <t>Dirección Seccional de Impuestos de Cartagena</t>
  </si>
  <si>
    <t>Dirección Seccional de Impuestos de Cúcuta</t>
  </si>
  <si>
    <t>Despacho DSI Cúcuta</t>
  </si>
  <si>
    <t>Jefe división Jurídica DSI Cúcuta</t>
  </si>
  <si>
    <t>Jefe división Ficalización y Liquidación Intensiva</t>
  </si>
  <si>
    <t>Jefe División Recaudo y Cobranzas</t>
  </si>
  <si>
    <t>Jefe de Fiscalización y LiquidaciónTributaria Extensiva</t>
  </si>
  <si>
    <t>Dirección Seccional de Impuestos y Aduanas de Girardot</t>
  </si>
  <si>
    <t>Todas las actuaciones que se realizan en sede administrativa por los profesionales del area juridica, son revisadas y aprobadas por la directora en su función del rol de jefe del area</t>
  </si>
  <si>
    <t>No es posible realizar medición del indicador, toda vez que este se constituye por demanda y no se han recibido requerimientos.</t>
  </si>
  <si>
    <t>Se han incluido de forma oportuna todas las actuaciones dentro del RUPGJ</t>
  </si>
  <si>
    <t>Dirección Seccional de Impuestos y Aduanas de Tunja</t>
  </si>
  <si>
    <t xml:space="preserve">Despacho Seccional </t>
  </si>
  <si>
    <t>Grupo Interno de Trabajo de Jurídica</t>
  </si>
  <si>
    <t>División de Recaudo y Cobranzas  / Grupo Interno de Trabajo de Cobranzas</t>
  </si>
  <si>
    <t xml:space="preserve">Esta Seccional da respuesta oportuna y completa a los requerimientois realizados por la SRE y sus coordinaciones. </t>
  </si>
  <si>
    <t>División de Administrativa y Financiera</t>
  </si>
  <si>
    <t>División del Servicio al Ciudadano</t>
  </si>
  <si>
    <t>División Servicio al Ciudadano</t>
  </si>
  <si>
    <t>Grupo Interno de Trabajo de Aduanas</t>
  </si>
  <si>
    <t>Dirección Seccional de Impuestos y Aduanas de Manizales</t>
  </si>
  <si>
    <t>Dirección Seccional de Impuestos de Medellín</t>
  </si>
  <si>
    <t>Grupo Interno de Trabajo de Formalización Tributaria</t>
  </si>
  <si>
    <t xml:space="preserve">Se da cumplimento de la meta en un 100% en los memoriales revisados con V/BO por parte del Director Seccional. </t>
  </si>
  <si>
    <t>División  de Recaudo y Cobranzas</t>
  </si>
  <si>
    <t xml:space="preserve">Se da cumplimento de la meta en un 100% en el envio de memoriales para revision por parte de la Subdireccion de Representacion Externa </t>
  </si>
  <si>
    <t>División de Fiscalización y Liquidación Aduanera y cambiaria</t>
  </si>
  <si>
    <t>Dirección Seccional de Impuestos y Aduanas de Neiva</t>
  </si>
  <si>
    <t>División de Fiscalización y Liquidación Intensiva</t>
  </si>
  <si>
    <t>División de recaudo y Cobranzas</t>
  </si>
  <si>
    <t>División de Sercivio al Ciudadano</t>
  </si>
  <si>
    <t>División de Fiscalización y Liquidación Extensiva</t>
  </si>
  <si>
    <t>Divisiones de Fiscalización y Liquidación Intensiva y Extensiva</t>
  </si>
  <si>
    <t>Dirección Seccional de Impuestos y Aduanas de Pasto</t>
  </si>
  <si>
    <t>Se trata de un indicador de medición mensual, con movimiento en los meses de abril a junio con fallos de recurso  de reconsideracion que fueron fallados en un promedio de 9 meses.</t>
  </si>
  <si>
    <t>Dirección Seccional de Impuestos y Aduanas de Palmira</t>
  </si>
  <si>
    <t>Despacho-Jurídica</t>
  </si>
  <si>
    <t>División de Fiscalización y Liquidación Tributaria Intensiva / Extensiva</t>
  </si>
  <si>
    <t>G.I.T. de Gestión de Cobranzas</t>
  </si>
  <si>
    <t>Despacho - Aduanas</t>
  </si>
  <si>
    <t>Dirección Seccional de Impuestos y Aduanas de Pereira</t>
  </si>
  <si>
    <t>División de Fiscalización y Liquidación Tributaria Intensiva y División de Fiscalización y Liquidación Tributaria Extensiva</t>
  </si>
  <si>
    <t>División de Recaudo y Cobranzsa</t>
  </si>
  <si>
    <t>Despacho-G.I.T. de Formalización Tributaria</t>
  </si>
  <si>
    <t>los insumos se radican de forma oportuna en su gran mayoría, así como se devolución a las divisiones de origen en caso de no ser denunciables, pero en algunas ocasiones se demoran en subir al sistema por el volumen.</t>
  </si>
  <si>
    <t>Los insumos se radican de forma oportuna, así como la devolución a las divisiones de origen en caso de no ser denunciables, pero en algunas ocasiones se demoran en subir al sistema por el volumen de procesos</t>
  </si>
  <si>
    <t>Dirección Seccional de Impuestos y Aduanas de Popayán</t>
  </si>
  <si>
    <t>Se revisaron todas las actuaciones relacionadas con temas jurídicos; se revisaron contestaciones de demanda, alegatos de conclusión, oficios de respuesta a PQRS, resoluciones sede administrativa, denuncias a presentarse, oficios de impulso procesal unidad penal.</t>
  </si>
  <si>
    <t>Meta cuatrimestral - se atendieron los requerimientos en debida forma de la plataforma EKOGUI, así como se actualizaron los procesos.</t>
  </si>
  <si>
    <t>Se actualizaron los procesos judiciales en SIPROJ, así como se registraron los procesos nuevos</t>
  </si>
  <si>
    <t>Dirección Seccional de Impuestos y Aduanas de Quibdó</t>
  </si>
  <si>
    <t>División de  Fiscalización y Liquidación TAC</t>
  </si>
  <si>
    <t>Despacho del Administrador</t>
  </si>
  <si>
    <t>División de  Recaudo y Cobranzas</t>
  </si>
  <si>
    <t>Administrativa y Financiera</t>
  </si>
  <si>
    <t>De acuerdo al informe enviado por la Sudirección del Registro Unico Tributario este indicador se cumplio en el 100%</t>
  </si>
  <si>
    <t>Dirección Seccional de Impuestos y Aduanas de Santa Marta</t>
  </si>
  <si>
    <t>Los procesos son impulsados atendiendo las indicaciones de la Subdirección de Asuntos Penales en cuanto a que debe hacerse mínimo una vez cada seis meses.</t>
  </si>
  <si>
    <t>Todos los procesos atendidos por la División Jurídica de la seccional se encuentran debidamente actualizados</t>
  </si>
  <si>
    <t>Dirección Seccional de Impuestos y Aduanas de Buenaventura</t>
  </si>
  <si>
    <t>División Recaudo y Cobranzas</t>
  </si>
  <si>
    <t>División Fiscalización y Liquidación Tributaria</t>
  </si>
  <si>
    <t>División y Liquidación Aduanera y Cambiaria</t>
  </si>
  <si>
    <t xml:space="preserve">División de Fiscalización y Liquidación Tributaria </t>
  </si>
  <si>
    <t>División Juridica</t>
  </si>
  <si>
    <t>´División Jurídica</t>
  </si>
  <si>
    <t>División y Liquidación Tributaria</t>
  </si>
  <si>
    <t xml:space="preserve">División Administrativa y Financiera - GIT Operación Logistica </t>
  </si>
  <si>
    <t>Dvisión del Talento Humano</t>
  </si>
  <si>
    <t>Dirección Seccional de Impuestos y Aduanas de Tuluá</t>
  </si>
  <si>
    <t>Dirección Seccional de Impuestos y Aduanas de Villavicencio</t>
  </si>
  <si>
    <t>G.I.T. de Gestión Jurídica</t>
  </si>
  <si>
    <t>División de Fiscalización y Liquidació Tributaria Intensiva</t>
  </si>
  <si>
    <t>División de Fiscalización y Liquidacion Tributaria Intensiva</t>
  </si>
  <si>
    <t>División de Fiscalización Y Liquidación Tributaria Extensiva</t>
  </si>
  <si>
    <t>División de Fiscalización y Liquidació Aduanera y Cambiaria</t>
  </si>
  <si>
    <t>Dirección Seccional de Impuestos y Aduanas de Sincelejo</t>
  </si>
  <si>
    <t>Dirección Seccional de Impuestos y Aduanas de Riohacha</t>
  </si>
  <si>
    <t>División de Juridica</t>
  </si>
  <si>
    <t>División de Fiscalizacion y Liquidación Aduanera y Cambiaria.</t>
  </si>
  <si>
    <t>División de Fiscalizacion y Liquidación Tributaria Extensiva y Intensiva.</t>
  </si>
  <si>
    <t>Se revisaron el 100% de las actuaciones en el periodo.</t>
  </si>
  <si>
    <t>División Administrativa y Financiera.</t>
  </si>
  <si>
    <t>Se cumplio con el  cronograma   establecido  en los  lineamientos  señalados  en  el  Memorando  0020  de  30/01/2023.</t>
  </si>
  <si>
    <t>Division de la Operación Aduanera</t>
  </si>
  <si>
    <t>Dirección Seccional de Impuestos y Aduanas de Sogamoso</t>
  </si>
  <si>
    <t>Despacho - Jurídica</t>
  </si>
  <si>
    <t>División de Fiscalización y Liquidación</t>
  </si>
  <si>
    <t>Dirección Seccional de Impuestos y Aduanas de San Andrés</t>
  </si>
  <si>
    <t>DIVISIÓN RECAUDACION Y COBRANZAS</t>
  </si>
  <si>
    <t>DESPACHO-JURIDICA</t>
  </si>
  <si>
    <t>DIVISIÓN FISCALIZACIÓN Y LIQUIDACIÓN TRIBUTARIA, ADUANERA Y CAMBIARIA</t>
  </si>
  <si>
    <t>DIVISIÓN ADMINISTRATIVA Y FINANCIERA</t>
  </si>
  <si>
    <t>DIVISION ADMINISTRATIVA Y FINANCIERA</t>
  </si>
  <si>
    <t>DIVISIÓN SERVICIO AL CIUDADANO</t>
  </si>
  <si>
    <t>DIVISIÓN DE LA OPERACIÓN ADUANERA</t>
  </si>
  <si>
    <t>DESPACHO - TALENTO HUMANO</t>
  </si>
  <si>
    <t>Dirección Seccional de Impuestos y Aduanas de Florencia</t>
  </si>
  <si>
    <t>Dirección Seccional de Impuestos y Aduanas de Barrancabermeja</t>
  </si>
  <si>
    <t>El cumplimiento del indicador obedece a la realización de las actividades programadas de RUB y RUT, de acuerdo con los lineamientos de la Subdirección del RUT.</t>
  </si>
  <si>
    <t>El sobrecumplimento de la meta se debe a las capacitaciones y orientaciones brindadas a los contribuyentes en temas de habilitación de Factura Electrónica.</t>
  </si>
  <si>
    <t>El sobrecumplimento de la meta se debe a las capacitaciones y orientaciones brindadas a los contribuyentes en temas de habilitación de Nómina Electrónica.</t>
  </si>
  <si>
    <t>El cumplimiento de la meta es por demanda y se tiene actualizado el EKOGUI.</t>
  </si>
  <si>
    <t>El indicador es por demanda y a la fecha se tiene actualizada la base de datos de procesos judiciales de la Entidad, en específico el SI Procesos Judiciales Contenciosos.</t>
  </si>
  <si>
    <t>El sobrecumplimiento de la meta obedece a que todos los funcionarios realizaron los cursos programados y como el techo del indicador es del 90% se genera el sobrecumplimiento en la meta.</t>
  </si>
  <si>
    <t>Dirección Seccional de Impuestos de Bogotá</t>
  </si>
  <si>
    <t>División Fiscalización Personas Naturales, Personas Jurídicas, Extensiva</t>
  </si>
  <si>
    <t>Fiscalización Extensiva</t>
  </si>
  <si>
    <t>Divisón de Talento Humano</t>
  </si>
  <si>
    <t>Dirección Seccional de Impuestos y Aduanas de Arauca</t>
  </si>
  <si>
    <t xml:space="preserve">División de Fiscalización y Liquidación </t>
  </si>
  <si>
    <t>Division de Recaudo y Cobranzas</t>
  </si>
  <si>
    <t>Despacho DSIA de Villavicencio y División de Servicio al Ciudadano DSIA de Villavicencio</t>
  </si>
  <si>
    <t>Dirección Seccional de Impuestos y Aduanas de Ipiales</t>
  </si>
  <si>
    <t>División de la Opédración Aduanera</t>
  </si>
  <si>
    <t>GIT de Gestión Jurídica</t>
  </si>
  <si>
    <t xml:space="preserve">División de la Operación Aduanera </t>
  </si>
  <si>
    <t>División de Fiscalizacion y Liquidacion Aduanera y Cambiaria</t>
  </si>
  <si>
    <t>División de Fiscalizacón y Liquidación Aduanera y Cambiaria</t>
  </si>
  <si>
    <t>División  Administrativa y Financiera</t>
  </si>
  <si>
    <t>División de Fiiscalización y Liquidación Aduanera y Cambiaria</t>
  </si>
  <si>
    <t>GIT de Gestión Juídica</t>
  </si>
  <si>
    <t>Despacho - Servicio al Ciudadano / Operación Aduanera</t>
  </si>
  <si>
    <t>Despacho  -  Servicio al Ciudadano</t>
  </si>
  <si>
    <t>Despacho - Servicio al Ciudadano</t>
  </si>
  <si>
    <t>División de la Operación  Aduanera</t>
  </si>
  <si>
    <t>GIT de Gestión Juridica</t>
  </si>
  <si>
    <t>GIT de Operación Logística</t>
  </si>
  <si>
    <t>GIT de Gestion Juridica</t>
  </si>
  <si>
    <t>Dirección Seccional de Aduanas de Cartagena</t>
  </si>
  <si>
    <t>Dirección Seccional de Impuestos y Aduanas de Leticia</t>
  </si>
  <si>
    <t>No se han emitido resoluciones sanción por falta de insumos</t>
  </si>
  <si>
    <t>Dirección Seccional de Impuestos y Aduanas de Maicao</t>
  </si>
  <si>
    <t>DESPACHO</t>
  </si>
  <si>
    <t>DIVISION DE FISCALIZACION  Y LIQUIDACION ADUANERA Y CAMBIARIA</t>
  </si>
  <si>
    <t>DIAN RIOHACHA / REPRESENTACION EXTERNA</t>
  </si>
  <si>
    <t>DIVISION DE ADMINISTRATIVA Y FINANCIERA</t>
  </si>
  <si>
    <t>DESPACHO / JURIDICA</t>
  </si>
  <si>
    <t>DESPACHO / ATENCION AL USUARIO</t>
  </si>
  <si>
    <t>DIVISION DE OPERACIÓN ADUANERA</t>
  </si>
  <si>
    <t>DESPACHO / UNIDAD PENAL</t>
  </si>
  <si>
    <t>DESPACHO / PERSONAL</t>
  </si>
  <si>
    <t>Dirección Seccional de Impuestos y Aduanas de Tumaco</t>
  </si>
  <si>
    <t>Dirección Seccional de Impuestos y Aduanas de Urabá</t>
  </si>
  <si>
    <t>No tenemos competencia en Representación Externa - Procesos Judiciales Contencioso Administrativo ni laborales; la competencia radica en la Seccional de Medellín, de conformidad con la Resolución del 91 del 03 de septiembre del 2021.</t>
  </si>
  <si>
    <t>División de Fiscalizacioón y Liquidación Aduanera y Cambiaria</t>
  </si>
  <si>
    <t xml:space="preserve">División Administrativa y Financiera </t>
  </si>
  <si>
    <t>División de Fiscalizacioón y Liquidacón Aduanera y Cambiaria</t>
  </si>
  <si>
    <t>División de Fiscalizacioón y Liquidacion Aduanera y Cambiaria</t>
  </si>
  <si>
    <t>División al Servicio al Ciudadano</t>
  </si>
  <si>
    <t>División Administrativa y Financiera - Logistica</t>
  </si>
  <si>
    <t>Despacho DSDIA Puerto Carreño</t>
  </si>
  <si>
    <t>Dirección Seccional de Impuestos y Aduanas de Yopal</t>
  </si>
  <si>
    <t xml:space="preserve">Division de fiscalizacion y liquidacion tributaria  </t>
  </si>
  <si>
    <t xml:space="preserve">Division de fiscalizacion y liquidacion tributaria   </t>
  </si>
  <si>
    <t>División de servcio al ciudadano</t>
  </si>
  <si>
    <t>Dirección Seccional de Aduanas de Bogotá</t>
  </si>
  <si>
    <t>División de Fiscalizacióin y Liquidación  Aduanera de Sanciones y Determinación de Situación Jurídica / División de Fiscalización y Liquidación Determinación de Tributos y Gravámenes Aduaneros.</t>
  </si>
  <si>
    <t>El PAC se ha ejecutado de acuerdo con los compromisos de la Seccional, cumpliendo con todos los pagos u obligaciones adquiridas. El pago de mayor valor corresponde al arriendo de la sede Conecta, los otros pagos corresponden a servicios públicos, viáticos y contratos.</t>
  </si>
  <si>
    <t>División de Fiscalizacióin y Liquidación  Aduanera de Sanciones y Determinación de Situación Jurídica</t>
  </si>
  <si>
    <t>Despacho Seccional de Aduanas de Bogotá</t>
  </si>
  <si>
    <t>División de Fiscalizacióin y Liquidación  Determinación de Tributos y Gravámenes Aduaneros</t>
  </si>
  <si>
    <t>Dirección Seccional de Impuestos y Aduanas de Puerto Asís</t>
  </si>
  <si>
    <t>Dirección Seccional Delegada de Impuestos y Aduanas de San José del Guaviare</t>
  </si>
  <si>
    <t>La meta se va cumpliendo satisfactoriamente gracias a la exigencia de facturar electronicamente.</t>
  </si>
  <si>
    <t>Esta meta se ha venido cumpliendo de forma amplia porque los declarantes de renta saben que no pueden deducir los costos de personal si no envian la nomina electronica y eso los afecta bastante en la liquidación del impuesto.</t>
  </si>
  <si>
    <t>Dirección Seccional de Aduanas de Barranquilla</t>
  </si>
  <si>
    <t>Dirección Seccional de Aduanas de Cali</t>
  </si>
  <si>
    <t>Division Fiscalización Aduanera</t>
  </si>
  <si>
    <t>División  Fiscalización Cambiaria</t>
  </si>
  <si>
    <t>División Servicio al ciudadno</t>
  </si>
  <si>
    <t>Divión Fiscaización Aduanera</t>
  </si>
  <si>
    <t>División Control Carga</t>
  </si>
  <si>
    <t>División de Fiscalizacion Cambiaria</t>
  </si>
  <si>
    <t>División de iajeros</t>
  </si>
  <si>
    <t>División de Fiscalizacion Aduanera</t>
  </si>
  <si>
    <t>Dirección Seccional de Aduanas de Cúcuta</t>
  </si>
  <si>
    <t>Despacho Dirección Seccional de Aduanas de Cúcuta</t>
  </si>
  <si>
    <t>División Fiscalización y Liquidación  Cambiaria</t>
  </si>
  <si>
    <t>Dirección Seccional de Aduanas de Medellín</t>
  </si>
  <si>
    <t>Resultado obtenido anual</t>
  </si>
  <si>
    <t>Desarrollar y  Gestionar la estrategia 360 de comunicaciones de la DIAN con el fin de contribuir con el cumplimiento de los  objetivos de posicionamiento de Marca y los objetivos misionales de cada una de las direcciones</t>
  </si>
  <si>
    <t>Cumplimiento al Plan estratégico de comunicaciones de la DIAN</t>
  </si>
  <si>
    <t>Posicionar el papel misional de la DIAN como la entidad que hace posible la materialización del Estado Social de Derecho, a través del recaudo</t>
  </si>
  <si>
    <t>Campañas de posicionamiento
* Factura Electrónica
* Declaración de Renta
* Cultura tributaria</t>
  </si>
  <si>
    <t xml:space="preserve">Campañas de posicionamiento realizadas / campaña propuestas </t>
  </si>
  <si>
    <t>Generar  los productos requeridos por el programa de modernización de la entidad, en los temas relativos a la seguridad de la información</t>
  </si>
  <si>
    <t xml:space="preserve">Porcentaje de cumplimiento del cronograma de implementación definido para la ejecución del subcomponente 3.2.1 Estrategia de Seguridad de la Información y Ciberseguridad </t>
  </si>
  <si>
    <t>Número de productos entregados en el período / Número total de productos programados a entregar en el periodo * 100</t>
  </si>
  <si>
    <t>Aumentar la red de convenios internacionales para eliminar la doble imposición mediante la negociación de este tipo de convenios con países estratégicos para Colombia</t>
  </si>
  <si>
    <t>Realizar los trámites y análisis necesarios para dar respuesta a la solicitud de Acuerdos Anticipados de Precios de Transferencia (APA)</t>
  </si>
  <si>
    <t>Realizar los trámites y análisis necesarios para  notificar dentro del año calendario, al contribuyente, si ha aceptado o negado  la solicitud de Procedimiento de Mutuo Acuerdo (MAP)</t>
  </si>
  <si>
    <t>Participar en los grupos permanentes de trabajo de la OCDE</t>
  </si>
  <si>
    <t>Número de sesiones  de los grupos permanentes de la OCDE en el 2023 a las que asisitió la DIAN / Número de sesiones que realizó cada grupo de permanente de trabajo</t>
  </si>
  <si>
    <t>Garantizar la calidad de la información enviada a través del intercambio automático de información sobre cuentas financieras</t>
  </si>
  <si>
    <t>Número de jurisdicciones que aceptaron la información enviada / Total de Jurisdicciones a las que se les envió la información y dieron respuesta</t>
  </si>
  <si>
    <t>Elaborar la propuesta de articulado de la resolución para la implementación del Acuerdo entre Autoridades Competentes de Información de Plataformas Digitales</t>
  </si>
  <si>
    <t>Borrador de resolución</t>
  </si>
  <si>
    <t>Borrador de la resolución que regula el Acuerdo entre Autoridades Competentes</t>
  </si>
  <si>
    <t>Ejecutar y evaluar el "Curso de Tributación Internacional" en coordinación con la Subdirección de Escuela de Impuestos y Aduanas</t>
  </si>
  <si>
    <t>Población objetivo estimada para la capacitación</t>
  </si>
  <si>
    <t>(Número de funcionarios capacitados / Número de funcionarios de la población objetivo estimada) X 100</t>
  </si>
  <si>
    <t>Evaluar el Sistema Institucional de Control Interno</t>
  </si>
  <si>
    <t>Fortalecer el liderazgo estratégico a través del fomento de la cultura de control interno</t>
  </si>
  <si>
    <t>Cumplir las metas anuales de gestión de fiscalización en materia Internacional</t>
  </si>
  <si>
    <t>Implementar el Programa de Apoyo a la Modernización</t>
  </si>
  <si>
    <t>Perfilamientos de alto impacto ejecutados  (seleccionados por mesa de análisis)</t>
  </si>
  <si>
    <t xml:space="preserve">Número de perfilamientos de alto impacto ejecutados </t>
  </si>
  <si>
    <t>Valor decomisos de mercancías</t>
  </si>
  <si>
    <t>Diligencias de registro realizadas</t>
  </si>
  <si>
    <t>Número de Diligencias de registro Efectivamente Realizadas / Número de Diligencias de Registro Solicitadas</t>
  </si>
  <si>
    <t>Programas de fiscalización</t>
  </si>
  <si>
    <t>Número de propuestas de programas remitidos para aprobación del comité</t>
  </si>
  <si>
    <t>Reportes enviados a la UIAF</t>
  </si>
  <si>
    <t>Garantizar el acompañamiento en el uso del sistema de fiscalización al área de tecnología para la sostenibilidad del mismo</t>
  </si>
  <si>
    <t>Numero de incidentes solucionados en la mesa técnica + Número de incidentes escalados a tecnología / Número total de incidentes recibidos en cada uno de los periodos</t>
  </si>
  <si>
    <t>Acciones de control</t>
  </si>
  <si>
    <t>Número de denuncias evacuadas de vigencias anteriores / Base denuncias de vigencias anteriores</t>
  </si>
  <si>
    <t>Verificar el origen de las mercancías importadas</t>
  </si>
  <si>
    <t>Número de investigaciones abiertas</t>
  </si>
  <si>
    <t>Gestionar de manera efectiva  la acción de control  a la Factura Electrónica en Fiscalización</t>
  </si>
  <si>
    <t>Número de denuncias evacuadas durante la vigencia /Número de denuncias recibidas durante la vigencia</t>
  </si>
  <si>
    <t>Verificar el origen de las mercancías exportadas</t>
  </si>
  <si>
    <t>Gestionar eficientemente  las Liquidaciones Oficiales  recibidas de las Direcciones Seccionales</t>
  </si>
  <si>
    <t>Evacuación de Liquidaciones Oficiales recibidas</t>
  </si>
  <si>
    <t>Número Liquidaciones Oficiales  tramitadas en la vigencia / Número  Liquidaciones Oficiales  recibidas en la vigencia</t>
  </si>
  <si>
    <t>Validación de Certificados de Origen</t>
  </si>
  <si>
    <t>Número de validaciones tramitadas / Número de validaciones recibidas</t>
  </si>
  <si>
    <t>Evacuación de Perfilamientos solicitados por las dependencias</t>
  </si>
  <si>
    <t>Número de perfilamientos evacuados  / (Número de perfilamientos solicitados durante la vigencia + solicitudes de perfilamiento vigencias anteriores)</t>
  </si>
  <si>
    <t>Eficiencia en la cantidad de muestras analizadas por la Subdirección del Laboratorio Aduanero</t>
  </si>
  <si>
    <t>Capacitaciones a los funcionarios de la DIAN  en materia de derecho de autor y derechos conexos y/o derecho marcario.</t>
  </si>
  <si>
    <t>Subdirección del Operador Económico Autorizado</t>
  </si>
  <si>
    <t>Garantizar una aduana con usuarios confiables</t>
  </si>
  <si>
    <t>Realizar visitas fisicas de Revalidaciones a empresas autorizadas OEA del año 2021, tipo usuario exportador.y Agencias de Aduana.</t>
  </si>
  <si>
    <t xml:space="preserve"> (Visitas físicas realizadas / Usuarios Exportadores y Agencias de Aduana autorizadas OEA del año 2021)*100  </t>
  </si>
  <si>
    <t>Análisis trimestral: Durante este semestre se evidencio participación del equipo de la dependencia en las actividades o capacitaciones programadas por la escuela. Acción a implementar:  Se realizará seguimiento continuo al cumplimiento del PIC, aunado a ello, se incentivará al funcionario a la realización de las distintas actividades entorno al particular.</t>
  </si>
  <si>
    <t>(Número de decretos proyectados / Número total de decretos solicitados)*100</t>
  </si>
  <si>
    <t xml:space="preserve">(Número de conceptos publicados en la base / Número de conceptos expedidos)*100  </t>
  </si>
  <si>
    <t>Absolver  las consultas formuladas por los clientes internos y externos en materia tributaria, aduanera y cambiaria en lo de competencia de la Entidad, que requieran estudio por parte de Normativa y Doctrina</t>
  </si>
  <si>
    <t>Responder por parte de Relatoría las consultas de los clientes internos y externos, que no requieren estudio por parte de Normativa y Doctrina, por existir  doctrina vigente</t>
  </si>
  <si>
    <t>Mejorar las competencias de nuestros funcionarios contribuyendo con la elaboración del breviario</t>
  </si>
  <si>
    <t>Porcentaje de Breviarios publicados</t>
  </si>
  <si>
    <t>Mejorar las competencias de nuestros funcionarios contribuyendo con la elaboración del abstract</t>
  </si>
  <si>
    <t>Porcentaje de Abstract publicados</t>
  </si>
  <si>
    <t>Dirección de Gestión de Policía Fiscal y Aduanera</t>
  </si>
  <si>
    <t>Consolidar la oferta de prevención de la Policía Fiscal Aduanera con el fin de mitigar delitos y comportamientos contrarios a la convivencia que afecten el patrimonio y orden económico del país</t>
  </si>
  <si>
    <t>Numero de campañas realizadas</t>
  </si>
  <si>
    <t>campañas ejecutadas / campañas planeadas</t>
  </si>
  <si>
    <t>Número de Actividades con los semilleros de legalidad ejecutadas</t>
  </si>
  <si>
    <t>Actividades con los Semilleros de la legalidad ejecutadas / Actividades planeadas para los semilleros de la legalidad</t>
  </si>
  <si>
    <t>Número de acciones de control contra el contrabando ejecutadas</t>
  </si>
  <si>
    <t>Número de acciones de control contra el contrabando ejecutadas/ Número de acciones de control contra el contrabando programadas</t>
  </si>
  <si>
    <t>Afectar y/o desarticular estructuras criminales dedicadas al Contrabando, Lavado de Activos y Evasión Fiscal</t>
  </si>
  <si>
    <t>Número de estructuras criminales desarticuladas</t>
  </si>
  <si>
    <t>Subdirección Operativa y Policial</t>
  </si>
  <si>
    <t>Subdirección de Gestión e Investigación</t>
  </si>
  <si>
    <t>Solicitudes de acompañamiento técnico en la contestación de demandas en contra de actos de determinación relacionados con el  Régimen de Precios de Transferencia</t>
  </si>
  <si>
    <t>(Número de solicitudes de acompañamiento técnico para la contestación de demandas de temas relacionados al régimen de precios de transferencias en el periodo/ Número de demandas  recibidas relacionadas al regimen de precios de transferencia en el período)</t>
  </si>
  <si>
    <t>Segmentar, analizar, medir y actualizar el comportamiento de los Grandes Contribuyentes por sectores específicos</t>
  </si>
  <si>
    <t>Apoyo técnico a la Subdirección Operativa Jurídica (SOJ) para la contestación de demandas en contra de actos de determinación relacionados con el  Régimen de Precios de Transferencia</t>
  </si>
  <si>
    <t>(Número de solicitudes de apoyo técnico atendidas/Número de solicitudes de apoyo técnico en demandas  de precios de transferencia realizadas por la SOJ)*100</t>
  </si>
  <si>
    <t>Actualizar la herramienta que proveerá información para modelos de riesgos</t>
  </si>
  <si>
    <t>Número de programas y/o  campañas propuestos para los Grandes Contribuyentes</t>
  </si>
  <si>
    <t>Oportunidad en la definición de las investigaciones tributarias</t>
  </si>
  <si>
    <t>Promedio de meses para expedición de Liquidaciones Oficiales y/o Resoluciones Sanción</t>
  </si>
  <si>
    <t>Participar y apoyar  Programas de formación con organismos internacionales en materia de fiscalización internacional</t>
  </si>
  <si>
    <t>Programas de Formación "En Ejecución"</t>
  </si>
  <si>
    <t>Reuniones de socialización de sentencias ejecutoriadas</t>
  </si>
  <si>
    <t>(Número de sentencias ejecutoriadas en el periodo socializadas en la reunión/número de sentencias ejecutoriadas en el período)*80%</t>
  </si>
  <si>
    <t>La Subdireccion operativa Jurídica no recibió información para actualizar en aplicativo Ferrajoli</t>
  </si>
  <si>
    <t>La Subdireccion operativa Jurídica no recibió insumos para dar trámite.</t>
  </si>
  <si>
    <t xml:space="preserve">La Subdireccion operativa Jurídica no recibió insumos para dar trámite. </t>
  </si>
  <si>
    <t>Cumplimiento Plan de trabajo -Herramienta mercancías ADA</t>
  </si>
  <si>
    <t>(seguimiento ejecutado/seguimiento planeado)*100</t>
  </si>
  <si>
    <t>Actividades de seguimiento y control de la ejecución presupuestal</t>
  </si>
  <si>
    <t>Estrategias de optimización</t>
  </si>
  <si>
    <t>Estrategias ejecutadas/estrategias planteadas</t>
  </si>
  <si>
    <t>Seguimiento y control a la programación y ejecución del PAA</t>
  </si>
  <si>
    <t>Actividades ejecutadas/ Actividades planeadas</t>
  </si>
  <si>
    <t>Seguimiento al cumplimiento de los componentes (1,2,3)</t>
  </si>
  <si>
    <t>Seguimiento cumplimiento al componente 1</t>
  </si>
  <si>
    <t>Consolidar la gestión del talento humano a través de iniciativas que permitan mejorar el desempeño institucional</t>
  </si>
  <si>
    <t>Factor de gestión del talento humano</t>
  </si>
  <si>
    <t>Porcentajese suma las variables de cumplimiento del Factor TH= V1 (Ampliación de planta de personal) +V2(Provisión de los empleos de la planta de personal de la DIAN)+V3(Decreto Ley Carrera Administrativa )</t>
  </si>
  <si>
    <t>Plan de gestión de cambio</t>
  </si>
  <si>
    <t>(Activiades ejecutadas / actividades planeadas) * 100%</t>
  </si>
  <si>
    <t>Presentar la información financiera de la función pagadora, de acuerdo con las disposiciones del Régimen de Contabilidad Pública, dentro de los términos definidos por la Contaduría General de la Nación</t>
  </si>
  <si>
    <t>Presentación de alertas y sugerencias de la Ejecución de los recursos del Fondo DIAN</t>
  </si>
  <si>
    <t>Informe Técnico Presentado/ Informes Técnicos Propuestos</t>
  </si>
  <si>
    <t>Cumplimiento Plan de trabajo SGEP</t>
  </si>
  <si>
    <t>Participación de los servidores públicos vinculados a la Subdirección en las capacitaciones programadas.</t>
  </si>
  <si>
    <t>Ejecutar el Plan de Bienestar e incentivos para los servidores públicos de la entidad</t>
  </si>
  <si>
    <t>Plan de Bienestar e Incentivos</t>
  </si>
  <si>
    <t>Desarrollar el Plan de seguridad y Salud en el trabajo de la Entidad</t>
  </si>
  <si>
    <t>Habilitación de modalidades de trabajo  aprobadas</t>
  </si>
  <si>
    <t>Cumplimiento Plan de trabajo SEIA</t>
  </si>
  <si>
    <t>Acciones de Gestión de Conocimiento 2023</t>
  </si>
  <si>
    <t>Cumplimiento Plan de Trabajo de la Solución Tecnológica Proceso Disciplinario </t>
  </si>
  <si>
    <t>Contribuir en la prevención en materia disciplinaria</t>
  </si>
  <si>
    <t>Documento  "Programa de Prevención en materia  disciplinaria 2023"</t>
  </si>
  <si>
    <t xml:space="preserve">Emision del  Documento </t>
  </si>
  <si>
    <t>Plan de implementación del programa 2023</t>
  </si>
  <si>
    <t>Trámite de 100% contratos autorizados por directores de gestión</t>
  </si>
  <si>
    <t xml:space="preserve">Número de autorizaciones del ordenador del gasto / número de solicitudes debidamente avaladas por  los directores de gestión </t>
  </si>
  <si>
    <t xml:space="preserve">Implementación  del Aplicativo  notificar en  las áreas  planeadas </t>
  </si>
  <si>
    <t xml:space="preserve">(Numero de dependencias de nivel central actualizadas / numero de dependencias de nivel central programadas)*100% </t>
  </si>
  <si>
    <t xml:space="preserve"> Adecuación y amoblamiento de las sedes y puntos de contacto</t>
  </si>
  <si>
    <t>Porcentaje de cumplimiento  de adecuación de puntos contacto ejecutados  /puntos de contactos  programados</t>
  </si>
  <si>
    <t>Diseño y habilitación de la multinube híbrida</t>
  </si>
  <si>
    <t xml:space="preserve">Indice de atención  oportuna de requerimientos e incidentes </t>
  </si>
  <si>
    <t>(Requerimientos e inicidentes atendidos oportunuamente) / (Requerimientos e incidentes atendidos)</t>
  </si>
  <si>
    <t>Implementación de controles de seguridad de la información en la infraestructura tecnológica</t>
  </si>
  <si>
    <t>“# controles implementados (realizables) / (# de controles recomendados en el informe de la OSI) *100</t>
  </si>
  <si>
    <t>Mejora continua DRP</t>
  </si>
  <si>
    <t>(Pruebas realizadas / Pruebas Programadas) * 100</t>
  </si>
  <si>
    <t>Participación en el  plan de uso y apropiación de DGIT</t>
  </si>
  <si>
    <t>(Actividades Realizadas/Actividades planeadas)*100</t>
  </si>
  <si>
    <t>Mejorar las capacidades institucionales mediante el uso adecuado de tecnologías digitales y su alineación con las necesidades de la entidad</t>
  </si>
  <si>
    <t>cumplimiento en atención de solicitudes de información</t>
  </si>
  <si>
    <t>(solicitudes atendidas de acuerdo a los ANS establecidos/ solicitudes recibidas ) *100</t>
  </si>
  <si>
    <t>Disposición de servicios en la plataforma de interoperabilidad</t>
  </si>
  <si>
    <t>Numero de servicios dispuestos/ Numero de servicios convenidos</t>
  </si>
  <si>
    <t>Disposición oportuna de la información para facilitar el cumplimiento de obligaciones tributarias</t>
  </si>
  <si>
    <t>Proyecto PDIS contratado y en ejecución</t>
  </si>
  <si>
    <t>Gestionar  los nuevos proyectos misionales y de apoyo a la gestión para impulsar el uso intensivo de tecnologías digitales</t>
  </si>
  <si>
    <t>Ejecución de los proyecto PETD -NSGT</t>
  </si>
  <si>
    <t>Documento PETI actualizado.</t>
  </si>
  <si>
    <t>Arquitectura digital  actualizada y gestionada</t>
  </si>
  <si>
    <t>Documento de Arquitectura digital actualizado.</t>
  </si>
  <si>
    <t>cenIT- proyectos</t>
  </si>
  <si>
    <t>cenIT - Iniciativas</t>
  </si>
  <si>
    <t>Ejecución de los proyecto PETD -DataR</t>
  </si>
  <si>
    <t>Ejecución de los proyecto PETD -NSGA</t>
  </si>
  <si>
    <t>Garantizar que las soluciones tecnológicas cumplan con las especificaciones técnicas y funcionales</t>
  </si>
  <si>
    <t>Cumplimiento de casos solucionados AT ≥ 95%</t>
  </si>
  <si>
    <t>Cumplimiento de casos solucionados SU ≥ 95%</t>
  </si>
  <si>
    <t>De acuerdo al reporte recibido por la Subdirección Financiera, se ve reflejado el cumplimiento de la Ejecución Presupuestal</t>
  </si>
  <si>
    <t>De acuerdo al reporte recibido por la Subdirección Financiera, se ve reflejado el cumplimiento de la Ejecución PAC.</t>
  </si>
  <si>
    <t>Implementar los sistemas de gestión de la entidad</t>
  </si>
  <si>
    <t>Propuesta de alineación de incentivos</t>
  </si>
  <si>
    <t>Documento con propuesta de alineación de incentivos</t>
  </si>
  <si>
    <t>Implementar la disciplina de Gestión por procesos - BPM</t>
  </si>
  <si>
    <t>Plan de continuidad de negocio actualizado y socializado con las áreas relevantes de la entidad</t>
  </si>
  <si>
    <t>Plan de continuidad de negocio actualizado y socializado</t>
  </si>
  <si>
    <t xml:space="preserve">Propuesta del sistema de gestión de riesgos de la entidad </t>
  </si>
  <si>
    <t>Sistema de gestión de riesgos DIAN propuesto a la DGEA</t>
  </si>
  <si>
    <t>Priorizar los programas, campañas y acciones con información rigurosa</t>
  </si>
  <si>
    <t>Implementar la política de Gobernanza de datos en la Entidad</t>
  </si>
  <si>
    <t>Documentos de Politica de Gobernaza de datos elaborados</t>
  </si>
  <si>
    <t>Documentos de política elaborados</t>
  </si>
  <si>
    <t>Promover el uso de la analítica en la entidad para la toma de decisiones basada en evidencia rigurosa</t>
  </si>
  <si>
    <t>Tableros de control priorizados de las áreas misionales de la entidad elaborados y presentados a la DGEA</t>
  </si>
  <si>
    <t xml:space="preserve">Tableros de control   de las áreas misionales de la entidad elaborados y presentados a la DGEA / Tableros de control priorizados   de las áreas misionales de la entidad </t>
  </si>
  <si>
    <t>Documento con la estimación preliminar de la brecha tributaria presentado a la DGEA</t>
  </si>
  <si>
    <t>Documento realizado y presentado</t>
  </si>
  <si>
    <t>Documento con insumos preliminares que para la identificación y priorización inicial de los riesgos de cumplimiento en materia Tributaria, Aduanera y Cambiaria que sirva para la ejecución del modelo de gestión de riesgos contratado</t>
  </si>
  <si>
    <t>Documento con los insumos preliminares</t>
  </si>
  <si>
    <t>Ampliar los canales y medios para el control de mercancías y personas</t>
  </si>
  <si>
    <t>Documentos de estrategia para fortalecer el CTA</t>
  </si>
  <si>
    <t>Hoja de ruta de fortalecimiento de capacidades del CTA</t>
  </si>
  <si>
    <t>Ejecutar las actividades de las consultorías contratadas en los tiempos establecidos en los cronogramas iniciales</t>
  </si>
  <si>
    <t>Cumplimiento de los cronogramas</t>
  </si>
  <si>
    <t>(Actividades ejecutadas  / Actividades identificadas)*100</t>
  </si>
  <si>
    <t>Facilitar la participación de los grupos de interés en la planeación, gestión y evaluación de la entidad</t>
  </si>
  <si>
    <t xml:space="preserve">Metodologia de priorización para el desarrollo de proyectos de analitica </t>
  </si>
  <si>
    <t>Metodología de priorización para desarrollos de proyectos de analítica definida</t>
  </si>
  <si>
    <t>Resultado de seguimiento de iniciativas que se han desarrollado en la subdirección</t>
  </si>
  <si>
    <t>Reporte de seguimiento de iniciativas que se han desarrollado en la subdireccion</t>
  </si>
  <si>
    <t>Documento que formalice el comité propuesto</t>
  </si>
  <si>
    <t>Documento propuesto a la DGEA</t>
  </si>
  <si>
    <t>Estrategia de despliegue  en la entidad del uso de la analítica y de cultura de toma de decisiones basada en evidencia rigurosa elaborada</t>
  </si>
  <si>
    <t>Documento con la estaretgia elaborado</t>
  </si>
  <si>
    <t xml:space="preserve">Estrategia de formalización para la implementación de inteligencia de negocios en la DIAN </t>
  </si>
  <si>
    <t>Documentos que formalicen la metodología de creación de tableros de control de gestión en la DIAN</t>
  </si>
  <si>
    <t>Soluciones desarrolladas</t>
  </si>
  <si>
    <t>Soluciones desarrolladas / Soluciones requeridas y aprobadas de acuerdo con el plan estratégico</t>
  </si>
  <si>
    <t>Reporte con el resultado del análisis sobre factibilidad</t>
  </si>
  <si>
    <t xml:space="preserve">Reporte con el resultado del análisis sobre factibilidad </t>
  </si>
  <si>
    <t>Diseñar intervenciones de economía del comportamiento en la entidad</t>
  </si>
  <si>
    <t xml:space="preserve">Documento con el plan de trabajo detallado para realizar las intervenciones de economía del comportamiento identificadas </t>
  </si>
  <si>
    <t>Documento con el plan de trabajo detallado para realizar las intervenciones de economía del comportamiento identificadas  realizado</t>
  </si>
  <si>
    <t>Registro de acuerdo con el reporte PIC</t>
  </si>
  <si>
    <t>Desarrollar una cultura organizacional sólida fundamentada en la información, el control, la evaluación, para la toma de decisiones y la mejora continua</t>
  </si>
  <si>
    <t>Campaña de comunicación sobre analítica</t>
  </si>
  <si>
    <t>Piezas comunicativas elaboradas y difundidas de acuerdo con el plan de trabajo / Piezas comunicativas programadas</t>
  </si>
  <si>
    <t>Número de sesiones de sensibilización con las direcciones seccionales sobre el uso de los datos</t>
  </si>
  <si>
    <t xml:space="preserve">Sesiones de sensibilización ejecutadas </t>
  </si>
  <si>
    <t>Plan de capacitación en analítica que responda a las necesidades de la Entidad</t>
  </si>
  <si>
    <t>Plan de capacitación identificado y detallado</t>
  </si>
  <si>
    <t>Subdirección de Análisis de Riesgo y Programas</t>
  </si>
  <si>
    <t xml:space="preserve">Documento con la actualización y ajuste  de las metodologías de MOPU aduanero </t>
  </si>
  <si>
    <t xml:space="preserve">Metodología aduanera actualizada </t>
  </si>
  <si>
    <t xml:space="preserve">Modelos predictivos de omisos e inexactos actualizado considerando el reentrenamiento, con ruta de soporte SPSS Modeler  </t>
  </si>
  <si>
    <t xml:space="preserve">Documento actualizado con el entrenamiento del modelo predictivo de omisos e inexactos y rutas de soporte SPSS Modeler </t>
  </si>
  <si>
    <t>Modelo de control mediante bloques sectoriales que incorpore información de IVA y estructuración de redes complejas para focalizar control tributario</t>
  </si>
  <si>
    <t>Modelo analítico actualizado  en SPSS MODELER para validación de la metodologia de MOPU Tributario</t>
  </si>
  <si>
    <t xml:space="preserve">Rutas actualizadas en software SPSS MODELER de modelos de machine learning para validación de MOPU tributario </t>
  </si>
  <si>
    <t>Documentos con la actualización y ajuste  de las metodologías de MOPU  y tributario</t>
  </si>
  <si>
    <t>Metodología actualizada MOPU Tributario con sintaxis</t>
  </si>
  <si>
    <t xml:space="preserve">Estudios  relacionado con temas TAC  </t>
  </si>
  <si>
    <t xml:space="preserve">Documento realizado y presentado </t>
  </si>
  <si>
    <t>Análisis de distribución y equidad en el impuesto de renta de personas naturales</t>
  </si>
  <si>
    <t>Informe</t>
  </si>
  <si>
    <t>Documento independiente de gasto tributario en renta e IVA OCDE</t>
  </si>
  <si>
    <t>Garantizar la producción estadística y la generación de análisis técnicos</t>
  </si>
  <si>
    <t>Formular y hacer el seguimiento a la estrategia de participación ciudadana de la Entidad</t>
  </si>
  <si>
    <t>Acompañar a las áreas en la formulación y el seguimiento de la planeación de la Entidad</t>
  </si>
  <si>
    <t>Ejes de la Dirección General  incluidas   en los componentes de planeación de la Entidad</t>
  </si>
  <si>
    <t>Total ejes incluidos en los componentes de la planeación de la Entidad/ Total de Ejes entregados por el Director General</t>
  </si>
  <si>
    <t>Acompañar a las áreas con el reporte oportuno del cumplimiento de las actividades incluidas en el Plan Anticorrupción y de Atención al Ciudadano - PAAC</t>
  </si>
  <si>
    <t>Monitoreos realizados al PAAC</t>
  </si>
  <si>
    <t>Monitoreo a las actividades definidas en los planes de acción  por las áreas</t>
  </si>
  <si>
    <t>%  de implementación en el Plan de Gestión de Calidad y Plan de Gestión Ambiental</t>
  </si>
  <si>
    <t># Acciones de realizadas en los dos planes  / # de Acciones Programadas en los dos planes</t>
  </si>
  <si>
    <t xml:space="preserve">Mapa de procesos de la DIAN rediseñado </t>
  </si>
  <si>
    <t>Mapa de procesos de la DIAN aprobado por la Dirección General</t>
  </si>
  <si>
    <t>Actualizar las matrices de riesgos de los procesos cuando se requiera, con el fin de que las áreas puedan mejorar su gestión a través de su monitoreo y control</t>
  </si>
  <si>
    <t>Implementar los proyectos de la DGEA en el marco del programa de apoyo a la modernización en las condiciones de calidad definidos con las consultorías</t>
  </si>
  <si>
    <t>Productos para el año 2023</t>
  </si>
  <si>
    <t>Productos recibidos a satisfacción modelo de efectividad BPM</t>
  </si>
  <si>
    <t>Documentos de funcionalidades que debe contemplar los nuevos sistemas para la gestión del Centro de Trazabilidad Aduanera</t>
  </si>
  <si>
    <t>Documentos metodológicos elaborados</t>
  </si>
  <si>
    <t>Porcentaje de manifiestos de carga con seguimiento, control y monitoreo</t>
  </si>
  <si>
    <t>(No. de manifiestos revisados / No. De manifiestos seleccionados de acuerdo a los protocolos de operación del CTA) *100</t>
  </si>
  <si>
    <t>Porcentaje de tránsitos aduaneros con con seguimiento, control y monitoreo</t>
  </si>
  <si>
    <t>(No. de DUTA revisados / No. De DUTA seleccionados de acuerdo a los protocolos de operación del CTA)*100</t>
  </si>
  <si>
    <t>Documento diseñado</t>
  </si>
  <si>
    <t xml:space="preserve">Seguimiento a viajeros desde el CTA </t>
  </si>
  <si>
    <t>Resultado del Seguimiento a viajeros del CTA implementados</t>
  </si>
  <si>
    <t>Porcentaje de evaluaciones de niveles de servicio aplicadas</t>
  </si>
  <si>
    <t>(No. de evaluaciones realizadas / No. de evaluaciones programadas) * 100</t>
  </si>
  <si>
    <t>Documento con la definición funcional de interoperabilidad y uso de la información</t>
  </si>
  <si>
    <t>Documento con la definición funcional de interoperabilidad</t>
  </si>
  <si>
    <t xml:space="preserve">Protocolos de operación del CTA </t>
  </si>
  <si>
    <t>Variable 1: Canales implementados en el periódo</t>
  </si>
  <si>
    <t>Canales y mecanismos de servicio y cercanía al ciudadano</t>
  </si>
  <si>
    <t xml:space="preserve"> Suma % de avance ponderado de cada actividad definida en el Plan de Cultura de la Contribución en el periódo (V 1 * V 2)
•	Variable 1: % de avance de cada actividad
•	Variable 2: % ponderación en Plan Cultura</t>
  </si>
  <si>
    <t>Plan de Cultura de la Contribución</t>
  </si>
  <si>
    <t>Desarrollar las Acciones que promuevan la cultura de la contribución</t>
  </si>
  <si>
    <t>Variable 1: Actividades realizadas en el periódo</t>
  </si>
  <si>
    <t>Plan de acción de Cercanía al Ciudadano</t>
  </si>
  <si>
    <t>Variable 1 - Instrumento para la evaluación de la experiencia del ciudadano aplicado en el periódo</t>
  </si>
  <si>
    <t>Instrumentos para la evaluación de la experiencia del ciudadano</t>
  </si>
  <si>
    <t>(Variable 1 / Variable2) * 100
Variable 1: Actividades finalizadas en el periódo
Variable 2: Actividades programadas en el periódo</t>
  </si>
  <si>
    <t>Decreto de devolución de IVA a turistas extranjeros implementado</t>
  </si>
  <si>
    <t>Documentos implementados en el sistema de factura electrónica en el periódo</t>
  </si>
  <si>
    <t>Documentos implementados en el sistema de factura electrónica</t>
  </si>
  <si>
    <t>Sujetos habilitados para el uso del Documento electrónico de servicios públicos domiciliarios</t>
  </si>
  <si>
    <t>Habilitar usarios con el documento electrónico de servicios publicos domiciliarios con  el fin de tener soportados costos y deducciones y asi apalancar resultados estratégicos</t>
  </si>
  <si>
    <t>Sujetos habilitados para el uso del tiquete de máquina registradora con sistema POS electrónico</t>
  </si>
  <si>
    <t>Habilitar usuarios con el tiquete de máquina registradora con sistema POS electrónico, con el fin de tener soportados costos y deducciones y asi apalancar resultados estratégicos</t>
  </si>
  <si>
    <t>Documentos de la ruta de la formalización elaborados en el periódo</t>
  </si>
  <si>
    <t xml:space="preserve">Planeacion de la ruta de la formalización </t>
  </si>
  <si>
    <t xml:space="preserve">Definición de los compónentes de la ruta de la formalización. </t>
  </si>
  <si>
    <t>Personas que asisten a la socialización en el periódo</t>
  </si>
  <si>
    <t>Socialización de los beneficios del Régimen Simple de Tributación</t>
  </si>
  <si>
    <t>Socializar los beneficios del Régimen Simple de Tributación para posicionarlo como mecanismo de impulso para la formalización</t>
  </si>
  <si>
    <t>Variable 1 : Mecanismos implementados para facilitar el pago de obligaciones fiscales en el periódo</t>
  </si>
  <si>
    <t>Medios de pago</t>
  </si>
  <si>
    <t>(Suma V1n) / V2
Variable 1: Días para la devolución ordinaria
Variable 2: Devoluciones oridnarias tramitadas en el peródo</t>
  </si>
  <si>
    <t>Término de las devoluciones ordinarias</t>
  </si>
  <si>
    <t>Declaraciones sugeridas enviadas en el período de los impuestos de renta, ventas y consumo</t>
  </si>
  <si>
    <t>Declaraciones sugeridas enviadas</t>
  </si>
  <si>
    <t>Los resultados obtenidos se deben al control que se realiza para que los funcionarios asistan a las actividades programadas, enviando comunicado adicional a los funcionarios comunicando la actividad a realizar</t>
  </si>
  <si>
    <t xml:space="preserve">2022 META </t>
  </si>
  <si>
    <t xml:space="preserve">2022 LOGRO </t>
  </si>
  <si>
    <t>2022 %
CUMPLIMIENTO</t>
  </si>
  <si>
    <t>2022 %
CUMPLIMIENTO NORMALIZADO</t>
  </si>
  <si>
    <t>V1 : No. de acto administrativo</t>
  </si>
  <si>
    <t>Dirección General</t>
  </si>
  <si>
    <r>
      <rPr>
        <b/>
        <sz val="26"/>
        <color theme="0"/>
        <rFont val="Calibri"/>
        <family val="2"/>
      </rPr>
      <t xml:space="preserve">TABLERO BALANCEADO DE GESTIÓN 2023
</t>
    </r>
    <r>
      <rPr>
        <b/>
        <i/>
        <sz val="18"/>
        <color theme="0"/>
        <rFont val="Calibri"/>
        <family val="2"/>
      </rPr>
      <t>Versión 4, Octubre 23 de 2023</t>
    </r>
  </si>
  <si>
    <t>En el año 2023 se profirieron un total de 14 fallos ejecutoriados (2 desfavorables y 12 favorables). Para un cumplimiento del 85.71%, por lo que se superó la meta propuesta.</t>
  </si>
  <si>
    <r>
      <t xml:space="preserve"> </t>
    </r>
    <r>
      <rPr>
        <sz val="14"/>
        <color theme="1"/>
        <rFont val="Calibri"/>
        <family val="2"/>
      </rPr>
      <t xml:space="preserve">En la vigencia fiscal del año 2022, la meta de Gestión efectiva de Fiscalización Aduanera (Resoluciones Proferidas), estaba establecida por un valor de $535.000.000, en el mes de febrero se profirió resolución sanción por   $7.656.340.773, generando un sobre cumplimiento sobre la meta de mas del 200%, cabe aclarar que este sobrecumplimiento fue atípico y especial, teniendo en cuenta el número de operaciones “Declaraciones de Importación anticipadas”, que se analizaron dentro del expediente objeto de la resolución sanción,  las cuales generaron el valor de la sanción, puesto que, la sanción a imponer se cuantificaba por cada operación realizada; situación que no es recurrente en esta seccional, dado que los usuarios aduaneros con domicilio en el departamento de Caldas, en su mayoría son usuarios aduaneros con la calidad de operadores económicos autorizados “OEA” lo que se traduce en usuarios con riesgo bajo o usuarios de alta confianza, en la actualidad en la seccional de Manizales, se cuenta con 17 usuarios aduaneros con calidades especiales, antes Usuario Aduanero Permanente “UAP”; de los cuales 14 tienen la calidad de Operadores económicos autorizados, 3 no han aplicado a la calidad de OEA, quedando clasificados como usuario de Tramite simplificado “UTS”, 3 depósitos privados y una zona franca de servicios; en consecuencia para la vigencia  2023 se estableció una meta superior,  sin tener presente, las circunstancias especiales del caso,  además es preciso indicar que, no se tuvo en cuenta que los insumos aduaneros que son remitidos a esta seccional, un gran porcentaje, después de realizar todo el análisis del material probatorio obrante dentro de expediente, da lugar a auto de archivo por pruebas satisfactorias, otros no dan lugar a apertura de investigación o simplemente se da traslado por competencia porque fueron direccionados erróneamente por la subdirección.  Así las cosas como se advirtió, durante todo el año en diferentes espacios y según consta en correo enviado a la Subdirección de Fiscalización Aduanera el pasado 15 de diciembre de 2023, la meta no correspondia con las posibilidades operacionales de esta dirección, por lo cual fue imposible su cumplimiento. </t>
    </r>
  </si>
  <si>
    <t>META CUMPLIDA. Se aprovecharon plenamente las bases remitidas por la subdirección cambiaria y con ellas se lograron recaudos y ajuste de los usuarios a sus obligaciones.</t>
  </si>
  <si>
    <t>División de Fiscalización y Liquidación Tributaria (E&amp;I).</t>
  </si>
  <si>
    <r>
      <rPr>
        <sz val="14"/>
        <color rgb="FF000000"/>
        <rFont val="Calibri"/>
        <family val="2"/>
      </rPr>
      <t xml:space="preserve">Se cumple con la meta propuesta para el año 2023, de acuerdo a lo establecido por parte de Nivel Central.  </t>
    </r>
    <r>
      <rPr>
        <b/>
        <sz val="14"/>
        <color rgb="FF000000"/>
        <rFont val="Calibri"/>
        <family val="2"/>
      </rPr>
      <t>META CUMPLIDA</t>
    </r>
  </si>
  <si>
    <t xml:space="preserve">Se cumplió con la meta propuesta para el año 2023, en este periodo se revisaron un total de 13 constestaciones de demanda y 8 apelaciones de sentencia, de un total de 21 actuaciones que debia ser revisadas por el jefe de la división. </t>
  </si>
  <si>
    <t xml:space="preserve">Durante el período  enero a  diciembre de 2023 se obtuvo un cumplimiento del  103 % al obtener un recaudo por gestión de $ 255.621 millones de pesos frente a la meta anual de $248.209 millones de pesos, resultado de aplicar los lineamientos y estrategias de cobro establecidos por la Dirección de  Impuestos y la  Subdirección de  Cobranzas  y Control Extensivo, como son:Desarrollo de jornadas de visitas integrales, de facturación y jornadas al Día con la Dian le cumplo al País, cierre de ciclos, aplicación de depósitos judiciales, generación  de  recibos  oficiales  de pago  de facilidades de pago,  suscripción de  facilidades  de pago conforme el artículo 814  del  ET  de preferencia  a un (1) año;  gestión de medidas  cautelares: embargo bancario, investigaciónde bienes,  y estrategias de acercamiento al ciudadano a través de digiturnos virtuales y atención presencial, priorizando la  gestión del cobro  para las nuevas obligaciones, mayores cuantías y aplicación del procedimiento de facilidades de pago: Requerimientos, resoluciones  de incumplimiento.  Conforme al PLAN DE COBRO 2023, que señaló la distribución de la meta de RECAUDO NACIONAL por Gestión de 33 Billones de pesos entre las Direcciones Seccionales, para DSIA Manizales, la meta anual asignada se asignó una  meta anual por valor de $248.209 millones de pesos.   </t>
  </si>
  <si>
    <t>META CUMPLIDA. La estrategia consistió en el acercamiento con  los usuarios aduaneros para que se allanaran pronto ante los hechos evidenciados como sancionables, con lo que se consiguió no solo el recaudo sino tambien el menor desgaste adminsitrativo.</t>
  </si>
  <si>
    <t>META CUMPLIDA. logrando el acercamiento con los usuarios cambiarios se lograron los recaudos voluntarios con el reconocimiento de las irregularidades sancionables.</t>
  </si>
  <si>
    <r>
      <rPr>
        <sz val="14"/>
        <color rgb="FF000000"/>
        <rFont val="Calibri"/>
        <family val="2"/>
      </rPr>
      <t xml:space="preserve">Se logra el cumplimiento de esta meta con las investigaciones desarrolladas en los diferentes programas, ejecutoria de los diferentes actos administrativos,  con las correcciones , presentación de declaraciones y pago de sanciones.  </t>
    </r>
    <r>
      <rPr>
        <b/>
        <sz val="14"/>
        <color rgb="FF000000"/>
        <rFont val="Calibri"/>
        <family val="2"/>
      </rPr>
      <t>META CUMPLIDA</t>
    </r>
  </si>
  <si>
    <t xml:space="preserve">En el año 2023 se atendieron en oportunidad los requerimientos relacionados con memorando 132 de 2021, trámites ante el Comité de Conciliaciones y Política de Prevención de Daño Antijurídico, por lo tanto la Subdirección de Representación Externa reportó un cumplimiento del 100% en los 2 semestres. </t>
  </si>
  <si>
    <t>Ejecución acorde con la programación en el año 2023.</t>
  </si>
  <si>
    <t>Meta cumplida, sin embargo es importante aclarar que en un hecho aislado se profirió una resolución sanción con firmeza con un valor que permitió sobre cumplir la meta establecida, no obstante, se resalta que es un hecho aislado y que no puede ser base para establecer metas futuras.</t>
  </si>
  <si>
    <t>META CUMPLIDA, enfocados en actividades que generan recaudo proponiendo las sanciones que corresponden e impulsando el allanamiento para el pronto fin de los procesos.</t>
  </si>
  <si>
    <t xml:space="preserve">Se cumple con la meta propuesta para el año 2023. Teniendo en cuenta que de la orden de compra de aseo y cafetería quedó un saldo por ejecutar debido a que no se logró realizar el contrato desde el 01 de diciembre como se planeó por parte de nivel central.  </t>
  </si>
  <si>
    <r>
      <t xml:space="preserve">Durante el período se ha logrado cumplir la meta, gracias a la difusión que se realiza del RST.  </t>
    </r>
    <r>
      <rPr>
        <b/>
        <sz val="14"/>
        <color rgb="FF000000"/>
        <rFont val="Calibri"/>
        <family val="2"/>
      </rPr>
      <t>META CUMPLIDA</t>
    </r>
  </si>
  <si>
    <t xml:space="preserve">La meta fue ajustada con posterioridad a que se presentara un hecho aislado que permitió una firmeza por un valor extraordinario y luego reajustada a su valor original, sin tener en cuenta, que ya se había alcanzado un valor muy superior con lo que se registra el sobre cumplimiento. </t>
  </si>
  <si>
    <t xml:space="preserve">Se cumplió con la meta propuesta para el año 2023. Todos  los recursos en materia aduanera se fallaron en un término inferior a los 4 meses, para lo cual se realizó un control constante de los fechas de vencimiento.  </t>
  </si>
  <si>
    <t xml:space="preserve">Se cumplió con la meta propuesta para el año 2023. Todos los recursos cambiarios se fallaron en un término inferior a los 6 meses, para lo cual se realizó un control constante de los fechas de vencimiento.   </t>
  </si>
  <si>
    <r>
      <t xml:space="preserve">Se realizó el informe de avance primer y segundo semestre  cliente interno y se envió en oportunidad a la Subdirección de Servicio al Ciudadano en asuntos tributarios, indicando el número de campañas realizadas. </t>
    </r>
    <r>
      <rPr>
        <b/>
        <sz val="14"/>
        <color rgb="FF000000"/>
        <rFont val="Calibri"/>
        <family val="2"/>
      </rPr>
      <t>META CUMPLIDA</t>
    </r>
    <r>
      <rPr>
        <sz val="14"/>
        <color rgb="FF000000"/>
        <rFont val="Calibri"/>
        <family val="2"/>
      </rPr>
      <t xml:space="preserve"> </t>
    </r>
  </si>
  <si>
    <t>"Este Indicador fue inhabilitado por solicitud de la Subdirección de Servicio al Ciudadano en Asuntos Tributarios DGI. Por temas de integración tecnológica no fue posible cerrar el ingreso por el antiguo sistema por la APP "</t>
  </si>
  <si>
    <r>
      <t>Durante el 2023 se realizaron puntos moviles y ferias de servicios en compañía de las secretarías de hacienda de los municipios con el fin de incentivar el RST.</t>
    </r>
    <r>
      <rPr>
        <b/>
        <sz val="14"/>
        <color rgb="FF000000"/>
        <rFont val="Calibri"/>
        <family val="2"/>
      </rPr>
      <t xml:space="preserve"> META CUMPLIDA</t>
    </r>
  </si>
  <si>
    <r>
      <t xml:space="preserve">Durante el 2023 Se  realizaron  jornadas de  sensibilización del RST en asocio con diferentes entes gubernamentales y privados. </t>
    </r>
    <r>
      <rPr>
        <b/>
        <sz val="14"/>
        <color rgb="FF000000"/>
        <rFont val="Calibri"/>
        <family val="2"/>
      </rPr>
      <t>META CUMPLIDA</t>
    </r>
    <r>
      <rPr>
        <sz val="14"/>
        <color rgb="FF000000"/>
        <rFont val="Calibri"/>
        <family val="2"/>
      </rPr>
      <t xml:space="preserve"> </t>
    </r>
  </si>
  <si>
    <t xml:space="preserve">Se cumplió con la meta propuesta para el año 2023. Todos los recursos tributarios se fallaron en un término inferior a los 10 meses, para lo cual se realizó un control constante de los fechas de vencimiento.   </t>
  </si>
  <si>
    <r>
      <rPr>
        <sz val="14"/>
        <color rgb="FF000000"/>
        <rFont val="Calibri"/>
        <family val="2"/>
      </rPr>
      <t xml:space="preserve">A lo largo del año 2023 se ha cumplido con las actividades del Rut y Rub que son enviadas desde el nivel central  </t>
    </r>
    <r>
      <rPr>
        <b/>
        <sz val="14"/>
        <color rgb="FF000000"/>
        <rFont val="Calibri"/>
        <family val="2"/>
      </rPr>
      <t>META CUMPLIDA</t>
    </r>
  </si>
  <si>
    <t>La meta no  se alcanza debido a que  no era viable actualizar el 100% de los procesos debido a que los no actualizados ya tienen fecha de  audiencia programada desde el semestre anterior o bien se encuentra suspendidos en cumplimiento a lo señalado por el art 70 de la ley 2277 de 2022.</t>
  </si>
  <si>
    <r>
      <t xml:space="preserve">Se cumplio con esta meta realizando visitas de facturación en horarios nocturnos y se aprovecharon insumos que resultaron con las diferentes Jornadas de visitas integrales,  Al Dia con la Dian y Facturación electrónica, direccionadas por la Dirección de Gestión de Impuestos y programadas por la Seccional.  </t>
    </r>
    <r>
      <rPr>
        <b/>
        <sz val="14"/>
        <color rgb="FF000000"/>
        <rFont val="Calibri"/>
        <family val="2"/>
      </rPr>
      <t>META CUMPLIDA</t>
    </r>
    <r>
      <rPr>
        <sz val="14"/>
        <color rgb="FF000000"/>
        <rFont val="Calibri"/>
        <family val="2"/>
      </rPr>
      <t>.</t>
    </r>
  </si>
  <si>
    <t>Se cumplió con la meta de decomisos en firme, especialmente enfocados en los decomisos directos que si bien suelen ser de pequeños montos lo que obligó a hacer un gran numero de operaciones de aprehensión y decomisos, tambien permitió que se fuera selectivo sobre mercancias que normalmente no son susceptibles de legalización, rescate o que difícilmente logran soportartarse documentalmente.</t>
  </si>
  <si>
    <r>
      <t xml:space="preserve">Se cumplió con la meta, como resultado de las visitas realizadas durante el año de facturación, en las diferentes jornadas direccionadas por el nivel central y la seccional.  </t>
    </r>
    <r>
      <rPr>
        <b/>
        <sz val="14"/>
        <color rgb="FF000000"/>
        <rFont val="Calibri"/>
        <family val="2"/>
      </rPr>
      <t>META CUMPLIDA.</t>
    </r>
  </si>
  <si>
    <t>Entre enero y diciembre se dispuso de mercancías por $3.111 millones así: donaciones por $1.532 millones; destrucciones por $1.454 millones; entrega a la Fiscalía por $61 millones; ventas por $61 millones; y entrega de muestras para análisis por 2 millones de pesos. El cumplimiento de la meta se vio afectado porque durante diciembre se presentó un ingreso de mercancías atípico por $1.129 millones de pesos, mientras que en el resto del año el promedio de ingresos mensuales había sido de $271 millones. Se cumple la meta.</t>
  </si>
  <si>
    <t>META CUMPLIDA, el objetivo era una acción de control la cual se logró en acción de control conjunta aduanas y cambios, realizada a los viajeros y transportistas en operativos de carreteras durante tres dias consecutivos en el mes de noviembre de 2023</t>
  </si>
  <si>
    <t>Diseño y ejecución en etapa persuasiva de Acción de Control Local</t>
  </si>
  <si>
    <r>
      <t xml:space="preserve">Se cumplió la Meta con la ejecución de la Acción de Control propuesta. Cumpliendo los lineamientos planteados en la accion de control. </t>
    </r>
    <r>
      <rPr>
        <b/>
        <sz val="14"/>
        <color rgb="FF000000"/>
        <rFont val="Calibri"/>
        <family val="2"/>
      </rPr>
      <t>META CUMPLIDA.</t>
    </r>
  </si>
  <si>
    <t>Se tenían en inventario 7 expedientes que correspondían con los parámetros establecidos por las vigenicias anteriores al 2022, los cuales fueron evacuados en su totalidad.</t>
  </si>
  <si>
    <r>
      <rPr>
        <sz val="14"/>
        <color rgb="FF000000"/>
        <rFont val="Calibri"/>
        <family val="2"/>
      </rPr>
      <t xml:space="preserve">La Dirección Seccional en cabeza de la División de Servicio al Ciudadano ha realizado el acompañamiento a los municipios pendientes de la adopción de las tarifas, sin embargo, las administraciones municipales no han cumplido con el deber de realizar el proceso. no obstante la meta del año se cumple  </t>
    </r>
    <r>
      <rPr>
        <b/>
        <sz val="14"/>
        <color rgb="FF000000"/>
        <rFont val="Calibri"/>
        <family val="2"/>
      </rPr>
      <t>META CUMPLIDA</t>
    </r>
    <r>
      <rPr>
        <sz val="14"/>
        <color rgb="FF000000"/>
        <rFont val="Calibri"/>
        <family val="2"/>
      </rPr>
      <t xml:space="preserve"> </t>
    </r>
  </si>
  <si>
    <r>
      <rPr>
        <sz val="14"/>
        <color rgb="FF000000"/>
        <rFont val="Calibri"/>
        <family val="2"/>
      </rPr>
      <t xml:space="preserve">Se cumple con la meta de inscritos debido a la normatividad vigente y a las socializaciones realizadas a lo largo del año, lo cual nos ayuda a que los facturadores cumplan con esta obligación  </t>
    </r>
    <r>
      <rPr>
        <b/>
        <sz val="14"/>
        <color rgb="FF000000"/>
        <rFont val="Calibri"/>
        <family val="2"/>
      </rPr>
      <t>META CUMPLIDA</t>
    </r>
    <r>
      <rPr>
        <sz val="14"/>
        <color rgb="FF000000"/>
        <rFont val="Calibri"/>
        <family val="2"/>
      </rPr>
      <t xml:space="preserve"> </t>
    </r>
  </si>
  <si>
    <t>META CUMPLIDA, el objetivo era la evacuación de cuatro expedientes que correspondian a controles recibido de la subdireccion aduanera en el segundo semestre de 2022 y fueron evacuados en su totalidad en el período.</t>
  </si>
  <si>
    <r>
      <rPr>
        <sz val="14"/>
        <color rgb="FF000000"/>
        <rFont val="Calibri"/>
        <family val="2"/>
      </rPr>
      <t xml:space="preserve">Se cumple con la meta de inscritos debido a la normatividad vigente y a las socializaciones realizadas a lo largo del año, la cual nos ayuda a que los facturadores cumplan con esta obligación  </t>
    </r>
    <r>
      <rPr>
        <b/>
        <sz val="14"/>
        <color rgb="FF000000"/>
        <rFont val="Calibri"/>
        <family val="2"/>
      </rPr>
      <t>META CUMPLIDA</t>
    </r>
    <r>
      <rPr>
        <sz val="14"/>
        <color rgb="FF000000"/>
        <rFont val="Calibri"/>
        <family val="2"/>
      </rPr>
      <t xml:space="preserve"> </t>
    </r>
  </si>
  <si>
    <t xml:space="preserve">META CUMPLIDA. la propuesta de realizar una acción de control se realizó previo el VoBo de la misma por parte de la subdirección aduanera y con la colaboración y apoyo de la policía de carreteras y Polfa. </t>
  </si>
  <si>
    <t>Durante el primer semestre no se registro de manera oportuna algunos insumos, logrando para el segundo semestre alcanzar la meta del 100%</t>
  </si>
  <si>
    <t>El libro RUPGJ permaneció actualizado durante el 2023. Meta cumplida</t>
  </si>
  <si>
    <t xml:space="preserve">La Subdirección de Representación Externa reporta un cumplimiento del 100%, durante el año 2023 se actualizaron los procesos judiciales de manera oportuna en el sistema Ekogui. </t>
  </si>
  <si>
    <t>Durante la vigencia 2023 se impulso la totalidad de procesos penales, superando la meta propuesta del 75%, en ambos períodos.</t>
  </si>
  <si>
    <t>Durante el año 2023 se actualizaron los procesos judiciales en el sistema SIPROJ, logrando un cumplimiento del 100% para el primer semestre. Para  el segundo semestre se realizó la verificación de manera aleatoria de 6 procesos judiciales por parte de la Subdirección y se encontraron 3 procesos desactualizados en donde no estaban registradas las últimas actuaciones proferidas por los despachos judiciales, por lo tanto se reportó un cumpliemiento de 50%, sin embargo realizando la verificación se encontró que  existe error en el reporte de desactualización de un (1) proceso, por lo anterior el dia 29 de enero de 2024 mediante correo electronico se solicitó la correción del cumplimiento de la meta y hasta la fecha no hay respuesta.</t>
  </si>
  <si>
    <t xml:space="preserve">Revisada la muestra obtenida se identificó un error de interpretación de la fecha del comité contra la fecha de gestión del insumo, debido a lo anterior no se superó la meta propuesta,  se realizó solicitud de corrección ante la Subdirecciónde Asuntos Penales en el mes de diciembre del 2023, sin respuesta. </t>
  </si>
  <si>
    <t>En el cumplimiento anual consolidado, la seccional obtuvo un cumplimiento del 111% lo que refleja el nivel de compromiso frente al Plan Institucional de Capacitación, ya que el número de funcionarios capacitados están por encima de la meta esperada y este comportamiento se sostuvo a lo largo del año 2023 obteniendo resultados superiores al 100% en cada uno de los trimestres observados.</t>
  </si>
  <si>
    <t xml:space="preserve">Mas del 65% de procesos judiciales tienen fallo a favor de la entidad </t>
  </si>
  <si>
    <t>"Fiscalización y Liquidación Tributaria Intensiva: Se efectúa control de los requerimientos especiales que se encuentran pendientes de resolver en el procedimiento tributario para el último trimestre del año, encontrándose con un potencial de Resoluciones de Sanción que se puedan proferir por un valor de $9.276.111.000 que aportarán al cumplimiento de la meta anual.
De acuerdo con la programación de las areas de Fiscalización y Liquidación Tributaria Intensiva y Extensiva se ha evacuado la carga conforme a lo programado generando la  gestión reflejada en las cifras informadas. Adicionalmente, nos hemos soportado en el documento lucha contra la evación, elución y contrabando 2023 y las acciones que se han desarrollado para cumplir con los objetivos estrategicos trazados. Nuestra apuesta es incentivar la inteligencia corporativa y desarrollar programas y acciones que impulsen lo logrado hasta el momento."</t>
  </si>
  <si>
    <t xml:space="preserve">Desde la jefatira se revisa la totalidad de los escritos prsentados que realizan los abogados de la dependencia. </t>
  </si>
  <si>
    <t>Durante el periodo enero diciembre   del año 2023  se  desarrollaron  diferentes actividades con el fin de contribuir con la seguridad fiscal del Estado colombiano, que permita el  cumplimiento de políticas y programas sociales de los ciudadanos.                                                                                                                                  En virtud de lo anterior,  se desarrollaron  actividades  como visitas  de facura electronica y focalizadas, cuyo objetivo es generar impacto en zonas específicas mes a mes,  realizaron visitas integrales se identifican grupos de contribuyentes de acuerdo con criterios como: cumplimiento de obligaciones formales, responsabilidades, aspectos económicos y demográficos, logrando la optimización de recursos y la efectividad en lo resultados, posterior  a las vistas, se realizan las actividades que garanticen el cierre de ciclo de  estas visitas, asi como el cierre de ciclos de cobro que deben realizar cada funcionario, y dando mayor prioridad en las actividades de cobro  que para cada mes se establece desde la Coordinación de gestión Cobranzas,.</t>
  </si>
  <si>
    <t>Fiscalización y Liquidación Tributaria Intensiva: Se adelatan procesos de control tendientes a reportar la gestión aceptada lograda a través de la ejecutoria de actos administrativos, bien sea porque el contribuyente no presenta recurso de reconsideración o porque los fallos en Jurídica son favorables. 
Con los diferentes programas tanto del Nivel Central como del Nivel local, con campañas de tipo educativo (capacitaciones), campañas masvias de envío de oficios por correo electrónico aprovechando los beneficios de la Reforma Tributaria y con trabajo de contacto persuasivo con el grupo URIIT se logró superar la meta establecida para el año 2023</t>
  </si>
  <si>
    <t xml:space="preserve">En el periodo no se recibieron requerimientos </t>
  </si>
  <si>
    <t>Se cumple con la ejecucion presupuestal programada</t>
  </si>
  <si>
    <t>Se cumple con el PAC programado</t>
  </si>
  <si>
    <t>Con la gestión adelantada se logró cumplir con las metas trazadas por en el nivel central.</t>
  </si>
  <si>
    <t xml:space="preserve">Aunque algunas entidades continuan remitiendo fisicamente las solicitudes, seenvio en  forma insistente recordatorios y procedimiento y beneficios para el uso  de esta erramienta.
En cuanto a cliente interno:  el uso del aplicativo QRSD Dinamys esta en 100%  de comprension  </t>
  </si>
  <si>
    <t xml:space="preserve">Se hizo la transición del sistema antiguo al nuevo sistema de PQRS.
Por temas de integración tecnológica no fue posible cerrar el ingreso por el antiguo sistema por la APP.
</t>
  </si>
  <si>
    <t>Hasta el mes de Diciembre2023  PQRSDMuisca continua abierto.  Se espera informacion Nivel Central.</t>
  </si>
  <si>
    <t>Se cumplio con el objetivo trazado en el año en forma satisfactoria.</t>
  </si>
  <si>
    <t>Se cumplió con el objetivo señalado</t>
  </si>
  <si>
    <t>Los procesos que eran susceptibles de actualizacion se registraron correctamente.</t>
  </si>
  <si>
    <t>Se ejecutaron planes estalbecidos a inicios de año 2023 para que contribuyentes se reclasifiquen como responsables de IVA, principalmente con visitas a establecimientos de comercio y contacto directo con los ciudadanos, logrando superar la meta establecida</t>
  </si>
  <si>
    <t>Para la vigencia 2023 se estableció una meta de $ 294.000.000 por concepto de  decomisos de mercancias en firme, logrando al finalizar el año un valor de $ 625.227.102 que se traduce en un cumplimiento del 212.7%. Lo anterior gracias al compromiso de los funcionarios, al trabajo en equipo y  a una correcta planeación de acciones de control. Es de señalar, que ninguna de las  aprehensiones de decomiso directo ejecutadas en el año 2023 estuvieron sujetas a interposición de recursos, contribuyendo así a la efectividad de las diligencias llevadas a cabo. Finalmente, es de anotar, que en el mes noviembre y diciembre se realizaron aprehensiones de decomiso directo por valor de $ 82.896.841 , cifra que se verá reflejada a principios del año 2024 cuando los actos administrativos queden en firme, continuando así para esta nueva vigencia  con el cumplimiento del objetivo de controlar el ingreso y permanencia ilegal de mercancía con el fin de contribuir con la competitividad del sector empresarial.</t>
  </si>
  <si>
    <t>De acuerdo con la meta establecida se han ejecutado acciones para sancionar establecimientos de comercio que incumplen con el deber formal de expedir factura de venta y demas oligaciones. Inicialmente se han realizado visitas donde se tienen establecidos los incumplimientos. Como resultado de las visitas actualmente se encuentran 16 expedientes aperturados donde se podrá aplicar la sanción de cierre de establecimientos, casos que se veran reflejados en el año 2024</t>
  </si>
  <si>
    <t>Se cumple con la dsipsición esperada de mercnacia ADA</t>
  </si>
  <si>
    <t>La direccion seccional ejecutó una acción de control del nivel local cuyo objetivo de incrementar el recaudo de tributos en establecimientos de comercio de viveres y abarrotes fue cumplido.</t>
  </si>
  <si>
    <t xml:space="preserve">SE GESTIONO ACOMPAÑAMIENTO A  LOS DIFERENTES MUNICIPIOS QUE INTEGRAN EL DPTO DE NARIÑO OBTENIENDO EXCELENTES RESULTADOS. </t>
  </si>
  <si>
    <t>EN LA GESTION REALIZADA SE LOGRÓ LAS EXPECTATIVAS Y SOBREPASARON LAS METAS EXIGIDAS POR EN NIVEL CENTRAL.</t>
  </si>
  <si>
    <t>La Subdirección de Fiscalización Aduanera, para la vigencia 2023 estableció como actividad la propuesta y ejecución de una (1) acción de control regional, la propuesta fue presentada y aprobada en el mes de agosto y ejecutada los días 22 y 23 de noviembre de 2023 en el Centro Comercial La 17, calle 17 carreras 24 y 25, centro de la ciudad de Pasto, obteniendo como resultado siete (7) aprehensiones de decomiso directo por valor de $ 25.305.360., dando cumplimiento así con la meta propuesta de una (1)  acción de control regional.</t>
  </si>
  <si>
    <t xml:space="preserve">en el año se cumplió con la presentación oportuna de las denuncias. </t>
  </si>
  <si>
    <t xml:space="preserve">En el año se cumplió con la actualización de todos los procesos. </t>
  </si>
  <si>
    <t>se cumplió con la actualizaciòn del aplicativo de manera correcta a lo largo del año.</t>
  </si>
  <si>
    <t xml:space="preserve">Se realizò impulso procesal a todos los expedientes. </t>
  </si>
  <si>
    <t>se presenta una inconsistencia con 3 procesos enviados desde la DSI de Cali que no se pudieron actualizar</t>
  </si>
  <si>
    <t>En el consolidado del año se dio cumplimiento en total de la gestion y pero por un error de digitacion quedo extemporaneo un insumo.</t>
  </si>
  <si>
    <t>Según informes reportados por la Escuela de enero a diciembre del 2023 - comportamiento semestral  se registra un cumplimiento del 121.1 % , correpondiente al cumplimiento de las actividades programadas ,  comunicadas  y certificadas a  los servidores de esta Seccional.</t>
  </si>
  <si>
    <t xml:space="preserve">Los abogados de Representación externa  de la Seccional contribuyen ampliamente con su dedicación, experiencia y conocimiento  a la obtención de buenos resultados  y cumplimiento de metas asignadas.  Es de Resaltar que el Nivel Central a traves de la designación de apoyos y acompañamientos también tiene una gran incidencia en estos resultados </t>
  </si>
  <si>
    <t>Durante los trimestres 3 y 4 se pudo lograr el sobrecumplimiento gracias a que se gestionaron eficientemente los insumos enviados por la subdirección en el mes de abril.</t>
  </si>
  <si>
    <t>Se profirieron muchos actos administratvos, pero no quedaron en firme (Ejecutoriados), pues en en su gran mayoría se allanaron, impactando la meta de recaudo aduanero o presentaron el recurso. Por tal motivo no fue posible el cumplimiento de la meta de resoluciones en firme.</t>
  </si>
  <si>
    <t xml:space="preserve">Este sobrecumplimento se da debido a la notificación de actos administrativos por más de cien mil millones de pesos gestionados por la División de Fiscalización Tributaria  Intensiva.
El cumplimiento en este porcentaje obedecio al resultado de las acciones de control por incremento de la tributacion por control (RENTA y VENTAS PERSONAS JURIDICAS) adelantadas por el GIT URIIT que se planearon desde el primer trimestre del año.  </t>
  </si>
  <si>
    <t>Todas las actuaciones (contestación de demandas, autos entre otros) que se deben presentar ante los diferentes despachos judiciales son revisadas por el Jefe de la División en compañía del Abogado que profiere la actuación.</t>
  </si>
  <si>
    <t xml:space="preserve">Como resultado final de la gestión por Recaudo se estuvo muy cerca de cumplir la meta objetivo, siendo la diferencia poco significativa; es de destacar que todas las situaciones generadas con la inestabilidad del Recurso Humano, redunda negativamente en el logro del valor recaudado, así mismo las situaciones derivadas en información poco confiable o incorrecta, generó desgastes de tiempo y recursos tanto físicos como humanos, que conllevan a disminuir la eficiencia en las acciones ejecutadas para el logro de las metas propuestas. Debe tenerse presente que en las cifras capturadas de los meses de abril a julio se encuentran algunas diferencias que al consolidarse generan un valor superior positivo del logro </t>
  </si>
  <si>
    <t>Durante los trimestres 3 y 4 se pudo lograr el sobrecumplimiento por las actuaciones persuasivas que se gestionaron eficientemente sobre los insumos enviados por la subdirección.</t>
  </si>
  <si>
    <t>Se logró el sobrecumplimiento gracias a la gestión eficiente de los insumos enviados por la subdireccion.</t>
  </si>
  <si>
    <t>Este cumplimiento es el resultado de las diferentes acciones adelantadas por las áreas de Fiscalización y Liquidación Tributaria de esta Seccional durante el año, entre ellas el resultado de las acciones de locales de incremento de la tributación por control (RENTA y VENTAS PERSONAS JURIDICAS), adelantadas por la División de Fiscalización y Liquidación Tributaria Extensiva. Se destaca acto ejecutoriado proferido por la División de Fiscalización Intensiva por veinte mil millones de pesos.</t>
  </si>
  <si>
    <t>Se da respuesa oportuna a cada uno de las solicitudes remitidas desde el Nivel Central</t>
  </si>
  <si>
    <t>Se logró logró cumplir la meta, gracias a un trabajo coordinado en equipo..</t>
  </si>
  <si>
    <t>No obstante haber ejercido de manera rigurosa  el control aduanero tanto a viajeros internacionales como a importadores y demás usuarios aduaneros, no se cumple la meta establecida. En todo el primer semestre del año se tuvo una considerable disminución de viajeros internacionales por el aeropuerto Matecaña de Pereira. No hubo inspecciones a importadores nuevos.</t>
  </si>
  <si>
    <t>Aunque se profirieron muchos actos administratvos,  en su gran mayoría se allanaron,  generando recaudo y otros presentaron recurso lo que no permitipo su firmeza,  Por tal motivo no fue posible el cumplimiento de la meta de resoluciones en firme-</t>
  </si>
  <si>
    <t>Se logró el sobrecumplimiento por  la gestión eficiente de los actos proferidos</t>
  </si>
  <si>
    <t>En la ejecución PAC acumulado no sé cumplió debido a que nos miden con lo programado al principio del año y en los últimos dos meses nos aumentaron el presupuesto, para ejecutarlo y pagarlo antes del 31 de diciembre de 2023, presupuestalmente se ejecutó, pero no sé logro obligarlo todo, quedando unas cuentas por pagar de la vigencia 2023 para el 2024 de $ 98.075.117,28</t>
  </si>
  <si>
    <t>Se logro la gestión del 106,1%, teniendo como estrategia los acompañamientos a los municipios con las capacitaciones de los beneficios del RST.</t>
  </si>
  <si>
    <t>Se logró el sobrecumplimiento gracias a la gestión eficiente de los insumos enviados por la subdirección.</t>
  </si>
  <si>
    <t>A la fecha se cumple con el compromiso de atender los recursos de reconsideración aduaneros en el término máximo de 4 meses. En los mses de agosto y septiembe no se fallaron recursos.</t>
  </si>
  <si>
    <t>No se coloca ninguna cifra, porque en el año 2023 no fueron presentados ni recursos, ni revocatoria en temas cambiarios</t>
  </si>
  <si>
    <t>El 11-01-2024 se remitió oficio N°116201262-063, mediante el cual se rindió informe semestral (consolidado 2023) campañas PQRSD DSIA Pereira, de acuerdo con los parámetros emitidos por la Coordinación de Administración del sistema de PQSRD. En el documento se indican como soporte de las actividades asociadas las siguientes cifras:  Capacitados en PQRSD 233 funcionarios y 12 usuarios; 18 comunicaciones de retroalimentación de calidad; 56 comunicaciones de control de alerta por vencimiento de términos; y 19 comunicaciones dirigidas a entidades públicas promocionando el uso directo del SIE PQRSD, como canal idóneo para el trámite de las peticiones. Como resultado de la campaña de divulgación del SIE se tienen menos registros de entidades usando canales distintos (correo electrónico, ventanilla de radicación). Las que aceptaron la invitación conocen las ventajas de la herramienta y al mismo tiempo se suman positivamente al control de riesgos de vencimientos y retrasos de las respuestas</t>
  </si>
  <si>
    <t xml:space="preserve"> "Este Indicador fue inhabilitado por solicitud de la Subdirección de Servicio al Ciudadano en Asuntos Tributarios DGI, por temas de integración tecnológica no fue posible cerrar el ingreso por el antiguo sistema por la APP "</t>
  </si>
  <si>
    <t>Cumplimiento del 112,5% producto de la planeación de campañas de divulgación en Risaralda</t>
  </si>
  <si>
    <t xml:space="preserve">En cumplimiento al Memorando 41 de 2023 se realizaron los dos encuentros aduana- empresa que se tenían previstos para el año 2023, el 14 de marzo se realiza el primer ENCUENTRO ADUANA - EMPRESA con el usuario aduanero CONSUMER ELECTRONICS GROUP S.A.S, NIT 900579611. Con este encuentro se buscó dar a conocer al usuario , el programa de declaración anticipada y conocer la problemática que se les presenta en sus trámites de operación aduanera. Así mismo, se brindó información con relación a los requisitos para ser declarante directo, para la calificación como UTS, OEA y sus beneficios, a la Subdirección se enviaron los correspondientes informes de manera oportuna. El segundo encuentro se realiza el 3 de octubre con FENALCO RISARALDA, donde hicieron presencia personal de las áreas de comercio exterior de varias empresas del departamento de Risaralda. Con este encuentro se buscó dar a conocer a los usuarios, la figura de declaración anticipada voluntaria, el programa de declaración anticipada y conocer la problemática que se les presenta en sus trámites de operación aduanera. Los asistentes manifestaron que se les presentan diferentes  inconvenientes en las  operaciones de comercio exterior, quedando con el compromiso de redireccionarlos a la Subdirección de facilitación de comercio exterior como efectivamente se hizo en el informe presentado. </t>
  </si>
  <si>
    <t>Cumplimiento del 100%, la cual se logró por la planeación de la seccional y en algunos casos con la programación por parte de la Subdirección para el impulso de la Formalización Tributaria, con los sectores económicos.</t>
  </si>
  <si>
    <t xml:space="preserve">los recursos de reconsideración tributaria se fallan en un tiempo máximo promedio  de 10 meses dando cumplimiento a lo solicitado desde nivel central </t>
  </si>
  <si>
    <t>Se realizaron todas las actividades contempladas en el plan de acción RUT Y RUB, consistentes en realizar capacitaciones sobre el RUB y   gestionar los NIT de las diferentes campañas (Actualizar, suspender y/o cancelar), cumpliendo con el cronograma establecido y diligenciando la matriz dispuesta por el nivel central, en el transcurso del año la Subdirección del RUT envió el cumplimiento de las seccionales de la campaña y nosotros hemos cumplido al 100%.   El 17 de enero de 2024 recibimos el último correo de la Subdirección del RUT    informando que durante el último trimestre gestionamos  840 RUT  de los segmentos  Sociedades liquidadas 2021-2022(536), casos registraduría no encontrados- autogestión (24),  seguimiento y control a trámites inscripción en línea (67) información registraduría (15) responsabilidades  vigentes (45) y coincidencia migración Colombia (154)  , por tal motivo y con el fin de evaluar cada trimestre el desarrollo de dichas actividades, estas quedan indicadas en TBG trimestralmente como un 25 %, teniendo en cuenta que el cumplimiento en las campañas y el desempeño fue óptimo, nos debe corresponder en el espacio trimestral un 25% y un cumplimiento consolidado del año al 100%</t>
  </si>
  <si>
    <t xml:space="preserve">Se cumplió con la meta establecida para esta actividad. </t>
  </si>
  <si>
    <t xml:space="preserve">A la  fecha se vienen realizando todas las actualizaciones pertinentes </t>
  </si>
  <si>
    <t>Este cumplimiento obedece al seguimiento realizado desde el mes de enero, a  contribuyentes responsables de RENTA y que tuvieran actividades gravadas con IVA. contribuyentes con actividades de  expendio a la mesa de comidas preparadas y que no tuvieran la responsabilidad de IMPUESTO AL CONSUMO,  adicionalmente en las jornadas de facturacion se detectaron establecimientos que por sus ingresos e infraestructura ameritaban ser  reclasificados como responsables de IVA.</t>
  </si>
  <si>
    <t>A pesar de que durante el año 2023 se realizaron aprehensiones por un valor muy superior a la meta establecida para la Dirección Seccional, no fue posible que quedaran en firme debido a los recursos presentados por los usuarios aduaneros.</t>
  </si>
  <si>
    <t>Este cumplimiento es el resultado de la estrategia implementada en los dos ultimos trimestres, con el fin de proferir los actos administrativos correspondientes.</t>
  </si>
  <si>
    <t xml:space="preserve">En el año 2023 se dispuso de la mercancía ADA entre otras por las siguientes modalidades, así:  Destrucción por valor de $8.944.715.685, Donación por valor de $4,159,160,086 y Legalización por valor de $899.786.189. Mediante Memorando N°173 del 30/11/2023 se replantearon las metas para los meses de noviembre y diciembre, logrando un cumplimiento de metas de 106,49% para el año 2023. </t>
  </si>
  <si>
    <t>Se lograron dos acciones en el área cambiaria.</t>
  </si>
  <si>
    <t>Este cumplimiento obedece a que en el GIT URIIT se adelantó la acción local de control a IVA 2021 en Juegos de suerte y Azar, esta accción se considera exitosa y se sugiere replicar. 
Se trata de interpretación errada de los contribyentes a la normatividad, por lo que están declarando estos ingresos como NO gravados, contrario al literal e) del art 420 ET.
Fueron en total 28 casos seleccionados, de los cuales 24 presentaron corrección voluntaria, con una gestión por mayores valores determinados, en cuantía de $803.541.000 .</t>
  </si>
  <si>
    <t>A pesar de la rigurosidad en las inspecciones previas al levante, no se cumple con la meta de incidencias mayores a 50 UVT . En general, las inspecciones corresponden a importadores tradicionales de nuestra jurisdicción. De otra parte resulta pertinenter aclarar que los parámetros de selectividad han arrojado muchas inspecciones de mercancías de cantidades y valores ínfimos, las cuales no representan insumos para una potencial gestión, pero si inciden en los bajos resultados del indicador.</t>
  </si>
  <si>
    <t>Se hicieron las gestiones necesarias para su cumplimiento.</t>
  </si>
  <si>
    <t>100% se logra, con el apoyo de la Subdirección para el impulso de la Formalización Tributaria</t>
  </si>
  <si>
    <t>Logro del 155,6%, una parte obedece al cumplimiento del calendario por el marco normativo y otro aspectos influyente es la atención personalizada en el punto de contacto 16, de la Seccional y acompañado de las capacitaciones a sectores.</t>
  </si>
  <si>
    <t>171,8% cumplimiento, se logra por el cumplimiento del  marco normativo y atención personalizada en el punto de contacto 16 de la Seccional.</t>
  </si>
  <si>
    <t xml:space="preserve">Todos los procesos administrativos y sus actualizaciones son ingresadas en el RUPJ </t>
  </si>
  <si>
    <t>Todos los procesos se incluyen y se actualizan continuamente -se realizan las modificaciones solicitadas por nivel central.</t>
  </si>
  <si>
    <t xml:space="preserve">se ha venido elaborando los impulsos procesales de cada uno de los procesos </t>
  </si>
  <si>
    <t>Este indicador se sobre cumplió, porque el, factor PIC da un total de 124% y la meta era  del 90%,  Se cumplió al 100% con las actividades progamadas,  resalta que la Tasa de funcionarios Certificados con Constancia deb síaer del 70% y se logró el 124% , gracias  a las gestiones realizadas por esta Dirección Seccional para que los funcionarios, no solo terminen los cursos a los cuales se les inscribió, sino que ademas ganen los examentes.</t>
  </si>
  <si>
    <t>Jurídica</t>
  </si>
  <si>
    <t>En el periodo correspondiente de enero a diciembre del presente año, se presentaron 24 sentencias ejecutoriadas, 16 a favor y 8 en contra , al respecto de los procesos con fallo en contra, se hizo una retroalimentación y estudio de caso para fortalecer las estrategias de defensa técnica judicial.</t>
  </si>
  <si>
    <t>Fiscalización Aduanera y Cambiaria</t>
  </si>
  <si>
    <t>El cumplimiento resulta ser superlativo a la meta se logro a partir de la provisacion de unos casos de no finalizacion de importaciones, sujetas a la modalidad de reimportacion en el mismo estado temporales de largo plazo.</t>
  </si>
  <si>
    <t>el cumplimiento superior a la meta establecida se dio por la priorización de casos, particularmente en el segundo semestre, como se observa en el mes de diciembre.</t>
  </si>
  <si>
    <t>Fiscalización Tributaria</t>
  </si>
  <si>
    <t xml:space="preserve">La gestión lograda durante la vigencia fue el resultado de las estrategias planteadas a través de un enfoque de evacuación de expedientes mediante actos decisorios (liquidaciones y resolución sanción), permitiendo alcanzar la meta propuesta. </t>
  </si>
  <si>
    <t>Fueron revisadas todas las actuaciones proferidas por los funcionarios del área, retroalimentando, corrigiendo y aclarando cuando fue del caso</t>
  </si>
  <si>
    <t>Recaudo y Cobranzas</t>
  </si>
  <si>
    <t>Se impulsó por el Despacho y Coordinacion de la Division la aplicacion de titulos de Depsitos Judicial,  se gestionó la investigaciones de bienes en la Ventanilla Unica de Registro (VUR), logrando un universo sigificativo de bienes para embargo y posterior remate, lograndose así la gestión de recaudo esperada.  Impulsamos la comunicacion de Oficios persuasivos penalizables y posterior envio al area penal, lograndose así  el recaudo.</t>
  </si>
  <si>
    <t>Se dio por una gestion persuasiva referida a provocar correciones de valor y sustantivamente porque se logró el pago por parte de una aseguradora en un proceso de no finalizacion de la importacion especial de largo plazo.</t>
  </si>
  <si>
    <t>A pesar de la escases de insumos se logró la meta final con muy buenos resultados, priorizando casos puntuales.</t>
  </si>
  <si>
    <t xml:space="preserve">El logro de la meta propuesta en la gestión aceptada son el resultado de una labor conjunta del equipo de trabajo y el enfoque en una labor de acercamiento al contribuyente, permitiendo el impulso de los procesos, reflejado en actos administrativos de corrección y presentación de las declaraciones, obtenido como resultado un sobrecumplimiento en la meta, logrado aportar a la gestión nacional positivamente. </t>
  </si>
  <si>
    <t>Durante el año se adelantaron 6 requerimientos por parte de nivel central, de los cuales se atendieron oportunamente 4.</t>
  </si>
  <si>
    <t>Dada una meta de cumplimiento del indicador del 95%, se alcanzò el 96% , lo cual se explica en la optimizaciòn de los recursos, acudiendo a la figura de traslados presupuestales, contracreditando partidas que presentaban remanentes, por efectos de menores ofertas recibidas para los procesos contractuales adjudicados al final de la vigencia los cuales sirvieron para financiar adiciones de contratos, incrementando en forma eficaz la adquision de bienes y servicios claves para el funcionamiento de la Seccional, por ultimo se destaca el superar la meta de ejecuciòn, teniendo en cuenta la directriz de la Subdireccion de Recuros Financieros de no contracreditar partidas remanentes y sobrantes. (lo que se conoce como devolución de recuros).</t>
  </si>
  <si>
    <t>Operación Aduanera</t>
  </si>
  <si>
    <t>Para el año 2023  se evidencia un sobrecumplimiento del indicador con un recaudo acumulado de $19.182 m.m,  productos de las suspensiones en las diligencias de inspección física de los inspectores por controversias de valor , tasa de cambio  esta última conllevando a un mayor valor a pagar en la tarifa del IVA, oficios persuasivos dirigidos a los usuarios aduaneros  con el objeto de presentar  los ajustes propuestos, sanciones e intereses , con ocasión a que los valores declarados, se encontraron por debajo de los precios de referencia, respecto de las mercancías que obtuvieron levante automático  y  pago de rescate de legalización voluntaria.</t>
  </si>
  <si>
    <t>Debido a un caso importe de vehiculos hibridos que se logro ejecutoriar a principio de año se logro cumplir la meta anual.</t>
  </si>
  <si>
    <t>Después de una gestión persuasiva cambiaria, teniendo en cuenta que carecíamos de insumos, se logró aproximar a la meta anual.</t>
  </si>
  <si>
    <t xml:space="preserve">El balance al cierre de la vigencia del indicador muestra un nivel de ejecución del PAC, cercano al 100% se destaca el cumplimieno en el cuarto trimestre, que contribuyò a subsanar los reveses mostrados en el tercer trimestre especialmente. </t>
  </si>
  <si>
    <t>Servicio al Ciudadano</t>
  </si>
  <si>
    <t>Las estrategias realizadas para estos resultados fueron socializaciones a ciudadanos, campañas conjuntas con municipios y jornadas de sensibilización de deberes formales</t>
  </si>
  <si>
    <t>La gestión lograda durante el año 2023 estuvo marcada por las labores persuasivas, buscando provocar correciones de valor. Adicionalmente, se logró el pago por parte de una aseguradora en un proceso de no finalizacion de la importacion especial de largo plazo.</t>
  </si>
  <si>
    <t>En promedio durante el año se atendieron los recursos juridicos en materia aduanera, en un promedio de 2.9 meses, desde la radicación del recurso hasta el fallo del mismo.</t>
  </si>
  <si>
    <t>En la seccional durante el 2023 sólo se presentó 1 recurso en materia cambiaria con fallo en le mes de diciembre, el cual tuvo un término de 7 meses desde su radicación hasta la expedición del acto administrativo.</t>
  </si>
  <si>
    <t>En el año se  trabajó en las capacitaciones a clientes internos en el sistema de PQRSD y nuevo sistema DINAMYC, asi mismo se envio oficios a entidades externas invitando a que conozcan el portal el enlace de PQRSD y hagan uso de este.</t>
  </si>
  <si>
    <t>Este Indicador fue inhabilitado por solicitud de la Subdirección de Servicio al Ciudadano en Asuntos Tributarios DGI. Por temas de integración tecnológica no fue posible cerrar el ingreso por el antiguo sistema por la APP</t>
  </si>
  <si>
    <t>Obtuvimos un cumplimiento del 125% esto a que se trabajo las campañas conjuntas de forma armonica con los municipios logrando cumplir con las campañas programadas</t>
  </si>
  <si>
    <t>Se dio cumplimiento a lo establecido en la emta del TBG con dos encuentros aduanas empresas que se realizaron de acuerdo a las fechas programdas</t>
  </si>
  <si>
    <t>Durante el año se logró programar y ejecutar actividades con los municipios del departamento, haciendo presencia para el impulso y la adopción del RST, mostrando los beneficios que tiene el régimen para cada ente territorial en materia de formalización y recaudo de tributos locales.</t>
  </si>
  <si>
    <t>En promedio durante el año se atendieron los recursos juridicos en materia tributaria, en un promedio de 8 meses, desde la radicación del recurso hasta el fallo del mismo.</t>
  </si>
  <si>
    <t>En el año 2023 se dio cumplimiento a lo estipulado en el cornograma de campañas 2023 depracion de RUT, cumpliendo con los tiempos y terminos establecidos</t>
  </si>
  <si>
    <t>El indicador para el año 2023 se cumple conforme al Memorando 000054 del 2023 , Se realizaron las visitas de acuerdo a la   programación enviada por la Subdirección de Registro y Control Aduanero cumpliendo con los lineamientos y fechas establecidas por parte de esta.</t>
  </si>
  <si>
    <t>El indicador para el año 2023 se sobrecumplio,  con un  acomulado de 94  toma de muestras  para el año con respecto a la meta anual que corresponde a 90 muestras.</t>
  </si>
  <si>
    <t>Cuando se notificó a la entidad de alguna actuación judicial proferida dentro de los expedientes penales, el funcionario a cargo del rol del aplicativo Ferrajoli, procedió a realizar las respectivas actualizaciones durante el año.</t>
  </si>
  <si>
    <t>La División de Fiscalización y Liquidación Tributaria  Extensiva superó la meta propuesta en un 13%, lo que trae como consecuencia un mayor recaudo en el impuesto a las ventas, impuesto que según reportes de inicio de 2023 tenia bajo indice de recaudo.</t>
  </si>
  <si>
    <t>Se cumplió por dos situaciones; cerca del 90% de los decomisos que se realizan en Santa Marta son directos y mientras la oportuna ejecutoria de ellos; se da como respuesta al cumplimiento a la mayor parte de la meta y lo segundo fue que se dieron unas aprehensiones de cuantía importante, 100 decomisos ordinarios se resolvieron de manera prioritaria por el area de fiscalización.</t>
  </si>
  <si>
    <t>La División de Fiscalización y Liquidación Tributaria  Extensiva superó la meta propuesta en un 45%, ayudando asi a la formalización de los contribuyentes y generando un riesgo subjetivo. Lo anterior teniendo en cuenta el apoyo y compromiso de los funcionarios del area.</t>
  </si>
  <si>
    <t>La Dirección Seccional de Impuestos y Aduanas de Santa Marta en el subproceso de Operación Logística, superó el cumplimiento de la meta correspondiente a Disposición de Mercancías,  con una meta asignada de 60,78% y un cumplimiento de 76,9% para la vigencia 2023. Sus porcentajes de cumplimiento en las modalidades de Destrucción y Donación,  las cuales fueron las principales modalidades en materia de disposición de mercancías ADA,   respectivamente correspondieron a 66,3%  y  31,18% del cumplimiento de la meta anual.  Por su parte mediante la modalidad de asignación se logró un porcentaje de disposición del 2,52% correspondiente a un valor de mercancías asignadas de $657.449.328. Las mercancías de mayor representación por Destrucciones fueron; medicamentos, RAEE, cigarrillos, tapabocas, perfumes, licores y mercancías varias.  Por Donaciones la mercancía mas representativa se constituyó en; ropa, calzado, bisutería, juguetes, electrodomésticos y elementos hospitalarios.</t>
  </si>
  <si>
    <t>Para el año 2023 se  cumplió este indicador por encima de la meta establecida obedeciendo al desarrollo de  nuevas estrategias  de perfilamiento con análisis del consignatario en BL, con la información que reposa en la entidad; generando incidencias como son  medida cautelar de Aprehensión y presunta falsedad marcaria.</t>
  </si>
  <si>
    <t>La acción diseñada y propuesta por la Seccional fue aprobada por la SFA y se ejecutó en el mes de octubre de 2023.</t>
  </si>
  <si>
    <t>La acción de control realizada durante el año 2023 tiene como objetivo a ejercer control tributario a las personas naturales registradas en el RUT con la responsabilidad 50 «No responsable de consumo de Restaurantes y Bares» o que aunque no tengan esta responsabilidad en el RUT presentaron declaración por el año gravable 2021 indicando las actividades 5611 - Expendio a la mesa de comidas preparadas, 5621 - catering para eventos, 1084 - Elaboración de comidas y platos preparados, 5619 - Otros tipos de expendio de comidas preparadas n.c.p, reclasificándolas como responsables, atendiendo los requisitos consagrados en el artículo 512-13 del Estatuto Tributario y que no han sido investigados por este periodo gravable. A 31 de diciembre se enviaron oficios a los contribuyentes y en 2024 se procederá con la apertura de expediemtes a los contribuyentes que no actualizaron su rut o no desvirtuaron su obligación</t>
  </si>
  <si>
    <t>El sobrecumplimiento de este  indicador para el año 2023 , obedece a Recaudo por errores en tarifa de arancel e IVA ,  controversias de valor dentro del proceso de inspección simultanea  y estrategias de control a las mercancías que han obtenido levante automático y que  ha detectado valores declarados por debajo de los precios de referencia, invitando a los usuarios aduaneros a presentar declaraciones de corrección con el ajuste propuesto, pago de sanciones e intereses a que hubiere lugar y aprehensiones.</t>
  </si>
  <si>
    <t xml:space="preserve"> Con el Memorando 143 de octubre de 2023 se indicaron los programas que debían cerrarse, precisamente sobre 3 usuarios aduaneros de la jurisdicción en los distintos años que hace referencia el indicador, concluyendo dentro de la oportunidad con la emisión de auto de archivo, gestión sobre alertas y allanamientos, según correspondía. </t>
  </si>
  <si>
    <t>Para el 2023 se dio cumplimiento en el numero de visitas para brindar apoyo en la adopcion de tarifas ICAC, sin embargo se sigue trabajando  en lograr que todos los municipios tengas los acuerdos en marcha</t>
  </si>
  <si>
    <t>En este año 2023 como estrategia se implemento el tener un funcionario en orientacion a los contribuyentes en el proceso de facturacion electronica, asi mismo continuas jornadas de capacitación</t>
  </si>
  <si>
    <t>Meta propuesta para cumplir en segundo semestre del año, por ello se profirieron los REA y en algunas oportunidades se logró el allanamiento y se avanzó incluso hasta la sancion correspondiente.</t>
  </si>
  <si>
    <t>En este año 2023 como estrategia se implemento el tener un funcionario en orientacion a los contribuyentes en el proceso de nomina electronica, asi mismo continuas jornadas de capacitación</t>
  </si>
  <si>
    <t>En el mes de noviembre la división diseñó, presentó y logró la aprobacion de la acción de control ante la Subdirección para el año 2023.</t>
  </si>
  <si>
    <t>Tanto los expedientes que llegan a la División, como las actuaciones proferidas por los distintos funcionarios, son incluidas de forma inmediata en el RUPGJ, para un total de 129 registros en el año.</t>
  </si>
  <si>
    <t>En el E-Kogui se encuentran registrados un total de 129  procesos judiciales, los cuales se encuentran actualizados en su totalidad.</t>
  </si>
  <si>
    <t>En el SIPROJ se encuentran registrados un total de 129  procesos judiciales, los cuales se encuentran actualizados en su totalidad.</t>
  </si>
  <si>
    <t>Dirección Seccional</t>
  </si>
  <si>
    <t xml:space="preserve">Durante el año 2023 desde el Despacho Seccional se enviaban comunicaciones por correo electrónico a los funcionarios en dos momentos: al iniciar el curso con la comunicación de Subdirección y en las fechas por finalizar el curso, de manera que efectivamente lo culminaran y se certificaran. Debido a esto, el cumplimiento fue superior a la meta planteada. </t>
  </si>
  <si>
    <t xml:space="preserve">Para el mes de enero se reporta un (1) fallo  a favor ejecutoriado en el mes de diciembre 2022 (CODENCO)- Se trata de un fallo de primera instancia respecto del cual se debió esperar pronunciamiento del despacho judicial sobre la ausencia de apelación por la parte demandante. En el mes de febrero no hubo fallos ejecutoriados. En el mes de marzo se obtuvo dos (2) fallos ejecutoriados a favor de la entidad ( MOLINOS SONORA y FANNY PATRICIA ZAMBRANO).En el mes de abril no hubo fallos ejecutoriados. En el mes de mayo no hubo fallos ejecutoriados.En el mes de junio no hubo fallos ejecutoriados.En el mes de julio no hubo fallos ejecutoriados.En el mes de agosto no hubo fallos ejecutoriados.En el mes de septiembre no hubo fallos ejecutoriados.En el mes de octubre no hubo fallos ejecutoriados.En el mes de noviembre hubo dos fallos: un(1)  fallo ejecutoriados en contra TRNSP LOS MUISCAS y otro de CODENCO a favor. En el mes de diciembre no hubo fallos ejecutoriados. </t>
  </si>
  <si>
    <t xml:space="preserve">Para la vigencia 2023  se cumplió la meta de gestión efectiva al 100%, en desarrollo de las acciones adelantadas por las Divisiones de Fiscalización y Liquidación Tributaria Extensiva e Intensiva,  tales como: Evacuación de expedientes, expedición de actos administrativos, acciones encaminadas al mejoramiento de la tributación y gestión derivada de investigaciones en Intensiva y COF.  Igualmente,  las acciones realizadas por el Grupo URIIT para la  presentación,  correción de declaraciones tributarias y presentación de información exógena 2019, dando cumplimiento a los Memorandos remitidos por la Subdirección de Fiscalización Tributaria.  </t>
  </si>
  <si>
    <t xml:space="preserve">Para el mes de enero se revisó una (1) actuación. Para el mes de febrero se revisaron cuatro (4) actuaciones. Para el mes de marzo se revisaron tres (3) actuaciones.Para el mes de abril no se presentaron actuaciones para revisar.Para el mes de mayo no se presentarion actuacion para revisar.Para el mes de junio se reviso (1) actuacion.Para el mes de julio se reviso (3) actuacion.Para el mes de agosto se revisaron dos  (2) actuaciones.Para el mes de septiembre se revisaron cuatro  (4) actuaciones. Para el mes de octubre se revisaron cuatro  (4) actuaciones. Para el mes de noviembre se revisaron dos  (2) actuaciones. Para el mes de diciembre de revisaron cuatro (4) actuaciones. </t>
  </si>
  <si>
    <t>En el  cumplimiento de las metas de recaudo por gestión se logra  por las estrategias implementadas  en los proceso de cobro, tanto nacionales como seccionales, tales como las visitas personalizadas, impulso procesal oportuno  como el decreto de medidas cautelares a los contribuyentes morosos las diferentes campañas lanzadas por la Subdirección de Cobranzas y control extensivo de a obligaciones, también influyó notablemente los beneficios que trajo  la ley 2277 de 2022 y por ultimo y muy importante el compromiso y responsabilidad de los funcionarios  del GIT de gestión Cobranzas.</t>
  </si>
  <si>
    <t xml:space="preserve">Para la vigencia 2023  se cumplió la meta de gestión aceptada al 100%, en desarrollo de las acciones adelantadas por las Divisiones de Fiscalización y Liquidación Tributaria Extensiva e Intensiva,  tales como: Evacuación de expedientes, actos administrativos ejecutoriados y gestión derivada de investigaciones en Intensiva y COF.  Igualmente,  las acciones realizadas por el Grupo URIIT para la  presentación,  correción de declaraciones tributarias y presentación de información exógena 2019, dando cumplimiento a los Memorandos remitidos por la Subdirección de Fiscalización Tributaria.  </t>
  </si>
  <si>
    <t>El cumplimiento en materia presupuestal obedece a la excelente programacion, control ,evaluación y ejecución de los recursos asignados a la Seccional, también obedece a los objetivos de cumplimiento del ACP de la vigencia 2023.</t>
  </si>
  <si>
    <t>El cumplimiento en la vigencia 2023 obedece al programa, control y evaluacion de solicitudes de adicion y reducción establecidas por la Entidad, el manejo de tiempos para la devolución de recursos no ejecutados y el cumplimiento de pagos según compromisos y obligaciones de bienes y servicios adquiridos por parte de la Dirección Seccional.</t>
  </si>
  <si>
    <t>Se supero la meta teniendo en cuenta la difusion realizada mensualmente de los beneficios del RST y el acompañamiento a los municipios para que incentivaran la inscripcion en erl RST. Ademas por la atencion oporuna a inquietudes presentadas. Se realizaron capacitaciones virtuales de invitación para la inscripción en el RST obteniendo resultados adicionales a las metas proyectadas y exigidas</t>
  </si>
  <si>
    <t xml:space="preserve">En el mes de enero se  resolvieron dos (2)  recursos aduaneros. En el mes de febrero no se resolvieron recursos aduaneros. En el mes de marzo se resolvió un (1) recurso aduanero.En el mes de abril no se resolvieron recursos aduaneros.En el mes de mayo no se resolvieron recursos aduaneros.En el mes de junio no se resolvieron recursos aduaneros.En el mes de julio no se resolvieron recursos aduaneros.En el mes de agosto se resolvieron dos (2) recursos aduaneros.En el mes de septiembre se resolvio (1) recursos aduanero.En el mes de octubre no se resolvieron recursos aduaneros. En el mes de noviembre no se resolvieron recursos aduaneros. En el mes de diciembre no se resolvieron recursos aduaneros. </t>
  </si>
  <si>
    <t xml:space="preserve">Teniendo en cuenta la implementacion del nuevo sistema de PQRS  Dynamics 365, se dio cumplimiento a los lineamientos de difusion a cliente interno y externo. Se presento el informe de cumplimiento del segundo semestre del año cumpliendo al 100% </t>
  </si>
  <si>
    <t>Se atendieron las PQRS asignadas durante el periodo 2023. Por temas de integración tecnológica no fue posible cerrar el ingreso por el antiguo sistema por la APP.</t>
  </si>
  <si>
    <t>Se estableció contacto con el municipío de Siachoque , conjutamente immpulsábamos la formalización en el RST y se depuraba la lista de los contribuyentes en esos municipios inscritos.</t>
  </si>
  <si>
    <t>De acuerdo al Memorando No. 2 de la Subdirección para el impulso de la Formalización Tributaria, este indicador no incluyó metas ni mediciones para el ño 2023</t>
  </si>
  <si>
    <t xml:space="preserve">En el mes de enero no se resolvieron recursos de reconsideración ni revocatorias directas en materia tributaria. En el mes de febrero  se resolvieron dos (2) recursos de reconsideración en materia tributaria. En  el mes de marzo se resolvió un (1) recurso de reconsideración y una (1) revocatoria directa.En el mes de abril no se resolvieron recursos de reconsideración ni revocatorias directas en materia tributaria.En el mes de mayo se resolvieron tres(3) recursos de reconsideracion en materia tributaria. En el mes de junio se resolvieron tres(3) recursos de reconsideracion en materia tributaria y  dos(2 )revocatorias directas. En el mes de julio  no se resolvieron recursos de reconsideración ni revocatorias directas en materia tributaria.En el mes de agosto  no se resolvieron recursos de reconsideración ni revocatorias directas en materia tributaria..En el mes de septiembre se resolvo un recursos de reconsideración..En el mes de octubre se resolvo un recursos de reconsideración.En el mes de noviembre se resolvio un recurso de reconsideración. En el mes de diciembre se resolvió un recurso de reconsideración. </t>
  </si>
  <si>
    <t>Se cumplio con el 100% de casos asignados en todas las campañas relacionadas con el RUT y el RUB. Durante el año 20223.</t>
  </si>
  <si>
    <t xml:space="preserve">En el mes de enero se actualizaron 84 procesos.En el mes de febrero se actualizaron 29 procesos.En el mes de marzo se actualizaron 72 procesos.En el mes de abril se actualizaron 193 procesos.En el mes de mayo se actualizaron 235 procesos.En el mes de junio se actualizaron 43 procesos.En el mes de julio se actualizaron 8 procesos.En el mes de agosto se actualizaron  50 procesos.En el mes de septiembre se actualizaron 30  procesos.En el mes de octubre se actualizaron 29  procesos,.En el mes de noviembre se actualizaron 289 procesos. En el mes de diciembre se actualizaron 12 procesos. </t>
  </si>
  <si>
    <t>Con las acciones de control, la meta de reclasificados se cumplió para la vigencia 2023.</t>
  </si>
  <si>
    <t>Con las acciones de control adelantadas se logro una meta acumulada del 104%</t>
  </si>
  <si>
    <t>Fueron proferidas en el trimestre cuatro Resolución Sanción  de cierre o clausura de establecimiento, cumpliendo en el periodo la meta.</t>
  </si>
  <si>
    <t>La disposiciones de las mercancias ADA  fueron dispuestas por donación , destrución  y devolución.</t>
  </si>
  <si>
    <t>Acción de control en proceso de investigación, teniendo en cuenta la alta carga laboral con  vencimientos, así como el cumplimento de meta de depuración de expedientes y la baja capacidad operativa</t>
  </si>
  <si>
    <t>Durante todo el año se acompañó a los municipios, habiéndose cumplido el logro y meta  en el primer semestre con la totalidad de los municipios que pertenecen la Seccional quienes adoptaron los Acuerdos Municipales</t>
  </si>
  <si>
    <t xml:space="preserve">La meta de al Dirección Seccional para los habilitados para facturar electronicamnete fueron 900 se logro que 2992 contribuyentes se habilitaran para facturar electronicamnete lograndose un cumplimiento de 332% gracias a la gestión que se realizo con los contribuyentes  realizando el soporte necesario y las capacitaciones que se dictaron  </t>
  </si>
  <si>
    <t>La meta de la Dirección Seccional para los habilitados para el documento soporte de nómina electrónica fueron 500 se logro que 970 contribuyentes se habilitados lograndose un cumplimiento de 194% gracias a la gestión que se realizo con los contribuyentes en las capacitaciones y el soporte dado .</t>
  </si>
  <si>
    <t>No aplica este indicador para esta seccional.</t>
  </si>
  <si>
    <t xml:space="preserve">En el mes de enero no se recibieron insumos penales para denunciar. En el mes de febrero se denuciaron quince (15) insumos penales. En el mes de marzo se denuciaron veintún (21) insumos penales.En el mes de abril se recibio y denuncio oportunamente un insumo penal.En el mes de mayo no se recibieron insumos penales para denunciar.En el mes de junio se recibieron tres(3)insumos penales para denunciar.En el mes de julio se denunciaron tres(3)insumos penales .En el mes de agosto se denunciaron diez y ocho(18)insumos penales ..En el mes de agosto se denunciaron trece(13)insumos penales .En el mes de septiembre se denunciaron diez(10)insumos penales.En el mes de octubre se denunciaron siete(7)insumos penales .En el mes de noviembre se denunciaron seise(6)insumos penales. En el mes de diciembre se denunciaron tres (3) insumos penales. </t>
  </si>
  <si>
    <t xml:space="preserve">En el mes de enero  se recibió un (1) recurso de reconsideración nuevo y no se fallaron recursos en el periodo,  para un total de una (1) actuación registrada. En el mes de febrero  se recibieron dos (2) recursos de reconsideración nuevos y  se fallaron dos (2) recursos en el periodo,  para un total de cuatro (4) actuaciones registradas.Para el  mes de marzo se recibieron dos (2) recursos de reconsideración y dos (2) solicitudes de reducción de anticipo y se falló un (1) recurso de reconsideración y una (1) revocatoria directa para un total de seis (6) actuaciones registradas. En el mes de abril  se recibió un (1) recurso de reconsideración nuevo y no se fallaron recursos en el periodo,  para un total de una (1) actuación registrada.En el es de mayo se recibieron tres( 3 )recursos de reconsideracion y se fallaron tres (3)recursos  para un total de seis (6) actuación registrada.En el mes de junio se recibieron dos(2) recursos y una  (1) revocatoria y se fallaron tre(3) archivos y dos(2) revocatorias  para un total de ocho (8) actuaciónes registradas.En el mes de julio se recibieron dos(2) recursos y una  (1) revocatoria, para un total de tres (3) actuaciónes registradas.En el mes de agosto se recibieron dos(2) recursos,uno de estos por admision por reposicion y una  (1) revocatoria, para un total de tres (3) actuaciónes registradas.En el mes de septiembre se recibieron tres (3) recursos de reconsideracion . En el mes de octubre se recibierondos (2) recursos de reconsideracion y se fallo uno (1),para un total de tres (3) actuaciónes registradas.En el mes de noviembre se recibieron tres (3) recursos de reconsideracion y se fallo uno (1),para un total de cuatro (4) actuaciónes registradas. En el mes de diciembre se recibió un (1) recurso de reconsideración y se falló un (1) recurso de reconsideración, para un total de dos (2) actuaciones registradas. </t>
  </si>
  <si>
    <t>En el  mes de enero, febrero, marzo, abril , mayo,junio,julio,agosto y septiembre,octubre, noviembre y diciembre se actualizó  ekogui conforme las actuaciones surtidas en el periodo</t>
  </si>
  <si>
    <t>En el mes de enero, febrero , marzo,abril, mayo, junio, julio,agosto, septiembre,octubre, noviembre  y diciembre se actualizó el SIE de Representación Externa conforme los procesos y actuaciones surtidas en el periodo con los procesos.</t>
  </si>
  <si>
    <t xml:space="preserve">En el mes de enero no llegaron insumos penales para presentar a comité. En el mes de febrero llegaron 25 insumos penales para presentar a comité.  En el mes de marzo llegaron 34 insumos penales para presentar a comité. En el mes de abril llego 1 insumo para presentar a comite.En el mes de mayo no llegaron insumos penales para presentar en comite..En el mes de junio llegaron tres(3) insumos penales para presentar en comite.En el mes de julio llegaron tres(3) insumos penales para presentar en comite.En el mes de agosto llegaron veintidos(22) insumos penales para presentar en comite.En el mes de septiembre llegaron diez y ocho(18) insumos penales para presentar en comite.En el mes de octubre llegaron nueve(9) insumos penales para presentar en comite.En el mes de noviembre llegaron nueve(9) insumos penales para presentar en comite. En el mes de diciembre llegaron tres (3) insumos penales para presentar en comité. </t>
  </si>
  <si>
    <t>Con un cumplimiento del 118% de Enero a Diciembre.</t>
  </si>
  <si>
    <t>El indicador de  porcentaje de éxito de litigiosidad durante la vigencia 2023, no  presentó sentencias ni a favor ni en contra,  sin embargo se recibió una única decisión correspondiente a una terminación anormal porque el demandante desistió de las pretensiones de la demanda,  a lo cual el Juzgado 1 Administrativo se pronunció aceptando la terminación y decretando el  archivo del proceso; por ende no se trata de un incumplimiento a la meta.</t>
  </si>
  <si>
    <t xml:space="preserve">La gestión efectiva  de Fiscalización en el 2023 comprende las:  correcciones voluntarias, presentación declaraciones  nuevos responsables de IVA,  e Imp consumo y de programas de indicios de inexactitud, omisos retención,  renta, impuesto al consumo, saldos a favor en IVA,  beneficios fiscales, denuncias de terceros, regímenes especiales,  postdevoluciones,  operaciones  de control a facturadores electrónicos por presuntas operaciones simuladas, facturación, saldos a favor en renta, derivados de investigaciones de otros programas, omisos en  exógena, devoluciones,  sanciones por no declarar, sanciones por información exógena, extemporaneidad y  de la gestión persuasiva de programas recibidos del nivel central  como de investigaciones locales  contenida en declaraciones presentadas, corregidas y pagadas en actos administrativos proferidos en liquidaciones oficiales de: revisión, de aforo, resoluciones sanción y  liquidaciones provisionales; de lo que se puede concluir que fue reiterado a través del seguimiento del TBG y en constantes comunicaciones con la  Subdirección de Fiscalización Tributaria,  donde se evidenciaron los  motivos que sustentan este nivel de cumplimiento, como los relacionados con la: asignación de meta para la Seccional Tuluá,  siendo Tipo I, que iguala o supera la asignación de metas en algunas Seccionales Tipo II, que disponen incluso de mayor capacidad operativa; no atiende la realidad económica de la  jurisdicción;  se fijan metas con base en  el comportamiento histórico  de cumplimiento que incluye por ejemplo, la gestión de contribuyentes con operaciones simuladas de valor representativo dentro de la meta, objeto de cuestionamiento por la misma Subdirección,  por corresponder a contribuyentes en quienes se determinan cuantías que posteriormente terminan como incobrables; no se considera la participación real de la Seccional en la asignación de  metas;  baja capacidad operativa en el área en los últimos años, especialmente en el año 2023, afectada por retiros por jubilación, traslados de área, encargos, ascensos, y movilidad en general de funcionarios para fortalecer otras áreas en la Seccional, muy a pesar de que se gestionaron estrategias administrativas  para su cumplimiento  como reasignación de cargas, atención de procesos de manera prioritaria por vencimiento de términos, fortalecimiento del proceso URIIT y   concentración en investigaciones que generaran gestión; por lo que se concluye que para el año 2024 sin duda es necesario el fortalecimiento decidido para el área de Fiscalización de la Seccional Tuluá, con  nuevos nombramientos que garanticen no solo el cumplimiento de la meta, sino las expectativas de proyección para este año, que permita a su vez el avance en los procesos formativos para nuevos  funcionarios en condiciones normales, que generen menor  estrés  laboral  en garantía del control e investigación en  sectores más proclives a la evasión y el contrabando. 
</t>
  </si>
  <si>
    <t>En cuanto al indicador  porcentaje de actuaciones revisadas con el Vo. Bo. del jefe para el año 2023, de medición trimestral  y por demanda de acuerdo al Memorando 000007 del 17/01/2022, recoge  la revisión de actos por demandas y alegatos de conclusión,  y apelaciones de fallo que no tuvieron movimiento en el período,  por lo cual no se materializó el cumplimiento de la meta; sin embargo se presentó una única decisión correspondiente a una terminación anormal porque el demandante desistió de las pretensiones de la demanda,  a lo cual el Juzgado 1 Administrativo se pronunció aceptando la terminación y decretando el  archivo del proceso; por ende no se trata de un incumplimiento de la meta.</t>
  </si>
  <si>
    <t>La gestión de recuperación de cartera en el 2023 comprendió  la realización de acciones de divulgación de beneficios tributarios,  jornadas al día con la DIAN, Visitas Integrales y lo relacionado principalmente por gestión de cobro por: embargos, gestión persuasiva, otorgamiento y control a facilidades de pago y denuncias penales; si bien la estrategia se orientó al contacto de un mayor número de contribuyentes a través de llamadas telefónicas y correos electrónicos; se visualiza que el impacto en la recuperación de cartera originado por contactos con el contribuyente, pudo verse afectado en su efectivad en la participación misma de las diferentes visitas que tenían otros enfoques como las de control a facturación;  como falencia principal la baja disponibilidad de capacidad operativa en el área de Cobranzas, que afectó la realización y concentración de funcionarios en actividades de cobro, que debieron atender simultáneamente un si número de actividades  como la de informes; el nivel de cumplimiento de esta meta se vio igualmente afectado por  acciones como: un incremento en la asignación de la meta año a año, de aproximadamente un 50%, unido a una escasa o nula participación del lugar administrativo en la definición de la meta donde deberían entrar a evaluarse detenidamente  aspectos como:  inventario real de cartera cobrable, afectado por las cuantías de actos de determinación que pasan a ser incobrables y la realidad económica de los sectores económicos; en cuanto a la capacidad operativa del área, esta ha ido en detrimento año a año por situaciones administrativas como: concursos, traslados, jubilaciones, encargos, afectándose ostensiblemente como se pude visualizar entre el año 2022 y 2023 la recuperación de cartera es aproximadamente el mismo valor,  a pesar de la perdida real de 3 funcionarios al finalizar el año 2023;  urge una recomposición y fortalecimiento en materia de personal, pues con menos funcionarios se debe atender una mayor meta, la que además históricamente ha sido asignada a esta Seccional Tipo I, en igual o superior cuantía  a Seccionales de Tipo II, que cuentan incluso con mayor capacidad operativa; observando la necesidad que desde el área de Nivel Central se apoye para la vinculación de nuevos nombramientos y se tenga en cuenta que los nombramientos y retiros por jubilación  incide tanto positiva como negativamente, éste último por  pérdida de experiencia, conocimiento técnico que tarda en ser reemplazado por las nuevas generaciones que  demandan procesos de adaptación y aprendizaje en promedio de 1 año.</t>
  </si>
  <si>
    <t>La gestión  aceptada en el año 2024 se cumplió principalmente por la confirmación en vía administrativa de correcciones voluntarias  y  otros actos ejecutoriados  de programas en su mayoría recibidos del Nivel Central; por presentación de declaraciones,  correcciones y pagos en  nuevos responsables de Iva, en programas de devoluciones, Indicios de inexactitud, omisos retención,  renta, consumo, saldos a favor en IVA,  beneficios fiscales, denuncias de terceros,  regímenes especiales,  postdevoluciones, facturación, saldos a favor en renta, sanción por improcedencia en las devoluciones, derivados de investigaciones de otros programas, tanto de programas recibidos del Nivel Central, como de investigaciones locales; contenidas en   liquidaciones oficiales, de aforo,  resoluciones sanción por no declarar, resoluciones sanción por omisos información exógena,  de la  gestión persuasiva, y de  liquidaciones provisionales; el de la confirmación de una Liquidación de revisión en sede administrativa por valor de $42.990.186.000; que recoge  en gran porcentaje el cumplimiento de la meta del año, aceptada por la Subdirección en un 100% como gestión de este acto para el mes de julio de acuerdo al lineamiento vigente en ese momento;  y como situaciones que la afectaron, las ya conocidas por la Subdirección donde se evidencia:  asignación de metas para la Seccional Tuluá, de Tipo I, que iguala o supera la asignación de metas en algunas Seccionales Tipo II; metas que no  atiende la realidad económica de la  jurisdicción y/o fijación de metas con base en  el comportamiento histórico  de cumplimiento, que incluye  la gestión de contribuyentes con operaciones simuladas de valor representativo dentro de la meta, objeto de cuestionamiento por la misma Subdirección; no se considera la participación real de la Seccional en la  asignación de metas;  la baja capacidad operativa que afrontó el área durante el año, afectada por retiros por jubilación, traslados de área, encargos, ascensos, a pesar de  reorientarse la gestión con estrategias administrativas, dentro de la oportunidad;  es de aclarar que en el mes de noviembre  y por ajuste al lineamiento, se pretende desconocer por parte de la Subdirección la gestión ya aceptada de éste acto;  la Subdirección  solo reconocería  el 5% de dicha gestión, lo que llevaría a un incumplimiento  de la meta,  hoy en  discusión con la Subdirección; por lo  que está pendiente nuevo pronunciamiento del valor real reconocido como parte de éste acto; Se concluye la necesidad de fortalecer el área para el 2024 con mayor capacidad operativa que permita el cumplimiento de metas proyectadas posiblemente con los incrementos significativos.</t>
  </si>
  <si>
    <t xml:space="preserve">
Indicador de porcentaje de requerimientos atendidos en oportunidad para el 2023, correspondió a un indicador por  demanda, con medición trimestral; en el período evaluado no se recibieron requerimientos de la Subdirección relacionados con la Política de Prevención de Daño Antijurídico,  Memorando 132  de 2021;  su cumplimiento estaba sujeto al insumo que se recibiera, por ende no se trata de un incumplimiento de la gestión.</t>
  </si>
  <si>
    <t xml:space="preserve">
La ejecución presupuestal en el año 2023 comprende la realizada por:  servicios públicos, viáticos, pago de impuestos, servicios de secuestre, caja menor, mantenimiento de vehículos,  honorarios de secuestre, caja menor,  combustible, bienestar, fumigación,  servicio de aseo y cafetería, mantenimiento de muebles, adecuación de edificio;   ejecutado mediante la gestión y control   presupuestal  en los  términos legales y de  procedimiento  para la  atención de necesidades en la Seccional  y la  gestión de las  asignaciones;  es de anotar que en relación a la asignación presupuestal realizada inicialmente para el servicio de aseo y cafetería del mes de diciembre, solo se ejecutó en un 35% de este presupuesto, debido a que la contratación se realizó por 11 días, por lo que se refleja una menor ejecución en el período evaluado frente a la meta;  los resultados logrados corresponden al compromiso y responsabilidad sobre la programación y ejecución de la contratación. </t>
  </si>
  <si>
    <t xml:space="preserve">
La ejecución del PAC en el año 2023  comprende los pagos por: Servicios  públicos, contratos de aseo y cafetería, pago de impuestos,  viáticos, honorarios por servicios de secuestre, caja menor, mantenimiento de vehículos,  bienestar, fumigación,  arrendamiento de parqueaderos, combustibles, mantenimiento de vehículos;  cumpliéndose en la totalidad con lo programado y   los resultados obedecen al compromiso y responsabilidad por la contabilización y pago oportuno  de los compromisos adquiridos, así con el cumplimiento de los requisitos legales y de procedimiento para el pago y la atención oportuna  pagos en el mes de diciembre correspondiente a las adiciones presupuestales que generaron los últimos contratos. </t>
  </si>
  <si>
    <t xml:space="preserve">
El cumplimiento de la meta RST en el año 2023 se produce por la gestión de socialización a través de las Cámaras de Comercio, oficinas de contadores; capacitaciones en las sedes de las Cámaras de Comercio, y de la DIAN y  Universidades, con orientación permanente tanto presencial como telefónica; visitas a las Secretarías de Hacienda para que a su vez se divulgara a la comunidad,  con orientación permanente presencial y telefónica;  visitas y capacitación a  los Municipios para darles a conocer la importancia del RST, así como a usuarios en visitas conjuntas con los municipios de Tuluá y la Unión,  promoviendo la gestión del RST y  con  las  Cámaras de Comercio de Sevilla y Tuluá  para incentivar el registro en nuevos comerciantes a través de charlas y capacitaciones  y  en los  municipios de Tuluá y la Unión y  especialmente  en la Cámara de Comercio de Tuluá para apoyar  la inscripción y orientar a los interesados en la inscripción  ante la Cámara de Comercio, para inscripción  simultáneamente  al  RST, lo cual permitió el cumplimiento de la meta. </t>
  </si>
  <si>
    <t xml:space="preserve">
La gestión de  Campañas de apropiación y divulgación de Sistema PQRS  en el 2023 tuvo una medición semestral, y corresponde a la programación que debía ejecutarse desde el mes de junio;  que incluyó la divulgación en las áreas de la Seccional Tuluá, del seguimiento y control de los tiempos de respuesta e información general para la implementación del nuevo SIE de PQRS DINAMIC, cliente interno y para clientes externos se llevó a cabo,  incentivándolo el uso correcto del SIE de PQRS así como  promoviendo el uso del canal virtual de atención.</t>
  </si>
  <si>
    <t>Las actividades para el cierre del sistema PQRS anterior, programadas  en la vigencia 2023 refleja un cumplimiento del 100% en tanto a 31/12/2023 no quedaron pqrs pendientes de trámite;  según reporte que indica la medición del indicador, pudiendo  constatarse igualmente en el sistema que  a 31 de diciembre de 2023, no existente PQRS en el Muisca, dando cumplimiento al lineamiento de gestión de la meta.
Por temas de integración tecnológica no fue posible cerrar el ingreso por el antiguo sistema por la APP.</t>
  </si>
  <si>
    <t>En la vigencia 2023,  se adelantaron actividades para el cumplimiento campañas conjuntas con Municipios,  para la adopción de tarifas, partiendo que la totalidad de municipios ya habían concluido  y adoptado tarifas desde el 2022; se realizaron campañas conjuntas  con Municipios para incentivar la formalización, una vez recibido el lineamiento en el mes de junio,  realizadas en los municipios de  Toro, Obando, Tuluá, La Unión, Roldanillo, Sevilla y Ulloa, así como  visitas conjuntas a contribuyentes, realizadas entre funcionarios DIAN y de la  Secretaría de Hacienda, resaltando la colaboración interinstitucional.</t>
  </si>
  <si>
    <t>La estrategia para el cumplimiento de los  mecanismos que dan inicio a la ruta de la formalización a través de sensibilización para la formalización, se realizó  en los municipios  de Toro, Obando, Tuluá , Sevilla, La Victoria, Cartago, la Unión, Roldanillo, el Águila,  donde se visitaron contribuyentes conjuntamente con funcionarios de la Secretaría de Hacienda, y  en  visitas a usuarios directamente para sensibilizar sobre las bondades del RST; igualmente se realizó capacitación para sensibilizar las bondades del régimen con la Unidad Central del Valle del Cauca en el municipio de Tuluá y se atendió a usuarios orientándolos en el cumplimiento de obligaciones RST.</t>
  </si>
  <si>
    <t>El  Indicador promedio de meses en recursos tributarios, tuvo un cumplimiento en el 2023  el de actos administrativos proferidos dentro del término legal y  de acuerdo al lineamiento de asignación de la meta, contenido en 2 recursos en Sede Administrativa en marzo, y 2  recursos tributarios al finalizar el año, proferidos dentro del término de los 10 meses, estos últimos por una revocatoria directa y una resolución reducción sanción dentro del promedio establecido para el fallo  10 meses.</t>
  </si>
  <si>
    <t xml:space="preserve">La realización de actividades  de actividades RUB y RUT realizadas en la vigencia 2023, corresponden a las certificadas mediante correo electrónico de fecha 17/01/2024 dirigido al Director Seccional No. 20240117 100153160 0092 de la Subdirección de Administración del Registro Único Tributario, correspondiente a:  campañas de actividades económicas de  pensionados, códigos 0020, verificación de casos gestionados segunda etapa; casos no exitosos de facturación electrónica, los cuáles se atendieron de acuerdo a la disponibilidad de capacidad operativa del área que se vio afectada por  constantemente incapacidades de funcionarios con patologías crónicas; y el de campañas  de casos no exitosos masivos e personas fallecidas y capacitaciones de RUB; para un total de 215 casos por sociedades liquidadas 2010-2016,  1 actividad por un No exitosos responsabilidad 55 RUB, 70 casos por Nits duplicados, y otros de  casos Registraduría no encontrados autogestión, seguimiento control a trámites e inscripción en línea, información RNEC, responsabilidades vigentes, sociedades liquidadas 2021 y 2022 y coincidencia migración Colombia.
</t>
  </si>
  <si>
    <t xml:space="preserve">La meta por actualización de los aplicativos  Ferrajoly y Carrara, en el año 2023 definida con medición semestral, se gestionó mediante la  actualización en el Ferrajoli de enero a junio de actuaciones del proceso penal y las comprendidas entre julio a diciembre, con reporte en el mes de diciembre, donde se solicita el cumplimiento de la meta;  y recoge en principio la gestión de actualización de procesos en la etapa procesal,  la asistencia de audiencias y los impulsos procesales realizados. </t>
  </si>
  <si>
    <t>la meta de inscripción y reclasificación de contribuyentes en el 2023 se cumplió mediante  la  reclasificación de  contribuyentes del  impuesto al consumo, en actividades de: bares, discotecas, restaurantes, comercio al por menor de  supermercados, ferreterías y  comercio en general, que permiten su cumplimiento principalmente en el  último trimestre del año, originados en visitas de facturación  electrónica, los de seleccionados en programas locales y  los de Jornada al Día con la DIAN.</t>
  </si>
  <si>
    <t>La gestión de decomisos en firme en el 2023, se produce por visitas de  control  aduanero en el municipio de Tuluá,  donde se tiene competencia concurrida con la Seccional de Aduanas Cali y la Polfa, de mercancías como:  calzado, textiles, útiles escolares, lociones, juguetería, accesorios para celulares, conforme  la programación de Memorandos  y en consideración a la disponibilidad de personal para realizar las visitas y los lineamientos, y como estrategia para el cumplimiento se tuvo la  realización de como mínimo una acción mensual con una pareja aprehensora en  la zona céntrica de Tuluá, que concluyen en los decomisos directos ejecutoriados para el reporte de cumplimiento de la meta.</t>
  </si>
  <si>
    <t>El indicador de clausura de establecimiento en la vigencia 2023, tuvo como cumplimiento según medición realizada a partir de junio, una vez se dispuso de los insumos de provenientes de las  visitas jornadas Al día con la DIAN y de Facturación y por la diponibilidad de  funcionarios para el análisis de insumos, el cual se pudo gestionar igualmente por la llegada de 1 funcionario adicional al área, a pesar de la movilidad  de personal que se presentó principalmente a partir del mes de junio; pudiendo adelantar 3 cierres de establecimientos  y proferir y notificar otros pliegos previo al cierre en el último trimestre, en cuyo caso la sanción se gestiona por la de cambio de sanción de cierre por pecuniaria en un total de 6 resoluciones de conformidad con el art. 657 Estatuto Tributario</t>
  </si>
  <si>
    <t>La meta de disposición de mercancía ADA en el 2023 se atiende en cumplimiento del lineamiento de oportunidad en la disposición  en el menor tiempo una vez se recibe la mercancía y después de ser ejecutoriado el acto;  durante el período evaluado se tuco una  disposición por  donación y destrucción por un valor de $ 20.283.971  correspondiente al  primer trimestre;  en abril  con egresos por valor destrucción de $ 7.291.871  y en el mes de julio por destrucción de mercancías de un valor de  $ 2.276.160;  en el último trimestre correspondió a disposición de mercancía por valor de $15.172.649,73 de los cuáles por donación se dispusieron $9.513.728,45 y por destrucción $ 5.658.920,55; quedando un inventario de mercancía por disponer a 31/12/2023 de $ 7.713.420,71, recibida en el mes de diciembre.</t>
  </si>
  <si>
    <t xml:space="preserve">
El cumplimiento del diseño y de la acción local para el año 2023, se gestionó  en el periodo en agosto y diciembre, una vez  diseñada y aprobada, se dio inicio la fase persuasiva de investigación para 3 contribuyente del sector de la construcción, actividad de ingeniería y arquitectura; teniendo que a 31 de diciembre de 2023  se encuentran en etapa de recaudación de material probatorio que permita establecer si hay inconsistencia en las declaraciones de renta de los seleccionados y  quedando pendiente por definir al mes de febrero de 2024, sobre la  determinación de apertura o no de los expedientes en Comité Directivo; las razones del nivel de cumplimiento de la meta  corresponden  igualmente a las manifestados por afectación de la capacidad operativa en la División. </t>
  </si>
  <si>
    <t>En la vigencia 2023, la gestión de habilitación de Facturadores Electrónicos, se adelantó a través de  capacitaciones a gremios y contadores, por la atención y seguimiento de solicitudes de usuarios  que requirieron el servicio, divulgación a través medios habilitados por la DIAN, con apoyo estudiantes NAF, con los cuáles se socializó  y divulgó la información;  capacitación en el municipio de Tuluá, en la Unidad Central del Valle, con el fin de brindar información sobre la Factura Electrónica, sus beneficio y trámites y en el  último trimestre se adelantó capacitación sobre las generalidades de la  Facturación Electrónica del 03/10, promoción y divulgación de manejo y beneficios del 27/10, taller generalidades de Facturación Electrónica del 16/11 y  promoción y divulgación, manejo y beneficios de Facturación Electrónica del 16/11 en el  municipio de Tuluá, La Unión.</t>
  </si>
  <si>
    <t>En la vigencia 2023, la gestión de habilitación de Usuarios de Nómina Electrónica, se adelantó a través de  capacitaciones a gremios y contadores,  por atención y seguimiento de solicitudes de usuarios  que requirieron el servicio, divulgación a través medios habilitados por la DIAN,  con el apoyo de estudiantes NAF, con los cuáles se socializó  y divulgó la información; se realizó capacitación en el municipio de Tuluá,  en la Unidad Central del Valle, con el fin de brindar información sobre la Nómina Electrónica, sus beneficio y trámites, y en el  último trimestre la gestión correspondió a: Promoción y divulgación de manejo y beneficios del 27/10;  Taller generalidades de Nómina Electrónica del 16/11; Promoción y divulgación, manejo y beneficios de Nómina  Electrónica del 16/11 en los municipios de Tuluá y la Unión.</t>
  </si>
  <si>
    <t xml:space="preserve">El cumplimiento de la acción aduanera para la región para el período evaluado 2023, se cumplió con la realización de la acción de control aduanero el 16 de noviembre previo al envío de la información por parte de la Seccional para su aprobación, conforme el lineamiento en el sector cosméticos de la ciudad de Tuluá, soportada en el acta de hechos,  conforme  oficio virtual 100211170 – 4604 del 13 de septiembre de 2023,  al contribuyente seleccionado. </t>
  </si>
  <si>
    <t>La gestión de denuncias,  en atención a los insumos recibidos para el período 2023, correspondió a 18 denuncias de 20 insumos recibidos, de las cuales  16 fueron   tributarias y 2 aduaneras, que incluyó la  gestión de insumos penales recibidos de la Seccional  Pereira en el último trimestre, donde se adelantó la  revisión y depuración de casos aduaneros recibidos  y se concluyó que de un total 52 casos recibidos, 20 casos  fueron devueltos por encontrarse en estado inactivo, quedando un total  32 casos activos  ya denunciados por esa Seccional, para su representación; en relación con las denuncias aduaneras se  observa que de un total de 4  nuevos insumos recibidos en este tema de la Seccional Pereira en el mes de diciembre,  quedaron pendientes a 31/12/2023 por denunciar 2.</t>
  </si>
  <si>
    <t xml:space="preserve">El cumplimiento por actualización del RUPJ  para el 2023 se dio mediante la inclusión de actuaciones en el RUPGJ,  en el archivo Excel de registro en la  nube, que comparte  el  Nivel central,  donde  reposa como evidencia la inclusión de 7 actuaciones: 2 recursos en sede administrativa, 3 resoluciones de reducción sanción, 1 auto de archivo y 1 revocatoria directa, las cuales fueron atendidas dentro de la oportunidad y el lineamiento. </t>
  </si>
  <si>
    <t xml:space="preserve">La gestión para atender la actualización del Ekoqui, se dio para un total de 4 procesos actualizados  en todas sus actuaciones; de estos un expediente queda terminado a diciembre de 2023, para un total de 3 expedientes al finalizar el año; el cumplimiento refleja atención al proceso de acuerdo a los lineamientos para la actualización. </t>
  </si>
  <si>
    <t xml:space="preserve">Indicador con medición semestral,  al que se le dio cumplimiento en el 2023 con una gestión de 198 impulsos  procesales, y que estuvo afectada por la disponibilidad de capacidad operativa en el Despacho - Jurídica de la Seccional,  pues gran parte del año solo se dispuso de 1 abogado para atender la Sede Administrativa, Judicial,  Unidad Penal y Tutelas, insistiéndose desde el  Despacho del director con el nombramiento de un funcionario  de la lista de elegibles, pues los que han nombrado no han aceptado el cargo;  solicitud que se complementa con los diferentes requerimientos de personal que ha elevado el director para que se le nombre personal en la Seccional. </t>
  </si>
  <si>
    <t xml:space="preserve">Se actualizaron en el SIE el 100% de procesos Contenciosos en el período 2023, quedando pendiente lo relacionado con las tutelas de acuerdo al último lineamiento; por lo que se observa que a la fecha de presentación de este seguimiento enero de 2024 las tutelas del 2023 han quedado igualmente actualizadas al 100%; la gestión en el período evaluado  correspondió a 4 procesos actualizados en vía judicial, en cumplimiento de los lineamientos. </t>
  </si>
  <si>
    <t xml:space="preserve">En la vigencia 2023 se actualizaron el 100% de insumos recibidos en el SIE por procesos penales, correspondiente a  insumos recibidos y denuncias instauradas, de conformidad con el lineamiento. </t>
  </si>
  <si>
    <t xml:space="preserve">La gestión del conocimiento PIC en el año 2023 recoge un total de 249 inscritos, 222 cursos aprobados, 25 reprobados y 2 sin participación,  que comprenden los siguientes cursos: Gestión del conocimiento, aprendizaje organizacional y mentoring, administración del cambio y dinámica organizacional, diplomado régimen probatorio, con énfasis en tributación TAC, contabilidad función recaudadora y entidades del gobierno activos y pasivos, administración bienes muebles recibidos en dación en pago, inducción. reinducción, inglés Sena II etapa, formación en alta gerencia, seminario nacional de cobranzas, herramientas para el fortalecimiento del aprendizaje organizacional, competencias digitales, títulos valores y la factura de venta, ofimática avanzada para análisis de datos, procesamiento de texto y presentación de informes, técnicas de comunicación entrevista, presentaciones orales y escritas y toma de decisiones en situaciones de incertidumbre, estrés y riesgo,  principios y estructura del Estado y derechos fundamentales, daño antijurídico, comité jurídico nacional, equipos efectivos y de alto desempeño, programa de competencias para la movilidad - PCM; destacándose el compromiso de los funcionarios así como el seguimiento y motivación tanto para la participación como para que se produzca el cumplimiento por parte del área de Talento Humano. </t>
  </si>
  <si>
    <t xml:space="preserve">Se cumplio con la meta establecida en el entendido que todos  los procesos judiciales terminados de manera normal con fallo ejecutoriado son a favor de la Entidad. </t>
  </si>
  <si>
    <t>Se consolida Fiscalización Intensiva y Extensiva. La gestión refleja la suma de correcciones, declaraciones presentadas, pago de sanciones exógena, liquidaciones oficiales y resoluciones sanción proferidas.  También se priorizó la evacuación de las cargas de servicios recibidas con anterioridad de junio del 2021 y rentas 2019 personas naturales y juridicas. Contribuyo los beneficios de la Ley 2277 de 2022 y la fase persuasiva en las acciones de fiscalizacion.</t>
  </si>
  <si>
    <t xml:space="preserve">Durante el periodo todas  las actuaciones que debían ser revisadas obtuvierón VoBo. </t>
  </si>
  <si>
    <t xml:space="preserve">El cumplimiento es producto del compromiso del talento humano, de las diferentes jornadas de cobro, de la gestión de los depósitos judiciales, del seguimiento que se viene realizando a las facilidades de pago(beneficio LEY 2277 DE 2022), de la gestión realizada en el control de los bienes muebles e inmuebles embargados. </t>
  </si>
  <si>
    <t>Se consolida Fiscalización Intensiva y Extensiva. La gestión refleja la suma de correcciones, declaraciones presentadas, pago de sanciones exógena, liquidaciones oficiales y resoluciones sanción ejecutoriadas. La División de Fiscalización Extensiva aportó con la ejecutoria de liquidaciones provisionales y resoluciones sanción y la Divisiòn de Fiscalizaciòn Intensiva aportò con la presentaciòn de correcciones de declaraciones. Contribuyo la fase persuasiva en las acciones de fiscalizacion y la aplicacion de los beneficios de la Ley 2277 de 2022.</t>
  </si>
  <si>
    <t xml:space="preserve">Se evidencia que durante el 2023 se contestaron oportunamente los requerimientos realizados por la Subdirección y sus coordinadores. </t>
  </si>
  <si>
    <t>Se Ejecutó de manera eficiente el presupuesto de la entidad, en el marco de las políticas de austeridad y eficiencia establecidas por la entidad y el gobierno nacional.</t>
  </si>
  <si>
    <t>El no cumplimiento en para la vigencia 2023 está fuertemente marcado por los resultados del último trimestre, derivado ello de la necesidad de constituir reservas presupuestales para garantizar el cumplimiento de los contratos, aunado ello a la imposibilidad de liquidar los contratos antes de la fecha del recorte del PAC, constituyendo cuentas por cobrar</t>
  </si>
  <si>
    <t>Se supera el cumplimiento a la meta propuesta para el año 2023, esto permite evidenciar la efectividad en la labor realizada por la Dirección Seccional</t>
  </si>
  <si>
    <t xml:space="preserve">Se han cumplido los terminos establecidos en el Estatuto Aduanero a fin de garantizar los derechos de los usuarios aduaneros. </t>
  </si>
  <si>
    <t>Se cumple con la meta y se realiza acompañamiento permanente en el manejo de la nueva herramienta PQSRD DYN 365 a las áreas, normatividad y cumplimiento de la gestión en oportunidad.</t>
  </si>
  <si>
    <t>De acuerdo a lo informado por la Coordinación de Administración del sistema de PQSRD, se solicitó eliminar la actividad al no haber sido posible cerrar el sistema.</t>
  </si>
  <si>
    <t>Se supera el cumplimiento de la meta propuesta para el año 2023, lo anterior se logró coordinando la realización con los municipios las jornadas de sensibiliazación durante el 2023.</t>
  </si>
  <si>
    <t xml:space="preserve">Las decisiones de los recursos tributarios fueron oportunas de conformidad con el promedio de meses establecido a Nivel Nacional. </t>
  </si>
  <si>
    <t xml:space="preserve">Se cumple la meta propuesta mediante la realización de campañas de depuración y actualización, tambien acercamiento al contribuyente mediante socializaciones y apoyo continuo en sus consultas </t>
  </si>
  <si>
    <t xml:space="preserve">Se han actualizado los procesos a cargo de la Unidad Penal, y se siguen implementando nuevas estrategias que permitan depurar el inventario. </t>
  </si>
  <si>
    <t>Se supero la meta establecida  para el  año 2023 de reclasificación de responsables.</t>
  </si>
  <si>
    <t>Se cumple con la meta, gracias al compromiso de los funcionarios del area dentro de las diferentes acciones de control realizadas a los establecimientos de comercio, como acciones de control en carretera y en empresas transportadoras de encomiendas.</t>
  </si>
  <si>
    <t>se supero la meta establecida para el año 2023 de resolucion sancion por  concepto  cierre de establecimiento o cambio de cierre a peciuniaria</t>
  </si>
  <si>
    <t>Se cumplió a cabalidad con el objetivo trazado de  Liderar y hacer seguimiento a las metas de disposición de mercancía</t>
  </si>
  <si>
    <t>El resultado de la accion local de acuerdo con el memorando 106 de 2023, se verá reflejado en la declaración del Impuesto Nacional al Consumo del 6° periodo bimestral del año gravable 2023, cuyos vencimientos empiezan el 10 de enero de 2024.</t>
  </si>
  <si>
    <t>Se supera el cumplimiento de la meta propuesta para el año 2023, mediante la realización de acompañamientos presencial, telefónco y virtual durante el 2023.</t>
  </si>
  <si>
    <t>Superamos el cumplimiento de la meta y continuamos apoyando a los contribuyentes en sus diferentes consultas</t>
  </si>
  <si>
    <t>Se realizo accion de control para la Región-aprobada por la Subdirección de Fiscalización Aduanera, en el municipio de Puerto Gaitan - Meta, con la colaboración de miembros de la Armada Nacional</t>
  </si>
  <si>
    <t xml:space="preserve">Todos los meses  se gestionan  los insumos que son allegados por el área de origen a fin de garantizar los interese de la Entidad. </t>
  </si>
  <si>
    <t xml:space="preserve">Durante el periodo se mantuvo actualizado el Registro Único de Processo de Gestión Jurídica - RUPGJ de conformidad con los actos recibidos y fallados. </t>
  </si>
  <si>
    <t>Se mantuvieron actualizados en Ekogui los procesos a cargo de Representación Externa.</t>
  </si>
  <si>
    <t xml:space="preserve">En razón a los resultados del primer semestre, se implementaron nuevas estrategias que permitieron el cumplimiento del indicador propuesto en el segundo semestre. </t>
  </si>
  <si>
    <t>Se establecieron nuevas estrategias para tener al 100%  actualizado el SI de Procesos Judiciales Contencioso  a cargo de la Seccional.</t>
  </si>
  <si>
    <t xml:space="preserve">Durante el periodo se evidencia una gestión del 100% de los insumos conforme con las denuncias presentadas en el año y las actas de comité celebradas. </t>
  </si>
  <si>
    <t>Se logro el cumplimiento del indicador en el transcurso del año de acuerdo a las estrategias de seguimiento de este.</t>
  </si>
  <si>
    <t>Todos los fallos ejecutoriados que fueron notificados durante el año fueron a favor de la DIAN.</t>
  </si>
  <si>
    <t>No alcanzó al 100%, pero se dio prioridad a la gestión aceptada. Igualmente, porque se trató de priorizar que esta gestión sea a futuro cobrable para el área de Recaudo y Cobranzas.</t>
  </si>
  <si>
    <t>Todas los actos y actuaciones fueron enviados al jefe para su revisión y aprobación, contando con su VoBo.</t>
  </si>
  <si>
    <t>Se evidencia un cumplimiento por debajo de lo deseado a pesar de los constantes esfuerzos en superar las metas planeadas, consideramos que existen factores externos como el comportamiento económico  del departamento que no llegaron a lo esperado, por otra parte a nivel interno se considera que la cantidad elevada de facilidades de pago otorgadas a menos de un año y  que no tuvieron un cabal cumplimiento ocasionó lentitud en la recuperación de la cartera.</t>
  </si>
  <si>
    <t>Se cumplió logrando concertar con los administrados correcciones voluntarias, ajustado a los lineamientos establecidos por la Subdirección de Fiscalización. Igualmente, muy importante considerar el aporte de las ejecutorias de actos presentadas en el período.</t>
  </si>
  <si>
    <t>Las demandas que fueron seleccionadas para apoyo por el Nivel Central, fueron enviados los proyectos oportunamente para su revisión</t>
  </si>
  <si>
    <t xml:space="preserve">La ejecución del año 2023 en materia presupuestal logró el cumplimiento de las metas de la Seccional, se atendieron todas las necesidades relacionadas en el PAA y en el presupuesto asignado por $786.5 millones, respecto al presupuesto asignado inicialmente, junto con los ajustes por modificaciones (adiciones, traslados y reducciones), por ello, el valor del indicador ajustado es del 97,5% del presupuesto asignado. </t>
  </si>
  <si>
    <t>El nivel de ejecución del PAC en la Seccional Sincelejo logró un cumplimiento cercano al 100%, debido a la atención a los pagos a favor de los proveedores y servicios públicos de la sede, con sentido de oportunidad y efectividad.</t>
  </si>
  <si>
    <t xml:space="preserve">El excelente cumplimiento es reflejo de las actividades realizadas durante el año 2023, se han realizado actividades de socialización del RST, se realizaron campañas de inscripción a través de puntos móviles. </t>
  </si>
  <si>
    <t>Se publicó el informe documento final de impacto campañas para el mes de diciembre de 2023 junto con sus evidencias, en la carpeta habilitada por la Coordinación.</t>
  </si>
  <si>
    <t>A partir del mes de agosto entró en vigencia el funcionamiento del nuevo sistema Dynamic 365. En la Seccional todas las solicitudes del sistema anterior fueron cerradas con respuesta final y comunicadas. La actividad es competencia del Nivel Central. Por temas de integración tecnológica no fue posible cerrar el ingreso por el antiguo sistema por la APP.</t>
  </si>
  <si>
    <t>Durante el año 2023 para el cumplimiento de la meta se realizaron 10 actividades de formalización en conjunto con municipios de Sucre como lo son San Onofre, Coveñas, Chalan, Los Palmitos, Ovejas, Palmito, San Jose de Toluviejo, San Juan de Betulia y San Marcos.</t>
  </si>
  <si>
    <t>Se realizaron 18 jornadas de socialización para Impulsar y dar a conocer los mecanismos que dan inicio a la ruta de formalización y los beneficios tributarios para empresarios y emprendedores, se impactó a un numero de 775 personas.</t>
  </si>
  <si>
    <t>Todos los fallos durante el año 2023 fueron proferidos antes de los 10 meses.</t>
  </si>
  <si>
    <t>El cumplimiento de la Seccional fue del 100%, la meta de ejecución de la campaña se realizó de acuerdo con el cronograma estipulado.</t>
  </si>
  <si>
    <t>El cumplimiento de la actualización de las denuncias en los aplicativos Ferrajoli y Carrara se logró a partir de los impulsos procesales radicados que fueron incluidos en los sistemas constantemente.</t>
  </si>
  <si>
    <t>Se realizaron actividades como las jornadas al día con la DIAN la cual fueron determinantes para identificar responsables o para poder reclasificar.</t>
  </si>
  <si>
    <t>Con respecto a la meta Enero – Diciembre año 2023, se alcanzó un cumplimiento del 63.80% para un valor acumulado de: $ 2.049.316.816 en actas de aprehensión ejecutoriadas, como resultado de las acciones de control realizadas por la División de Fiscalización y Liquidación TAC y la Policía Fiscal y Aduanera de Cartagena, en establecimientos de comercio, empresas transportadoras y casos de mercancías puestas a disposición.</t>
  </si>
  <si>
    <t>Las jornadas al día con la DIAN nos permitieron no solamente lograr el cumplimiento de la meta, sino sobre cumplirla, La constancia de presencia institucional y la baja conducta tributaria fueron determinantes</t>
  </si>
  <si>
    <t xml:space="preserve">El cumplimiento de la disposición de mercancías ADA en la Seccional Sincelejo durante el año 2023 logró resultados cercanos al 100% de las metas, en función de la ejecución de egresos de mercancías por destrucción con el 76% de las actividades y del 24% por donaciones a terceros. El inventario de mercancías estuvo sujeto a restricciones de acumulación de inventarios en el segundo semestre y a la calidad del mismo, que no permitía sus egresos de manera efectiva. </t>
  </si>
  <si>
    <t>De acuerdo a la capacidad operativa de la División, se diseñó y ejecuto un programa de puntos fijos para el sector de restaurantes, el cual fue aceptado por el sector, quien ayudo con el cumplimiento de metas.</t>
  </si>
  <si>
    <t xml:space="preserve">Durante el año 2023, 8 municipios de Sucre acogieron las tarifas ICAC, presentaron el formulario 2634 y fueron aprobados por el Nivel Central (Ovejas, Sampués, San Benito Abad, San Jose de Toluviejo, San Onofre, San Marcos, San Luis de Sincé, Guaranda), en este año 20 municipios recibieron acompañamiento presencial o virtual de la Seccional Sincelejo. </t>
  </si>
  <si>
    <t>Para el cumplimiento de esta meta durante el año 2023 se realizaron campañas de socialización del sistema de facturación electrónica a través de capacitaciones, correos electrónicos sobre la guía para el ingreso al Micrositio Factura Electrónica – DIAN, se programan acompañamientos a través de la aplicación Teams, y de manera presencial se atendieron contribuyentes para orientación, se recibieron y se hicieron llamadas telefónicas para aclaración de dudas e inquietudes.</t>
  </si>
  <si>
    <t>Se realizo la acción de control en los establecimientos del centro comercial escogido en la ciudad de Sincelejo, arrojando resultados positivos de actas de aprehensión.</t>
  </si>
  <si>
    <t>Se logra la meta porque todas las denuncias fueron presentadas dentro de los treinta (30) días de recibido el insumo.</t>
  </si>
  <si>
    <t>Se logra el cumplimiento de la meta porque todos los meses y de manera constante se actualiza el RUPGJ con la información requerida.</t>
  </si>
  <si>
    <t>No se logró la meta del 100% porque en el primer semestre no se logró la actualización de todos los procesos en el EKOGUI, sin embargo, en el segundo semestre se logró el 100% de la actualización.</t>
  </si>
  <si>
    <t>Al finalizar el año se obtuvo el cumplimiento de este indicador, ya que a todos los procesos se les registro el respectivo impulso procesal.</t>
  </si>
  <si>
    <t>No se logró la meta del 100% porque en el primer semestre no se logró la actualización de todos los procesos en el SIPRO, sin embargo, en el segundo semestre se logró el 100% de la actualización</t>
  </si>
  <si>
    <t xml:space="preserve">Desde la seccional se realizon todas acciones correspondientes con el fin de tener una constante actualización de los insumos penales, iniciando con su radicación hasta convertirse en denuncia. </t>
  </si>
  <si>
    <t>Para el logro del indicador se motiva a los funcionarios a iniciar y culminar los cursos programados.</t>
  </si>
  <si>
    <t>se cumple la meta porque en el año 2023 hubo un (1) fallo ejecutoriado a favor de la entidad</t>
  </si>
  <si>
    <t>No se pudo cumplir el 100% de la meta, ya que las investigaciones en curso terminaron en su mayoría con auto de archivo.</t>
  </si>
  <si>
    <t>Se obtuvo sobrecumplimiento en la meta debido a que los usuarios cambiarios no desvirtuaron los pliegos de cargos, ni interpusieron recurso alguno a las resoluciones sanciones.</t>
  </si>
  <si>
    <t>En cumplimiento de las gestiones persuasivas realizadas, se logró la presentación y corrección voluntaria, se profirieron actos administrativos de determinación y de imposición de sanciones que nos permitieron sobre cumplir la meta.</t>
  </si>
  <si>
    <t xml:space="preserve">Se cumple la meta porque en todo el año 2023 se contestaron 6 demandas y se presentó una apelación a las cuales se les revisó e impartió visto bueno </t>
  </si>
  <si>
    <t>La DSIA Valledupar obtuvo un cumplimiento de la meta propuesta en un 104,1%, con estrategias como los cierres de ciclo (aplicación de medidas cautelares), actividades de gestión, como las jornadas integrales de servicio, visitas integrales, jornada al día con la DIAN, lo que permitió asegurar el recaudo efectivo de la cartera.</t>
  </si>
  <si>
    <t xml:space="preserve">Se presenta sobrecumplimiento en la meta, ya que fueron realizados autos de archivo con pago, cuando no es posible la aprehensión de la mercancía. </t>
  </si>
  <si>
    <t>No se logró cumplir el 100% de la meta debido que las formulaciones de cargo proferidas no alcanzaron ejecutoria.</t>
  </si>
  <si>
    <t xml:space="preserve">La labor de la gestión efectiva realizada dentro de las investigaciones adelantadas tanto por Extensiva como por Intensiva no permitió lograr el objetivo de la meta. </t>
  </si>
  <si>
    <t>Se cumple la meta porque en todo el año 2023 se contestaron 6 requerimientos dentro de la oportunidad</t>
  </si>
  <si>
    <t>Se Observa un cumplimiento por encima de la meta asignada al final de la vigencia, esto se debe a las gestiones adelantadas de manera eficiente para la ejecución adecuada del presupuesto asignado para la Dirección Seccional de Impuestos y Aduanas de Valledupar.</t>
  </si>
  <si>
    <t>No se ha podido cumplir con las meta establecida por lo que las investigaciones han arrojado autos de archivo.</t>
  </si>
  <si>
    <t>No se logró cumplir el 100% de la meta debido que la mayoria de los usuarios cambiarios no se acogieron a sanciones y requerimientos .</t>
  </si>
  <si>
    <t>En general al final de la vigencia 2023, se cumplió con la ejecuón del Plan Anual de Caja, permitiendo un adecuado desarrollo contractual y presupuestal de la DSIA Valledupar</t>
  </si>
  <si>
    <t>Se desarrollaron las campañas de acompañamientos a los municipios para que montaran los Acuerdos e inscribieras las cuentas de ahorros, se logro cumplir con la meta al 100% ya que todos los municipios del departamewnto del Cesar tienen los acuerdos Aprobados y las metas de contribuyentes está cumplida al 105%</t>
  </si>
  <si>
    <t>Se sobrecumplió las metas propuestas, ya que se realizó autos de archivo con pago.</t>
  </si>
  <si>
    <t>Existe un sobrecumpliento en la meta porque en el año 2023  se fallaron 62 recursos aduaneros dentro de la oportunidad y antes de los 4 meses que es la meta establecida.</t>
  </si>
  <si>
    <t>En todo el año 2023 no se presentaron recursos cambiarios que debian proferirse fallos</t>
  </si>
  <si>
    <t>El archivo con las estrategias programadas se gestionó y se entregó oportunamente, posteriormente se adelantaron las acciones programadas y a comienzos del mes de enero se entregó el informe final de los resultados obtenidos adelantando las actividades programadas.</t>
  </si>
  <si>
    <t xml:space="preserve">Se vienen  gestionando oportunamente y con calidad todas las solicitudes ingresadas al nuevo sistema de PQSRD bajo Dymanics 365 y algunas pocas que ingresan por la vieja plataforma del Muisca. 
Nota:"Este Indicador fue inhabilitado por solicitud de la Subdirección de Servicio al Ciudadano en Asuntos Tributarios - DGI. Por temas de integración tecnológica no fue posible cerrar el ingreso por el antiguo sistema por la APP " </t>
  </si>
  <si>
    <t>Se realizaron acompañamientos a los municipios con camapañas de capacitación a los funcionarios públicos, contadores, comerciantes, contribuyentes y población en general, se les desarrollo acompañamientos en los Acuerdos y cuentas de los municipios, se cumplió al 100% en las metas asignadas.</t>
  </si>
  <si>
    <t>Se realizaron campañas de formalización tributaria para que el contribuyente conozca los beneficios del Régimen Simple de Tributación, Facturación Electrónica, Documento Soporte de Nomina Electrónica, Documento Soporte en Adquisiciones con no obligados a facturar.</t>
  </si>
  <si>
    <t>Existe un sobrecumpliento en la meta porque en el año 2023  se fallaron 22 recursos tribuarios dentro de la oportunidad y antes de los 10 meses que es la meta establecida.</t>
  </si>
  <si>
    <t>Se gestionó el 100% de los insumos de todas las bases que se debian atender durante el 2 semestre del año 2023 quedando a meta  cumplida para el año buscando así  tener una mejor calidad en la información del RUT</t>
  </si>
  <si>
    <t>se cumple la meta en un 83% de acuerdo a la informacion enviada pr la subdirección</t>
  </si>
  <si>
    <t>Se realizaron acciones persuasivas en los establecimientos comerciales de los contribuyentes lo cual permito el cumplimiento de la meta</t>
  </si>
  <si>
    <t>No se pudo lograr el 100% de la meta establecida, ya que al inicio de año no se contaba con bodegas para el almacenamiento de las mercancías aprehendidas.</t>
  </si>
  <si>
    <t>Se logro el objetivo de la meta anual por las campañas realizadas denominadas “al día con la Dian”, se encontraron contribuyentes que no cumplieron con lo establecido en el art 657 del E.T.</t>
  </si>
  <si>
    <t xml:space="preserve">Se observa un sobrecumplimiento respecto de la meta establecida durante  el 2023, dado que se adelantaron las actividades correspondientes a la disposición de las mercancías ADA, bajo las modalidades de donación y destrucción en coordinación con las entidades y funcionarios debidamente idóneos para la ejecución de dichos eventos. Lo anterior, gracias a que por su situación jurídica las mercancías cumplian todos los requisitos para su disposición. </t>
  </si>
  <si>
    <t>En este trimestre no se generaron acciones.</t>
  </si>
  <si>
    <t>Esta actividad, nace que generar seleccionados desde la adminsitración local, el cual se pasó a la Subdirección para lo de su competencia y terne lineamientos a cerca del deserrollo del programa.</t>
  </si>
  <si>
    <t>Se cumplió con las metas establecidas,  en los 25 municipios del Cesar tienen Aprobados los Acuerdos y Cuentas Bancarias  para realizar el deposito la DIAN de lo recudado en el RST de los contribuyentes de estos municipios.</t>
  </si>
  <si>
    <t>La seccional presenta un sobrecumpliemiento, gracias a las diferentes campañas realizadas durante el año de forma presencial, virtual y teléfonica.</t>
  </si>
  <si>
    <t>Sigue en investigacón los tres seleccionados, se les a enviado requerimiento de información.</t>
  </si>
  <si>
    <t xml:space="preserve">Se desarrollaron las campañas como lo determino el nivel central mediante campañas de envío de correos mes a mes a cada uno de los  obligados a hacer el proceso de habilitación de NE,logrando superar la meta establecida  en un 136% </t>
  </si>
  <si>
    <t>Para el cumplimiento de esta meta, fueron realizados decomisos y mayores acciones de control.</t>
  </si>
  <si>
    <t>en el año 2023 se presentaron denuncias por fuera del tiempo estipulado que no dieron a que se cumpliera la meta, sin embargo cabe resaltar que una vez llega el insumo al area los abogados establecen comunicación con los contribuyentes, manifestando intencion de pago y que se acogieran a lo beneficios ortorgados por la administracion para que se colocaran a paz y salvo.</t>
  </si>
  <si>
    <t>Se cumple a cabalidad la meta, porque todo lo que llega a la Division se registra en el RUPGJ, asi como tambien los fallos de los recursos y revocatorias y demas actos que se deriven del  mismo</t>
  </si>
  <si>
    <t>No se cumple la meta en el año 2023 porque no se actualizaron los procesos en el tiempo requerido</t>
  </si>
  <si>
    <t>No se cumple la meta en el año 2023 porque no se actualizaron los procesos en el tiempo requerido en el sistema SIPROJ</t>
  </si>
  <si>
    <t>N o se cumple la meta porque en el año 2023 no se actualizaron los procesos oportunamente en el SIE de penal</t>
  </si>
  <si>
    <t>Se presenta sobrecumplimiento en la meta, fueron realizada capacitaciones, inducciones y reinducciones para funcionarios antiguos y nuevos.</t>
  </si>
  <si>
    <t>Se cumplió con la meta establecida para el año</t>
  </si>
  <si>
    <t>La meta se cumplió en gran parte por insumos recibidos y los generados en la Seccional pese al poco flujo de expedientes durante el año.</t>
  </si>
  <si>
    <t>Se logro la gestión aceptada con anticipación gracias al trabajo mancomunado de los auditores tributarios y sus jefes que hicieron posible la acción fiscalizadora sobre los programas enviados por las subdirección tributaria.</t>
  </si>
  <si>
    <t>Se puede observar que se gestionó una cartera por parte de la Seccional en un valor total de $90.878 en un  cumplimiento de 105.1% por consiguiente, logrando recuperar la cartera morosa del año 2023, gestión realizada por el alto compromiso por parte de los gestores de cobro que integran la División de Recaudo y Cobranzas de esta D. Seccional.</t>
  </si>
  <si>
    <t>Gracias a las investigación en control posterior, se logra sobrecumplimiento debido al pago de una sola empresa  auditada en el mes de noviembre y que presentó declaración de importación con corrección.</t>
  </si>
  <si>
    <t>Bajo  porcentaje como resultado de excasas investigaciones generadas durante el año.</t>
  </si>
  <si>
    <t>La meta se cumplió en gran parte por la atención oportuna de las solicitudes realizadas por el Nivel Central</t>
  </si>
  <si>
    <t xml:space="preserve">El cumplimiento de ejecución presupuestal del año 2023, fue satisfactorio. Si bien es cierto, se aplazó la ejecución presupuestal de algunos rubros, se lograron comprometer recursos para el último trimestre del año 2023, en los cuales fueron incluidos los aplazamientos descritos. </t>
  </si>
  <si>
    <t>No se pudo cumplir con la meta anual del componente estratégico por encontrarse demasiado elevada para las condiciones poblacionales de usuarios cambiarios que existen en la jurisdicción</t>
  </si>
  <si>
    <t xml:space="preserve">La ejecución del año 2023, en cuanto a PAC fue aproximadamente del 81%, en ese sentido, quedó desierto el Contrato de Obras por $116.000.000; se encuentran en reserva Presupuestal para pago el año 2024, la suma de $32.517.000 por suministro y bienestar, que si en dado caso se habría ejecutado en el PAC del año 2023, la meta lograda sería del 93,26%.  </t>
  </si>
  <si>
    <t>Pertenecer  al  RST  es  una  decisión  voluntaria  del usuario.  Decisiones  externas y, por lo general, están fuera del  control de la  Seccional,  ya  que el usuario puede  tomar  la  decisión de pertener  al  RST  al  momento  de  inscribirse  en  linea  o al  momento  de  formalizarse  ante Camara  de Comercio.  Sin embargo se obtuvo un cumplimiento satisfactorio durantre el año 2023.</t>
  </si>
  <si>
    <t>Se cumplió con el termino oportuno para proferir las decisiones</t>
  </si>
  <si>
    <t>No hubo expedientes cambiarios para gestionar</t>
  </si>
  <si>
    <t>Se  cumplio   con las  actividades  a  desarrollar  durante el año 2023, de acuerdo  a  lineamiento  inpartidos  por la  Coordinación   de Administración del sistema de PQSRD.</t>
  </si>
  <si>
    <t xml:space="preserve">Para la   realización  de campañas  conjuntas  con  los  municipios estos mostraron   poco  interes  con  la implementación del  RST  en  su  territorio.  Adicionalmente  no  se pudo    tener  un  acercamiento directo   con  los  municpios  debido  a que  presupuestalmente no  se contó  con recursos  para  desplazarnos  a  cada uno  de ellos.  Toda  comunicación  se realiza  via  telefonica  o  correo  electronico. </t>
  </si>
  <si>
    <t>Se  realizaron  durante  el  año jornadas  de  sensiblizacuón  dadndo  a  conocer  el RST  y  su  beneficios,  de  acuerdo  con  lo  señalado  por la  subdirección  de  Formañización.</t>
  </si>
  <si>
    <t>Se realizaron las dos visitas en las fechas programadas a usuarios por parte de la Subdirección de Registro y Control Aduanero.</t>
  </si>
  <si>
    <t>Se cumplió con la meta al estar realizadondo una actualización permanente de los aplicativos FERRAJOLI y CARRARA por parte de los funcionarios encargados.</t>
  </si>
  <si>
    <t>En último trimestre gracias a la campaña de las visitas al día con la dian se lograron reclasificar la cantidad necesaria para lograr la meta.</t>
  </si>
  <si>
    <t>Si bien no se logró el resultado optimo, si podemos definir claramente un aumento en el logro de la meta en comparación con el año 2022, a pesar de la influencia de factores adversos tanto internos como externos, como falta de presupuesto para viaticos en el segundo semestre y alteracion en algunos sectores del departamento del orden público.</t>
  </si>
  <si>
    <t>Se logro proferir las resoluciones necesarias para completar la meta propuesta.</t>
  </si>
  <si>
    <t xml:space="preserve">Durante el año 2023, se realizaron las disposiciones de mercancias mensualmente con la finalidad de disminuir el inventario, sin embargo se nota una disminució en el mes de noviembre debido a que  no se realizarón egresos por destrucción ya que el  nivel central no habia realizado la adicion de recursos al contrato vigente. </t>
  </si>
  <si>
    <t>En el transcurso de año, se realizaron dos visitas de control cambiario a Hoteles.</t>
  </si>
  <si>
    <t>Durante todo el periodo de 2023 la  propuesta logró la fiscalización de una población objeto que no habia sido investigada por al administración nacional de impuestos generando gestiones significativas y alertando a nivel nacional acerca de los controles que se deben efectuar el los regimenes especiales o beneficios nacientes con las costantes refomas tributarias.</t>
  </si>
  <si>
    <t>Los municipios en  general fueron  receptivos en la adopcion de las  tarifias  del RST  meiante  la  aprobación  de  los  Acuerdos.</t>
  </si>
  <si>
    <t>Las personas obligadas se estan habilitando en cumplimiento de la resolucion 042 de 2020  y  164 de 2023.</t>
  </si>
  <si>
    <t>Durante el año 2023, las personas obligadas se estan habilitando en cumplimiento de la resolucion 0151 de 2021 y 0028 de 2022.</t>
  </si>
  <si>
    <t>Durante el año 2023, se realizó la actividad programada, la cual arrojó como resultados el analisis de las operaciones de los usuarios objeto del procedimiento para posible acciones de control posterior.</t>
  </si>
  <si>
    <t>Hubo cumplimiento de la meta, por cuanto los funcionarios de la división realizaron, de manera oportuna, la gestión correspondiente para la presentación de las totalidad de las denuncias con base en los insumos entregados</t>
  </si>
  <si>
    <t>Hubo cumplimiento total de la meta ya que se realiza la actualización permanente del RUPGJ por parte de la funcionaria encargada.</t>
  </si>
  <si>
    <t>Hubo cumplimiento total de la meta ya que se realiza actualización permantente al aplicativo Ekogui.</t>
  </si>
  <si>
    <t>Hubo sobrecumplimiento de la meta, realizando el impulso procesal en el 100% de los procesos, gracias al trabajo mancomunado de los funcionarios de la división.</t>
  </si>
  <si>
    <t>Se cumplió con la meta, atendiendo a que se realiza la actualización permanente del SI de procesos judiciales.</t>
  </si>
  <si>
    <t>Se cumplió con la meta, teniendo en cuenta que los funcionarios encargados del registro de la información en el SIEPP estuvieron completamente atentos a la actualización correspondiente a los insumos, actas de comité, denuncias presentadas y demás información.</t>
  </si>
  <si>
    <t>Durante el año 2023 se realizaron 278 incripciones a cursos, de los cuales 217 pudieron terminar el curso y obtener su certificación, 30 reprobaron el curso y 31 funcionarios empezaron, pero no participaron.</t>
  </si>
  <si>
    <t xml:space="preserve">El cumplimiento corresponde al 100.2%, considerando que se recibieron tres fallos definitivos, de los cuales solo uno resultó desfavorable a los intereses de la entidad, por ende, se alcanzó un porcentaje de cumplimiento ascendente a 66.7% y considerando que la meta anual era de 66.5%, se cumplió con la meta establecida. </t>
  </si>
  <si>
    <t>El cumplimiento obedece a la buena gestión adelantada por los auditores principalmente por expedientes abiertos en 2021 y 2022, la generacion de actos de de terminación en el año, la gestión de expedientes de devoluciones, denuncias y la gestión persuasiva del grupo URIIT.</t>
  </si>
  <si>
    <t>La meta se cumplió al 100% pues durante el año se otorgó visto bueno a la totalidad de actuaciones emitidas con destino a los despachos judiciales, consistentes en diez (10) contestaciones a demanda, una (1) demanda instaurada, cinco (5) alegatos de conclusión y una (1) tutela.</t>
  </si>
  <si>
    <t>El recaudo por gestión se da de forma coherente con la implementación de la Ley 2277 de 2022, es decir durante el primer semestre de 2023 apenas se cumplió con las metas, dado que los contribuyentes esperaron a finalizar el mes de junio para suscribir las facilidades de pago. En el segundo semestre se evidencia un notable aumento en el recaudo, bien sea por la voluntad de pago como por las gestiones en los procesos, persuasivo, inicio de cobro y coactiva, un aumento en la cultura de pago de los contribuyentes que lleva al cumplimiento satisfactorio de las metas propuestas.</t>
  </si>
  <si>
    <t>El cumplimiento se genero a partir de las correcciones de declaraciones que obedecen a la buena gestión adelantada por los auditores principalmente por expedientes abiertos en 2021 y 2022, a la gestion propuesta en los actos de determinación que fue ejecutoriada en el año, a la gestión de expedientes de devoluciones y la gestion persuasiva del grupo URIIT.</t>
  </si>
  <si>
    <t>No se presentaron solicitudes o requerimientos, concernientes al memorando 132 de 2021, durante el año 2023, por ende, no existen insumos ni cumplimiento a reportar.</t>
  </si>
  <si>
    <t>En la vigencia 2023 se cumplió con la ejecución presupuestal haciendo uso eficiente de los recursos asignados a la Seccional para gastos de administración y de ejecución contractual.</t>
  </si>
  <si>
    <t>El cumplimiento de la programación del PAC durante la vigencia 2023 correspondió a lo programado exceptuando el mes de diciembre en el que se presentó una disminución en su ejecución debido a la finalización de los procesos contractuales de Mantenimiento del edificio por $116.000.000, presupuesto adicionado a la DSIA Sogamoso por parte de Nivel Central de manera extraordinaria en el mes de noviembre con fecha de ejecución hasta el 31 de diciembre de 2023, Actividades de bienestar por valor de $37.610.100 del cual el contratista no allegó los documentos requeridos para realizar el pago en el mes de diciembre y el inicio del Contrato de Aseo y cafetería por valor para la vigencia 2023 de $9.914.928,48, valores que se constituyeron como cuentas por pagar por no disponibilidad de PAC que suman un total de $163.525.028,48, lo que equivale al  35,77% del presupuesto asignado, quedando para ser canceladas con la disponibilidad de PAC en la vigencia 2024.</t>
  </si>
  <si>
    <t xml:space="preserve">El resultado obtenido se genera en razón a las jornadas de capacitación que se desarrollaron a lo largo del año para promover el RST, adicionalmente gracias al apoyo de las camaras de comercio logramos orientar a los representantes legales de las juridicas nuevas respecto a las responsabilidades logrando nuevos Inscritos. </t>
  </si>
  <si>
    <t>Este indicador logró desarrollarse, gracias a la disposición tanto de los funcionarios internos por apropiarse del uso de la nueva herramienta, como también por el interés y participación de las Cámaras de Comercio de la Jurisdicción, las Universidades y los NAF, que nos permitieron poner en conocimiento la modernización de los servicios electrónicos para la radicación de PQSR a través de las diferentes capacitaciones realizadas. Además se puso en conocimiento de los municipios de la jurisdicción los  requisitos de la Circular 26 de 2020 para la solicitud de información con caracter de reserva.</t>
  </si>
  <si>
    <t xml:space="preserve">Este indicador se logró desarrollar con el envío de Información por correo electrónico a 3 Municipios (Labranzagrande, Socota, Aquitania), el desarrollo de 3 puntos Moviles ( Cerinza, Beteitiva, Corrales) y 2 Jornadas de Capacitación (Belén, Paz del río) que permitieron con la colaboración de los Municipios promover la formalización. </t>
  </si>
  <si>
    <t>Se contó con el apoyo de Cámaras de Comercio, Universidades, Grupos de Estudiantes, Emprendedores quienes a través del Regimén Simple pueden lograr la formalización y el cumplimiento de obligaciones.</t>
  </si>
  <si>
    <t>Durante el año 2023 se resolvieron tres (3) recursos de reconsideración tributario, en un lapso promedio de 6 meses, lapso de tiempo que se manifiesta en un sobrecumplimiento del 160.7%.</t>
  </si>
  <si>
    <t>Se realizaron la totalidad de las campañas recibidas de la Subdirección atendiendo los Lineamientos establecidos para cada segmento.</t>
  </si>
  <si>
    <t>Durante el año 2023 todos los procesos y actuaciones penales adelantados son ingresados y registrados de forma oportuna en el sistema.</t>
  </si>
  <si>
    <t>Teniendo en cuenta las diferentes jornadas programadas, tanto de nivel central como las programadas por la Dirección Seccional, de facturación y censo, se logró el cumplimiento de los nuevos responsables de IVA y de consumo.</t>
  </si>
  <si>
    <t>El cumplimiento obedece a las puestas a disposición por parte de la Policia Nacional, que generaron 99 actas de aprehensión de decomiso directo en firme por valor de $251.545.944, quedanto 11 actas de decomiso directo en proceso de notificación por la suma de $68.793.612.</t>
  </si>
  <si>
    <t>Los insumos para el cumplimiento de la meta de cierres de establecimiento por incumplimiento en las normas de facturación se generaron durante todo el año, gracias a la jornadas de facturación adelantadas en la jurisdicción.</t>
  </si>
  <si>
    <t>En la vigencia 2023 se dispuso mercancías por donación por valor de $306.459.614 y por destrucción por valor de $14.307.707, de igual modo se realizó una devolución por valor de $2,033,655, para un total de $322.800.976 de mercancía dispuesta, cumpliendo así la meta con un 131,6%</t>
  </si>
  <si>
    <t>La meta anual para este indicador se refiere al porcentaje de cumplimiento de diseño y ejecución etapa persuasiva de Acción de Control Local, se realizaron  aperturas de las investigaciones aprobadas por el Nivel directivo del Proceso de Fiscalizacion y Liquidación para la acción de Control Total, por lo que el cumplimiento a diciembre fue del 100%.</t>
  </si>
  <si>
    <t>Con la colaboración de los Secretarios de Hacienda de los diferentes municipios se logró radicar solicitudes y aprobación de 6 Municipios. Queda pendiente el Municipio de Susacón quien no tiene acuerdo aprobado.</t>
  </si>
  <si>
    <t>Durante el año 2023 se apoya el proceso de habilitación como facturadores con capacitaciones en Universidades, con el Ministerio Nacional de Turismo  y semanalmente en la Sede de la DIAN. Adicionalmente con orientación y Kiosco se realiza acompañamiento en proceso de registro, habilitación, pruebas y facturando electrónicamente.</t>
  </si>
  <si>
    <t>Durante el año 2023 se apoya el proceso de habilitación en Nomina electrónica con capacitaciones en Universidades. Adicionalmente con orientación y Kiosco se realizó acompañamiento en la explicación y aclaración de la Tematica, al igual que en el proceso de habilitación para iniciar a transmitir la Nomina.</t>
  </si>
  <si>
    <t>De acuerdo a la meta anual programada, se adelantó una acción de control con un reten en la via Duitama Sogamoso, donde se revisaron vehiculos particulares, públicos y de mensajeria, generando retención de mercancía y actas de decomiso directo, obteniendo así un cumpliendo anual del 100%.</t>
  </si>
  <si>
    <t>De Enero a Diciembre se gestionaron y denunciaron de forma oportuna 131 insumos penales recepcionados, por obligaciones en retención en la fuente, IVA e impuesto nacional al consumo.</t>
  </si>
  <si>
    <t xml:space="preserve">Durante el año 2023, se recibieron doce (12) recursos de reconsideración y se fallaron tres (3), datos registrados en el RUPGJ, cumpliéndose la meta dispuesta para la anualidad al 100% </t>
  </si>
  <si>
    <t xml:space="preserve">Durante el año 2023 al interior del aplicativo E-kogui se han registrado la totalidad de procesos judiciales activos y notificados (consistentes en 10 nuevos procesos judiciales), así mismo se han dado por concluidos aquellos culminados (consistentes en 3 procesos judiciales), encontrándose al corte del mes de diciembre veintiún (21) causas activas y registradas, de veintiún (21) posibles, por ende, el cumplimiento es del 100%.  </t>
  </si>
  <si>
    <t xml:space="preserve">Se efectuo solicitud de impulso procesal a las denuncias sin imputacion ante la fiscalia general, cuyo numero para diciembre fue de 244  procesos sin imputacion. </t>
  </si>
  <si>
    <t>En lo transcurrido del año 2023 se revisaron aleatoriamente 6 procesos judiciales de 21 consignados en forma definitiva al interior del aplicativo SIE de representación externa, durante los dos semestres del año.
En la revisión efectuada durante el primer semestre del año 2023, donde se verificaron aleatoriamente dos procesos judiciales, se encontraron actualizados los mismos, por ende, el cumplimiento fue del 100%.
En tanto, la revisión efectuada durante el segundo semestre del año 2023, realizada sobre 4 procesos en forma aleatoria, encontró que faltaba incluir una actuación, consistente en la contestación a una demanda presentada contra la entidad, razón por la cual el cumplimiento se redujo al 75%.
La sumatoria del porcentaje de cumplimiento correspondiente al primer y segundo semestre del año 2023, arrojó un cumplimiento cuantificado en el 87,5%.</t>
  </si>
  <si>
    <t xml:space="preserve">Durante el año se actualizaron de forma oportuna los insumos  en el SIE de procesos penales, sometiendose igualmente al comité de forma oportuna para su procedencia o no denuncia. </t>
  </si>
  <si>
    <t>De acuerdo con los resultados del Factor PIC obtenidos durante el año 2023, se observa que de los 309 funcionarios inscritos en los diferentes cursos ofertados por la escuela, 277 se certificaron. Teniendo en cuenta que el porcentaje de particpación de los funcionarios que se certificaron  es que por lo menos el 70% de los inscritos lo hayan logrado, de acuerdo a los datos, da un total de 126% que al promediar este valor con el otro factor que son las actividades académicas culminadas sobre las programadas que obtuvo un cumplimiento del 100%, el cumplimiento promedio anual de la seccional para el 2023 fue del 124,9%.</t>
  </si>
  <si>
    <t>Durante el año 2023 la DSIA San Andrés tuvo a su cargo tres procesos judiciales, de los cuales solo uno tuvo un fallo definitivo el cual fue en contra de la DIAN, esto debido a que el Consejo de Estado optó por una interpretación diferente a la realizada por la Subdirección de Recursos Jurídicos al momento de emitir el fallo, interpretación que se sostuvo en la contestación y todo el proceso, con éxito en primera instancia pero perdiendo en segunda. Dado que ese fue el único fallo el porcentaje da como resultado cero (0)</t>
  </si>
  <si>
    <t>Los expedientes que en el año 2023, se trabajaron por pagos voluntarios de los usuarios no se llegó a proferir Resolución Sanción.</t>
  </si>
  <si>
    <t>Teniendo en cuenta la falta de personal en nuestra Seccional, existe un funcionario Auditor para  realiza las tareas de investigar y Proferir los Actos Administrativos y realizar persuacion a los posibles Infractores Cambiarios, y asi llevar a cabo las Investigaciones y cumplir con los terminos,  tambien con el fin de Cumplir con las funciones que le corresponden como funcionario valga la redundancia.</t>
  </si>
  <si>
    <t xml:space="preserve">El cumplimiento se logra por el desarrollo a las auditorias de acuerdo a los programas que se tenian, a la parte persuasiva y a los actos que pasan a la etapa de liquidación al quedar proyectados, se resalta la labor realizada por todos los auditores, por su compromiso para el logro de las metas para el año 2023.
</t>
  </si>
  <si>
    <t xml:space="preserve">Durante el año 2023 la DSIA San Andrés tuvo un total de diez (10) actuaciones judiciales dentro de los tres procesos judiciales a cargo de la Seccional, incluyento contestación de demanda, oposición a medida cautelar, alegatos de conclusión entre otros memoriales, todas estás actuaciones contaron con el VoBo de la Directora. </t>
  </si>
  <si>
    <t xml:space="preserve"> Como es de conocimiento público, el sector turístico es el pilar de la economía del Archipielago de San Andres, Providencia y Santa Catalina, ahora bien, en razón a la crisis de las aerolíneas, se ha venido presentado una afectacion a la económia de  todos los sectores de la economía local, lo cual impacta de manera directa en el recaudo de cartera persuasiva y coactiva. A pesar de lo anterior, poco a poco se ha venido reactivando el turismo, sin todavia alcanzar los  niveles esperados por los contribuyentes de la Isla.  Aunado a lo anterior, uno de nuestros mas grandes aportantes a nuestras metas catalogado como gran contribuyente, fue trasladado al nivel central, lo cual redunda de igual manera en las metas asignadas a la Seccional San Andrés.; la poca o casi nula  nomenclatura en el departamento hacen muy dificil el sistema de cobro cuando se realizan visitas a las direcciones registradas en el RUT. Es importante señalar que se estan realizando visitas presenciales en la oficina ofreciendo todas las alternativas de cobro como acuerdos y facilidades de pago, lo cual ha permitido aumentar el numero de acuerdos de pago suscritos durante el año 2023. Valga anotar que cuando el contribuyente incumple la facilidad de pago, inmediatamente se procede a enviarlo a cobro coactivo para que se interpongan las medidas cautelares correspondientes.</t>
  </si>
  <si>
    <t>Debido a la situación económica que atraviesa la Isla, debido al cese de actividades de ciertas aerolineas que tenian la ruta de San Andrés, se ha presentado que baje el turismo en la isla, lo que ha llevado a que no se realice un flujo constante y significativo de importaciones de mercancias que entren en el archipielago, además el impuesto al consumo recaudado por estas importaciones  le pertenece al  Departamento, cabe anotar que la gran mayoria de importaciones son de alimentos perecederos y materiales para la  contruccion los cuales  son excentos y son mas que todo para el consumo local, al pagar un bajo impuesto , no pagar IVA y el arancel que se pueda pagar es minimo, se evita mucho la evasión, razón por la cual se hace necesario que este meta sea replanteada, porque el flujo de importación no es el mismo que en años anteriores, se sigue presentando la misma situación que el trimestre anterior.</t>
  </si>
  <si>
    <t xml:space="preserve">Se realizan las tareas pertinentes para lograr las metas, a pesar que es un solo funcionario hizo falta un 6 por ciento para lograr el 100 por ciento de los establecido por el Nivel Central. En la seccional contamos con un fenomeno o algo que no es comun, aqui los usuarios Cambiarios, la mayoria accede a acogerse al Beneficio de aceptacion del 40% La mayoria de acciones de control y programados </t>
  </si>
  <si>
    <t xml:space="preserve">Su cumplimiento se logra por el desarrollo a las auditorias de acuerdo a los programas que se tenian, a la parte persuasiva y a los actos que pasan a la etapa de liquidación al quedar ejecutoriados, se resalta la labor realizada por todos los auditores, por su compromiso para el logro de las metas.
</t>
  </si>
  <si>
    <t>De conformidad con los informes consolidados de la Subdirección de Representación Externa la DSIA San Andrés atendió en 100% los requerimientos realizados durante el año 2023, recibiendo solicitudes solo durante el segundo semestre.</t>
  </si>
  <si>
    <t>Para el periodo de enero a diciembre  de 2023, no se ejecuto  el presupuesto comprometido para la vigencia, con la ejecucion  del presupuesto asignado total anual, debido a las consideraciones expuestas en el analisis del cuarto trimestre.</t>
  </si>
  <si>
    <t xml:space="preserve">Se trabajo duro por cumplir la meta de 2023, sin embargo nos hizo falta un 12 por ciento aproximandamente. se requiere apoyo para darle cumplimiento del 100%. </t>
  </si>
  <si>
    <t>El PAC solicitado fue ejecutado de manera eficiente  de acuerdo a la normatividad vigente,  para el periodo de enero a diciembre de 2023.</t>
  </si>
  <si>
    <t>Inscritos en el Régimen Simple de Tributación en el periodo</t>
  </si>
  <si>
    <t>Se alcanza el cumplimiento de 39 inscritos RST  para  la meta anual  vigencia 2023 .</t>
  </si>
  <si>
    <t>Debido a la situación económica que atraviesa la Isla, debido al cese de actividades de ciertas aerolineas que tenian la ruta de San Andrés, se ha presentado que baje el turismo en la isla, lo que ha llevado a que no se realice un flujo constante y significativo de importaciones de mercancias que entren en el archipielago, además el impuesto al consumo recaudado por estas importaciones  le pertenece al  Departamento, cabe anotar que la gran mayoria de importaciones son de alimentos perecederos y materiales para la  contruccion los cuales  son excentos y son mas que todo para el consumo local, al pagar un bajo impuesto , no pagar IVA y el arancel que se pueda pagar es minimo, se evita mucho la evasión, razón por la cual se hace necesario que este meta sea replanteada, porque el flujo de importación no es el mismo que en años anteriores.</t>
  </si>
  <si>
    <t>Durante el año 2023 la DSIA San Andrés tuvo a su cargo dos procesos en sede jurídica de los cuales ambos se fallaron en un término inferior de cuatro meses siendo el último recurso fallado en el mes de diciembre.</t>
  </si>
  <si>
    <t>Durante el año 2023, tal como se ha venido reportando no se tuvieron insumos cambiarios para fallar, ciertamente, los insumos de jurídica dependen de otras áreas se desconoce las causas por las que los usuarios cambiarios no instauran recursos o por lo menos no son trasladados a jurídica</t>
  </si>
  <si>
    <t>Durante el año 2023 la coordinación de PQSRD lidera las capacitaciones correspondiente al  nuevo sistema PQSRD  Dinamycs 365, por lo que se hizo extensiva la Programación de Capacitaciones a los Jefes y funcionarios involucrados en la atención de PQSRD.</t>
  </si>
  <si>
    <t>Campañas realizadas conjuntamente con los municipios para la masificación del RST en el período</t>
  </si>
  <si>
    <t>Para el año 2023 se logra el cumplimiento de acompañamiento a los municipios realizando las actividades para masificación del RST</t>
  </si>
  <si>
    <t>Jornadas de sensibilización realizadas en el período</t>
  </si>
  <si>
    <t>Se logró el cumplimiento de la meta anual en la realización de las Jornadas de Sensibilización de los temas Tributarios.</t>
  </si>
  <si>
    <t>Durante el año 2023 la DSIA San Andrés tuvo a su cargo un total de 7 expedientes para fallo de recursos de reconsideración, durante el año se fallaron cuatro de ellos, uno de los cuales no se admitió por lo que la administración no decidió de fondo, sin embargo, los otros tres que se fallaron se hicieron en el término inferior de diez meses</t>
  </si>
  <si>
    <t>Se logra la realización y cumplimiento de las campañas asignadas para el año 2023 ( base de datos casos no encontrados en RNEC, Datos de identificación sin coincidencia en Migración colombia , responsabilidades no vigentes,sociedades liquidadas en camara de comercio 2021-2022)</t>
  </si>
  <si>
    <t>Actualización de los procesos en el aplicativo Ferrajoli</t>
  </si>
  <si>
    <t>Durante el año 2023 se realizaron distintas actuaciones las cuales se encuentran registradas debidamente en el sistema Ferrajoli.</t>
  </si>
  <si>
    <t>Los cierrres de establecimiento se realizarón de acuerdo a seleccionados que se presentaron debido a las distintas jornadas ya sea de facturacion electrónica o al dia con la dian para el año 2023.</t>
  </si>
  <si>
    <t>Para periodo enero y diciembre 2023, no se cumplió con la meta de debido a la existencia de mercancías a 31 de diciembre 2022, que corresponde a mercancías ADA con situación definida, pero de difícil disposición (embarcaciones), bajada de bandera y cancelación matricula por Gobiernos extranjeros.</t>
  </si>
  <si>
    <t>La estrategia que permitió el cumplimiento de este indicador para el año 2023  fueron las aprehensiones realizadas por los inspectores al realizar el reconocimiento de la carga en el control previo.</t>
  </si>
  <si>
    <t>Como acción Local se realizó propuesta con los Cambistas al ser esta parte muy informal en la Isla, se le explicó la circular DCIN 83,1,9 del Banco de la Republica y se les extendio la invitación a inscribirse ante la DIAN.</t>
  </si>
  <si>
    <t>Se realizó cumplimiento a las acciones de control local en cuanto a la escogencia de seleccionados y la aplicación de la parte persuasiva cumpliendo con los lineamientos establecidos</t>
  </si>
  <si>
    <t>Las controversias de valor fueron de suma importancia en el control realizado por la aduana, la estrategia iniciaba desde el momento en que era presentada la declaración de importación simplificada y  el funcionario competente seleccionaba las  declaraciones que su valor FOB fuese bajo para su  posterior revisión por parte del inspector al otorgarse la selectividad, por otro lado, se gestionaron aprehensiones  en el control simultaneo para dar cumplimiento a este indicador en el año 2023.</t>
  </si>
  <si>
    <t xml:space="preserve">Campañas realizadas para el cumplimiento de obligaciones Aduaneras para las Zonas de Régimen Aduanero Especial  </t>
  </si>
  <si>
    <t>Se cumplió con el objetivo estrategico  de las campañas que se centraba en incentivar, impulsar y gestionar el cumplimiento de las obligaciones tributarias, aduaneras y cambiarias.</t>
  </si>
  <si>
    <t>Sujetos habilitados como facturadores electrónicos en el período</t>
  </si>
  <si>
    <t>Se obtiene  un sobrecumplimiento de la meta anual de la vigencia 2023 en FE, obedeciendo a la receptividad de los obligados en cumplir con la responsabilidad de emitir la FE.</t>
  </si>
  <si>
    <t>Sujetos habilitados  con el documento soporte de nomina electrónica en el período</t>
  </si>
  <si>
    <t>No  se alcanza el cumplimiento  de la meta anual ya que  no hubo acercamiento al Punto de Contacto de los obligados para solucionar y  culminar el proceso de NE.</t>
  </si>
  <si>
    <t>De acuerdo a lo establecido en la Actividad No. 7 - Memorando 94 del 25 de julio de , se realizó lo establecido cumpliendo las acciones de control local aprobadas en su momento para la Seccional para el año 2023.</t>
  </si>
  <si>
    <t>Durante el año 2023 se realizó un total de 17 denuncias, durante el segundo semestre se recibieron 20 insumos, sin embargo, previo a la radicación de las denuncias la División de Recaudo y Cobranzas reportó el pago de tres contribuyentes, por lo que únicamente se radicaron las restantes. Las denuncias radicadas obedecieron no solo a contribuyentes que no pagaron la retención o el retecree sino aquellos que conforme informó la División de Recaudo y Cobranzas, no tenían intenciones de pagar o de realizar acuerdo de pago, se priorizarón las denuncias de mayor cuantía.</t>
  </si>
  <si>
    <t xml:space="preserve">Durante el año 2023 la DSIA San Andrés tuvo a su cargo siete expedientes para recursos tributarios y dos aduaneros (solicitud de reducción y recurso) para un total de nueve expedientes, de los cuales se realizaron debidamente las actualizaciones en el libro </t>
  </si>
  <si>
    <t>Conforme al reporte de la Subdirección de Representación Externa, la Seccional dio cumplimiento en un 100% en la actualización de los expedientes registrados en el Ekogui</t>
  </si>
  <si>
    <t>Durante el año se logró impulsar todos los procesos penales a cargo de la Seccional</t>
  </si>
  <si>
    <t>Conforme al reporte de la Subdirección de Representación Externa, la Seccional dio un cumplimiento de un 75% al no actualizarse dos actuaciones dentro del término, esto obedeció a un error a la hora de registrar la información</t>
  </si>
  <si>
    <t>En el año 2023 Se realizó una actualización de un total de nueve insumos penales en el sistema SIEP entre radicación de denuncias y registro de fichas técnicas, pendiente de registrar las últimas actuaciones de más de 28 procesos que se llevaron a cabo los últimos días del mes diciembre como respuestas de la Fiscalía y atención a requerimientos de esta.</t>
  </si>
  <si>
    <t>En el reporte entregado por la escuela el dia 22 de enero de 2024, se dio cumplimiento a  los cursos asignados para el año 2023 por parte de la seccional.</t>
  </si>
  <si>
    <t>Durante el año sólo hubo un fallo ejecutoriado y fue en contra de la entidad.  Finalizamos el año con 9 procesos judiciales.</t>
  </si>
  <si>
    <t xml:space="preserve">La División de Fiscalización y Liquidación TAC compuesta por 14 funcionarios incluida la jefatura, dos funcionarios para la gestión documental, informes y planeación, un revisor, 2 funcionarios para la URIIT, 4 funcionarios para obligaciones formales que también gestionan el tema aduanero y 4 auditores de fondo, realizaron durante el año un trabajo coordinado que aunado a la presencia institucional en ejecución de las campañas al día con la DIAN, visitas integrales y visitas de facturación, como también la evacuación de cargas de servicio, y la gestión de la URIIT dieron como resultado el logro de una gestión bastante importante para el cumplimiento de las metas. 
Es importante precisar que durante el año se logró evacuar 343 investigaciones, 203 con gestión y se recibieron durante el año 247 investigaciones.
En cuanto a la evacuación de investigaciones persuasivas se logró evacuar 271 seleccionados, 99 de ellos con gestión.  </t>
  </si>
  <si>
    <t>En la Seccional Florencia, el Director Seccional es el jefe de la jurídica, por tanto todas las actuaciones salen con su visto bueno.  Durante el año hubo 152 actuaciones todas con su visto bueno.</t>
  </si>
  <si>
    <t>Durante el año se surtieron las actuaciones procesales dentro del proceso de cobro, el acercamiento a los deudores a través de los diferentes canales, la ejecución de las campañas integrales y jornadas de cobro, han sido importantes para acercarnos al 100% del cumplimiento de la meta, que fue significativamente incrementada, con relación a la meta del año anterior.</t>
  </si>
  <si>
    <t>El trabajo coordinado, la fiscalización intensiva que aunado a la presencia institucional en ejecución de las campañas al día con la DIAN, visitas integrales y visitas de facturación, como también la evacuación de cargas de servicio, y la gestión de la URIIT, generando acciones de fiscalización susceptibles de convertirse en recaudo dentro de la vigencia fiscal y contenidas en el Plan de Choque Contra la Evasión y el Contrabando 2023, arrojaron resultados excelentes que nos permitieron cumplir la meta para la presente vigencia.
Se requiere ajustar las cifras reportadas en enero, febrero y abril.</t>
  </si>
  <si>
    <t>Durante el año la seccional Florencia tuvo un requerimiento y fue atendido de manera oportuna.</t>
  </si>
  <si>
    <t>El 52% del presupuesto del año, se ejecutó en el último trimestre.  En el TBG a 30-09-2023 teníamos una apropiación vigente de $303.922.204 y pasamos a tener a 31-12-2023 apropiación vigente de $549.825.204, con compromisos totales al finalizar el año de $533.111.368,31 para una ejecución presupuestal consolidada del 96,96%.
El presupuesto se incrementó durante el ultimo trimestre con ocasión de la creación de 4 líneas que se describen a continuación:  
   699 servicio integral de aseo y cafetería $13.902.197 y con vigencia futura $123.740.681. compromiso de la presente vigente  $ 4.399.678,66
   709 por 1.795.000 mantenimiento vehículo, contratado por el mismo valor. 
   780 por  $115.918.023 contrato de obra mantenimiento edificio, contratado por $ 115.999.419
    824 por $116.000.000 compra e instalación de sonido, contratada por $ 107.580.000.
Teniendo en cuenta que los cumplimientos en la ejecución presupuestal de enero a septiembre fueron calculados con base a los reportes SIIF NACION mes a mes, o sea con base a la apropiación vigente de $303.922.204 y una vez incluida la ejecución presupuestal del ultimo trimestre con base a la apropiación vigente a 31-12-2023 de $533.111.368,31, el TBG arroja un sobre cumplimiento de $138.7%, siendo lo real 96,96%, se hace necesario ajustar los porcentajes de ejecución presupuestal de los meses de enero a septiembre, con base a la ejecución presupuestal vigente definitiva del año correspondiente a $533.111.368,31</t>
  </si>
  <si>
    <t>Se hace seguimiento permanente a la programación establecida con miras a ejecutar el PAC solicitado.
Sin embargo el presente año dada la contratación que se realizó en diciembre, el cumplimiento del PAC no fue el esperado,  es de aclarar que quedaron cuentas por pagar por el valor de   $228,379,098,33</t>
  </si>
  <si>
    <t>Durante los cuatro trimestres del año se implementaron diferentes estrategias tales como la orientación personalizada presencial y telefónica a los ciudadanos interesados en conocer sobre los beneficios y obligaciones del RST, capacitaciones sectorizadas presenciales y virtuales a empresarios, emprendedores, público en general interesado en conocer sobre el RST; conversatorios presenciales para contadores,  punto de contacto móvil en la Cámara de Comercio de Florencia para el Caquetá y en el municipio de Albania, campañas informativas mediante volantes, correos electrónicos, radio y televisión local, orientación sobre la inscripción en el RST en eventos institucionales, ferias de servicios, rueda de negocios y campañas presenciales de difusión de información dirigidas a las administraciones municipales de Florencia, San José del Fragua, Curillo, Albania, Morelia y Belén de los Andaquíes y virtual en San Vicente del Caguán.</t>
  </si>
  <si>
    <t>Durante el transcurso del año se efectuaron campañas tanto a los clientes internos como externos, aprovechando los espacios de reuniones generales de la Seccional y las jornadas de presencia institucional en los municipios del Departamento del Caquetá. Se enfatizo en el uso y manejo del nuevo sistema bajo la plataforma Dynamic compartiendo las bondades y aprovechamiento de los recursos que ofrece.</t>
  </si>
  <si>
    <t>En el transcurso del año fueron evacuadas la totalidad de las solicitudes ingresadas por el sistema MUISCA, de tal forma que finalizado el periodo se cumplió al 100% con esta meta sin ningún inconveniente.
Nota: "Este Indicador fue inhabilitado por solicitud de la Subdirección de Servicio al Ciudadano en Asuntos Tributarios - DGI. Por temas de integración tecnológica no fue posible cerrar el ingreso por el antiguo sistema por la APP "</t>
  </si>
  <si>
    <t>Durante los cuatro trimestres se realizaron campañas conjuntas presenciales para llevar a cabo capacitaciones y visitas pedagógicas, informativas y persuasivas a comerciantes sectorizados de los municipios El Doncello, Cartagena del Chairá, Florencia, Albania, San José del Fragua, Curillo, Morelia y Belén de los Andaquíes.</t>
  </si>
  <si>
    <t xml:space="preserve">Se llevaron a cabo capacitaciones sobre actualización tributaria con ocasión a los cambios que la reforma tributaria generó en el Régimen Simple de Tributación;  se realizaron conversatorios con contadores; se instaló un punto de contacto móvil en la Cámara de Comercio de Florencia para el Caquetá; se enviaron correos electrónicos personalizados y cercanos al ciudadano para compartir información sobre el RST; se realizaron capacitaciones virtuales sectorizadas con ganaderos, comerciantes y profesionales de la salud; se realizaron campañas de divulgación y sensibilización  en medios de comunicación radial y televisiva; se entregaron volantes informativos mediante visitas; se realizaron capacitaciones para emprendedores en la Universidad de la Amazonía y la Universidad Minuto de Dios; se participó en un evento institucional organizado por el Ministerio del Trabajo y la caja de compensación familiar del Caquetá COMFACA; así como también en la 2da Feria Agroturística artesanal y rueda de negocios; igualmente, se participó en la rueda de negocios compras públicas locales con empresarios y productores locales del Caquetá llevada a cabo en el ICBF; se realizaron una serie de capacitaciones a los emprendedores y asistentes de la expoferia de emprendedores SENA; se ejecutaron sensibilizaciones presenciales sobre el RST y el sistema de transferencia de información INFOMUNICIPIOS cuyo público objetivo fueron los funcionarios de las secretarías de hacienda de San José del Fragua, Curillo, Albania, Morelia y Belén de los Andaquíes, así como virtualmente en San Vicente del Caguán, para que desde la administración municipal se apoye con la divulgación; adicionalmente, se ofreció una capacitación virtual sectorizada para los prestadores de servicios turísticos del Caquetá la cual se organizó en asocio con el Ministerio de Comercio, Industria y Turismo. </t>
  </si>
  <si>
    <t>Durante el año se fallaron 10 recursos en un promedio de 5 meses.</t>
  </si>
  <si>
    <t>De acuerdo a la programación de la Subdirección de Administración del RUT, se evacuaron el 100%  las campañas del RUT en el tiempo establecido. Para ello se desarrollaron varias estrategias tendientes a masificar la información disponible con el fin de lograr los resultados y la realización de actividades conforme los lineamientos. En relación con las acciones del RUB se aprovechó los medios de comunicación y la realización de actividades tanto en la capital del Departamento como en municipios aprovechando las jornadas de presencia institucional; se prestó especial atención a las organismos comunales por su condición de organizaciones populares.</t>
  </si>
  <si>
    <t>Los procesos son actualizados oportunamente en el aplicativo ferrajoli.  A 31-12-2023 nos quedaron 4 procesos pendientes de actualizar en razón a que no alcanzaron a llegar los números de radicado de la noticia criminal, especialmente las denuncias radicadas los ultimos dias de diciembre.</t>
  </si>
  <si>
    <t>La presencia institucional con las visitas integrales y el trabajo de campo realizado durante el año, en Florencia y demás municipios del Departamento, realizando el respectivo seguimiento a los clientes visitados, aunado a las jornadas de trabajo suplementario realizadas en Florencia en donde abordaron establecimientos nocturnos como bares, discotecas, restaurantes y demás expendios de bebidas y comidas nocturnos, fueron sin lugar a duda la mejor estrategia para la consecución de la meta.</t>
  </si>
  <si>
    <t>Durante el año cobraron firmeza 27 actas de aprehensión por valor de $116.167.624, que frente a la meta de $106.000 nos arroja un cumplimiento del 109.6%
Es importante mencionar que en la ejecución de las acciones de control en cumplimiento de cada uno de los memorandos para contrarrestar el flagelo del contrabando que mensualmente allega la subdirección y junto a las acciones de control local, durante el año se realizaron 26 aprehensiones por valor de $115.523.067, quedando a 31-12-2023, tres actas en proceso de notificación por valor de $7.247.831</t>
  </si>
  <si>
    <t>Sin lugar a duda la política institucional de las visitas integrales y las visitas de facturación han sido importantes para el cumplimiento de la meta.  Las visitas integrales han servicio para detectar insumos que a los que luego se les hace visita de facturación levantando las correspondientes actas que permitan lograr acciones efectivas.</t>
  </si>
  <si>
    <t>Durante el año se dispuso de mercancías en la modalidad de donación $ 93,908,865 y en la modalidad de destrucción $ 5,349,525 para un total de $ 99,258,390.
Iniciamos el año 2023 con inventario de mercancías de $ 15,494,628, toda fue dispuesta durante el año 2023 bajo la modalidad de donación.
Por su parte durante el año ingresó mercancía por un total de $ 115,523,067 y se dispuso el valor de $ 83,763,762.    
Estos resultados demuestran el alto compromiso por parte de la Seccional para gestionar oportunamente los proyectos una vez la mercancía queda con situación jurídica definida y la celeridad de la subdirección para gestionarlos rápidamente.</t>
  </si>
  <si>
    <t>La acción de control local estuvo enfocada en determinar diferencias de ingresos de las actividades económicas 4641 y 4771 (prendas de vestir y Textiles), con 4 seleccionados ubicados en Florencia, para ello se realizaron  puntos fijos.  
Como resultado de esta acción se logró correcciones de las declaraciones de IVA bimertres 1 y 2 de 2023, con una gestión de $106,040,000, demostrando así la efectividad del programa y la generación de riesgo subjetivo en los demás contribuyentes.</t>
  </si>
  <si>
    <t xml:space="preserve">En el primer trimestre se brindó acompañamiento al municipio de Puerto Rico para el diligenciamiento del Formulario 2634 y el cargue de la documentación al aplicativo Muisca a saber: acuerdo municipal, constancia de publicación del acuerdo municipal y oficio remisorio.
Tanto en el segundo, tercer y cuarto trimestre se proporcionó acompañamiento al municipio de Albania para el correcto diligenciamiento del formulario 2435 de cuenta bancaria para transferir el recaudo ICAC, y la adopción de la tarifa ICA Consolidado, así como el diligenciamiento del Formulario 2634 y el cargue de la documentación al aplicativo Muisca a saber: acuerdo municipal, constancia de publicación del acuerdo municipal y oficio remisorio. </t>
  </si>
  <si>
    <t>Durante el año se implementaron diferentes estrategias tales como la orientación personalizada presencial y telefónica a los ciudadanos interesados, obligados  y contadores, realización de  capacitaciones sectorizadas presenciales y virtuales a empresarios, emprendedores, público en general, contadores; conversatorios presenciales para contadores,  punto de contacto móvil en la Cámara de Comercio de Florencia para el Caquetá, en eventos institucionales, ferias de servicios, rueda de negocios y campañas presenciales de difusión de información, con el fin de divulgar y orientar sobre el sistema de factura electrónica</t>
  </si>
  <si>
    <t>En atención a las Acciones de control Posterior en zonas secundarias: Autorizada por la Subdirección de aduanas según oficio virtual 100211170 – 4818- Bogotá D.C., 22 de septiembre de 2023 - propuesta Actividad No. 7 - Memorando 94 del 25 de julio de 2023-TBG, en los establecimientos de comercio abiertos al público – en zona Urbana de la ciudad de Florencia cuya actividad económica principal corresponda al código CIIU  4773 “Comercio al por menor de productos farmacéuticos y medicinales, cosméticos y artículos de tocador en establecimientos especializados” y demás actividades económicas cuya partida arancelaria corresponde al capítulo 21- Preparaciones alimenticias diversas, vendidas en las llamadas “Tiendas naturistas o tiendas saludables” donde se busca verificar la legal introducción al país de suplementos alimenticios, alimentos proteínicos, suplementos deportivos, medicinas alternativas, entre otros, el 15 de noviembre de 2023, adelantó acciones de control de tipo aduanero, en zona secundaria en la ciudad Florencia Caquetá; realizando visitas a tiendas naturistas, para lo cual se tomó la medida cautelar de aprehensión a la mercancía consistente en suplementos dietarios, entre otros productos naturales, levantando 4 actas de aprehensión por valor de $3.952.348.</t>
  </si>
  <si>
    <t>Durante el año se radicaron 124 denuncias de manera oportuna.  Se instaura la denuncia el mismo mes que la División de Recaudo y Cobranzas allega el insumo a jurídica.</t>
  </si>
  <si>
    <t xml:space="preserve">Todas las actuaciones administrativas son incluidas de manera oportuna en el RUPGJ.  </t>
  </si>
  <si>
    <t>Todos los procesos se encuentran debidamente actualizados en el ekogui.  Al finalizar el año contamos con 9 procesos activos.</t>
  </si>
  <si>
    <t>Todos las denuncias instauradas que se encuentran sin imputación fueron debidamente impulsadas, es así que durante el año se realizaron 470 impulsos procesales.</t>
  </si>
  <si>
    <t>Todos los procesos activos se encuentran debidamente actualizados en la plataforma del SIIPROJ</t>
  </si>
  <si>
    <t>Todos los insumos penales se encuentran actualizados en el SIE de procesos penales, excepto dos insumos que se subieron al SIE pero no se denunciaron porque el contribuyente pagó la totalidad de las obligacones objeto de denuncia y el aplicatiuvo no cuenta con  la alternativa de terminación del proceso sin denuncia.</t>
  </si>
  <si>
    <t>Frente al análisis de cumplimiento del PIC 2023 en el TBG, se puede evidenciar que los servidores públicos de la DIAN Seccional Florencia durante el año 2023, han presentado un nivel de participación y/o respuesta satisfactoria, a los cursos de formación que ofrece la escuela, es así que durante el año hubo 28 cursos dispuestos para los funcionarios de la Seccional Florencia, con un total  192 participaciones, obteniéndose certificación en 169 cursos, se reprobaron en 16 cursos  y solamente hubo 7 cursos asignados en los que los funcionarios no participaron.
Si bien es cierto entre los objetivos de la alta directiva a través de la planeación, está el programar y  facilitar cada día las oportunidades de  conocimientos que ayuden o coadyuven al fortalecimiento y calidad de talento humano en la entidad  y por ende, que contribuya en cualificar cada día más al personal frente a los diferentes temas que se manejan en los procesos, la DIAN Seccional Florencia de igual manera desde el Despacho se mantiene en permanente actividad de motivación a participar activamente de las diferentes capacitaciones, se recuerda la importancia de atender las programaciones que nos allegan, recordando la gestión valiosa tanto de inversión en dinero y administrativamente en procura del mejoramiento continuo a nivel personal y por ende institucional.</t>
  </si>
  <si>
    <t xml:space="preserve">  </t>
  </si>
  <si>
    <t>Se da cumplimiento ya que las demandas en la actualidad se encuentran al dia, tanto en los despachos judiciales como en los diferentes aplicativos de la entidad. Se da por cumplida la meta establecida ya que durante el año 2023 se determinó un fallo a favor de la entidad.</t>
  </si>
  <si>
    <t>Durante el año se profirieron actos que quedaron que adquirieron firmarza con los cuales se sobrecumpliola meta anual.</t>
  </si>
  <si>
    <t xml:space="preserve">El sobrecumplimiento  obedece a los actos administrativos proferidos con ocasión de las investigaciones correspondientes al memorando 189 de información exogena 2019, adicionalmente a la respuesta de los beneficios correspondientes a la ley 2277 de 2022 en momento procesal previo a la etapa sancionatoria y la gestión de las acciones persuasivas. </t>
  </si>
  <si>
    <t>Jurdica DSIA Arauca</t>
  </si>
  <si>
    <t>Durante el año 2023  todos los poderes  y demas presentadas, recursos resueltos dentro de los diferentes  procesos y  actuaciones  fueron revisadas en su  totalidad por la jefe de área.</t>
  </si>
  <si>
    <t xml:space="preserve">El cumplimiento es el reflejo de la implementacion de los lineamientos del plan de cobro establecido por la coordinacion de cobranzas,  la gestión de las obligaciones persuasivas penalizables  de retencion omisas y del inventario inventario de cartera, el desarrollo de visitas, y al inicio de año los beneficios establecidos en la Ley 2277 de 2022. </t>
  </si>
  <si>
    <t>Durante el año 2023, no obstante el esfuerzo d elas autorizadaes locales como Camara de comercio, Invima, Mintransporte, Cancilleria, gremios no fue posible acondicionar la infraestructura del pueente Internaconal Jose Antonio Páez con el fin de reactivar de forma eficaz el comercio entre colombia y venezuela a traves de la zona promaria autorizada para la entrada y salida de mercancia bajo el control aduanero de la DSIA Arauca.  Por lo antes expuesto este indicador cerró el añosin insumos que nos permitiera su medición.</t>
  </si>
  <si>
    <t>El sobrecumplimiento obedece a dos resoluciones sanción proferidas en la vigencia de acuerdo con los insumos de fiscalización cambiaria.</t>
  </si>
  <si>
    <t>El sobrecumplimiento en el año corresponde a la gestión del programa II 2019 de las liquidaciones provisionales y de la firmeza de las resoluciones sanción. La gestión de las acciones en persuasiva y de los benefecios de la ley 2277 de 2022.</t>
  </si>
  <si>
    <t>Juridica DSIA Arauca</t>
  </si>
  <si>
    <t>En la DSIA Arauca durante el año 2023, no fueron recibidos requerimientos a contestar relacionados  con el memorando  132 de 2021, ni tampoco trámites al comité de conciliación y politica de prevención de daño antojuridico, por consiguiente no se diligencia cifra del logro, este indicador se cumple a demanda.</t>
  </si>
  <si>
    <t>La seccional de Arauca en su ejecucion presupuestal para la vigencia 2023 y de acuerdo a los porcentajes del TBG alcanzo un porcentaje satisfactorio en su ejecucion debido al gran esfuerzo que realizo la Jefe de la Division Administrativa para el tercer periodo de acuerdo a las necesidades en la contratacion de bienes y servicios. el porcentaje alcanzado sobre paso la meta del TBG con un cumplimiento del 2023  del 92.9 de acuerdo a lo que se observa. Por ahora a sido unas de las ejecuciones mas altas que ha tenido la Seccional de Arauca en comparacion con los años anteriores. Sin embargo se recomienda que la contratacion no se deje para el ultimo trimestre o ultimo mes del año, para asi evitar registro de Reservas Presupuestales ya que no proporciona porcentaje en la ejecución, pero aun mas importante que afecta a los cierres financieros de las Seccional para el mes de diciembre de cada año.</t>
  </si>
  <si>
    <t>Durante este año se realizaron acciones tendientes a materializar los insumos los cuales se ven reflejados en los resultados en el segundo semestre del año.</t>
  </si>
  <si>
    <t>Se realizo una gran gestion y esfuerzo a nivel de pagos mensuales para llegar a la meta propuesta para el 2023.</t>
  </si>
  <si>
    <t>Servicio al Ciudadano DSIA Arauca</t>
  </si>
  <si>
    <t xml:space="preserve">Debido a la capacidad operativa y orden público en el Departamento de Arauca, se hizo imposible llegar a los municpios mas distantes de la capital, por lo que la falta de la presencia efectiva de la entidad en estas regiones no coadyuva a obtenr los resultados esperados. </t>
  </si>
  <si>
    <t xml:space="preserve">La dinamica de las operaciones de comercio exterior en esta seccional no arrojan insumos suceptibles de convertirse en los siguientes actos administrativos:Resoluciones Sanción, Liquidaciones oficiales aduaneras (Corrección y Revisión), declaratoria de incumplimiento y efectividad de garantias.  </t>
  </si>
  <si>
    <t>Conforme con la capcidad operativa del área se resolvieron los recursos en termino para la gestion del año 2023.</t>
  </si>
  <si>
    <t>Durante el año 2023 no se contó con recursos cambiarios, éstos son interpuestos por el contribuyente, dadas las circunstancias  los insumos para el indicador son generados a demanda por los contribuyentes, por consiguiente no se diligencia la cifra del logro.</t>
  </si>
  <si>
    <t>Por ser un sistema nuevo que su ingreso fue en el mes de agosto, NO se proyectó meta de manera semestral para el año 2023. Sin embargo se socializó y capacitó a los funcionarios de cada área responsable del nuevo sistena Dinamics 365.</t>
  </si>
  <si>
    <t>El cumplimiento de este indicador alcanzó un porcentaje bajo apalancado en la gestión que se hizo con el Municipio de Arauca, siendo imposible realizar acompañamiento presencial a los Municipios de Arauca debido a lo justificado en los analisis trimestrales anteriores, aunado al orden publico, cambio de gobiernos municipales y situaciones admninistrativas presentadas por los funcionarios del area de cercania al ciudadano, si no tambien a nivel de la DSIA Arauca.</t>
  </si>
  <si>
    <t>El cumplimiento de este indicador alcanzó un porcentaje bajo apalancado en la alianza estrategica con la Camara de Comercio de Arauca, el cual nos permitió realizar sensibilizaciones a los comerciantes y nuevos emprendedores del Municipio mde Arauca, adiciconal se contó con un trabajo en equipo para la comunidad del Bocas del ele a traves de la Fundación Panamericana para el Desarrollo FUPAD. Pese a los esfuerzos realizados se vio afectado nuevamente por el escaso recurso humano con el que se cuenta en la DSIA Arauca, solo se cuenta con dos funcioanrios par aatender la carga de atención al ciudadano.</t>
  </si>
  <si>
    <t>Durante el cuarto trimestre de 2023 no se recibieron recursos,  y otros se encuentran para resolver situacion, pero estan dentro del termino legal.</t>
  </si>
  <si>
    <t xml:space="preserve">Dado que la Subdirección del RUT en asuntos tributearios, establece unas campañas para ser ejecutadas durante el año, las cuales mejoran la información contenidas en el RUT, se da cumplimeinto del 100% de ellas, dentro de las cuales se encuentra que durante el primer trimestre del año 2023 tambien estaba la socialización de la normatividad para darle cumplimiento al RUB. </t>
  </si>
  <si>
    <t>os procesos se ha venido actualizando de manera responsable, en el último semestre se incluyeron 97 procesos nuevos en el aplicativo. Es importante señalar que la DISA Arauca solo cuenta con un solo funcioanrio en el área de juridica, dadas la condiciones de escaces de personal que se viene presentando, cuanto el funcioanrio presenta alguna situación admninistrativa se debe recurrir a las subdirecciones para apoyar las funciones del área.</t>
  </si>
  <si>
    <t>Se realizaron visitas durante el año con el objetivo de persuadir para reclasificar a los contribuyentes que cumplían con el perfilamiento de escritorio previamente realizado, obteniendo la reclasificación de 10 contribuyentes.</t>
  </si>
  <si>
    <t>LAs acciones implementadas en la mejora del proceso logistico y gestión del proceso de notificaciones y jecutorias de las actas de aprehensión permitió lograr el cumplimiento de este indicador para el año 2023.</t>
  </si>
  <si>
    <t xml:space="preserve">Las acciones realizadas con las difernetes visitas y pruebas recavadas permitieron obtener para el año 2023 un cumplimiento parcial de la meta establecida, lo antrior debido a que la </t>
  </si>
  <si>
    <t>División Admitiva y Fiannciera Logistica</t>
  </si>
  <si>
    <r>
      <rPr>
        <b/>
        <sz val="14"/>
        <rFont val="Calibri"/>
        <family val="2"/>
      </rPr>
      <t>Se logró cumplir un 67.85% de la meta asignada</t>
    </r>
    <r>
      <rPr>
        <sz val="14"/>
        <rFont val="Calibri"/>
        <family val="2"/>
      </rPr>
      <t xml:space="preserve"> (disponer 51% de las existencias de mercancías ADA a través de las diferentes modalidades de disposición), con la normalización del traslado de mercancías entre almacenadoras hasta el mes de octubre, lo cual, dificultó la creación de eventos por el reproceso de registro de situación jurídica de toda la existencia trasladada, sumado a que se encontraron errores en la información validada en ADA; la otra situación que dificultó la creación de eventos es la gran demanda del tiempo de la única funcionaria atendiendo la parte operativa ya que asiste a todas las diligencias de destrucción fuera de su sede habitual, y atendiende también, la parte administrativa de validación de información y demás en el aplicativo ADA.
Para donaciones y destrucciones, hubo algún represamiento o demora de la remisión de suficientes insumos, sin embargo, se dispuso por DONACIÓN: $592.118.261; DESTRUCCIÓN: $482.039.681; DEVOLUCIÓN: $109.550.118 y una muestra por $1.300.000, siendo un total de $1.185.008.060 de egresos. En cuanto a ingresos en la vigencia, se almacenó un valor aduanero de $2.059.639.564
Para chatarrización, esta Dirección Seccional no fue incluida en el cronograma de chatarrización del contratista en marco del contrato No. 00-192-2023 de 18/10/2023 suscrito entre la DIAN y la UNIÓN TEMPORAL RYM SAS con NIT 901770013-7, por ende, no se logro disposición del Lote 1 autorizado para disponer bajo Resolución 285 de 05/12/2023, es importante resaltar el escaso recurso humano con el que se cuenta en la DSIA Arauca, el proceso de logistica es apoyado por una sola funcionaria en la parte operativa y administrativa.</t>
    </r>
  </si>
  <si>
    <t>Por la dinamica de la Región donde actualmente no exiten operaciones de comercio no es posible tener insumos para realizar las acciones en fiscalización cambiaria.</t>
  </si>
  <si>
    <t xml:space="preserve">Se diseño y ejecuto la acción de control consistente en visitar 3 contribuyentes del setor de Compra y Venta de merdicamentos y productos de aseo personal, actividad que se ejecuto, para analizar la r4espectiva información entrega en las visitas. </t>
  </si>
  <si>
    <t>Persistieron en el contexto regional las condiciones de orden publico y elecciones locales, ademas de la escasa capacidad operativa del area con situaciones admninistrativas por sancion disciplinaria por un (1) mes a un funcionario del área, ocasionando la imposibilidad del cumplimiento de este indicador.</t>
  </si>
  <si>
    <t>Con la obligatoriedad de la norma hacía los responsables a facturar como las empresas o empresas que venden bienes o prestación de servicios, como estrategia para incursionar en el mercado y a fin de poder formalizar sus pequeños comercios las personas naturales minoristas como artesanos, agricultores, productores pasan a facturar voluntariamente incrementando el número de facturadores en el Departamento de Arauca. Dentro de las principales actividades económicas de la Región se centran en el comercio, contratación con entidades públicas y privadas y la prestación de servicios profesionales.  En la DSIA Arauca solo se cuenta con una persona como líder del proyecto de FE, responsable de otras cargas laborales, lo que no permite dedicar el 100% al Sistema de Facturación Electrónica, dificultando las actividades de capacitación orientada a la Ciudadanía en general.</t>
  </si>
  <si>
    <t xml:space="preserve">Despacho </t>
  </si>
  <si>
    <t>Por la obligatoriedad de la norma, ha permitido la formalización las empresas, y los plazos establecidos a los grupos para el envío del Documento Soporte de Pago de Nómina Electrónica -DSPNE. En la DSIA Arauca solo se cuenta con una persona como líder del Sistema de  FE y DSPNE, con otras asignaciones de funciones, generando un aalta carga laboral, lo que no permite dedicar el 100% al Sistema de Facturación Electrónica, DSPNE dificultando las actividades de capacitación orientada a la Ciudadanía en general.</t>
  </si>
  <si>
    <t xml:space="preserve">Se desarrolló la acción de control en el Municipio de Tame como resultado de la misma se logro registrar medida cautelar de mercancia en dos actas de aprehensión, los actos quedaron en firme. </t>
  </si>
  <si>
    <t>Durante el año 2023, a medida que ingresan los insumos por parte de la División de Recaudo y Cobranzas se realiza la presentación de la denuncia, por lo no quedan insumos pendientes durante el año.</t>
  </si>
  <si>
    <t>La incluison de la información y actualización del libro RUPGJ se realiza de manera oportuna.</t>
  </si>
  <si>
    <t>Durante el año 2023, los procesos judiciales a cargo de la DSIA Arauca  fueron  actualizados y calificados en el aplicativo  e-Kogui y SIPRO.</t>
  </si>
  <si>
    <t>Durante el año 2023 se realizaro  impulsos procesales a todos los procesos ante la FGN, con imputacion y sin ella,  ademas  a los que se encuentran en otra etapa judicial.</t>
  </si>
  <si>
    <t>Los procesos judiciales a  cargo de la DSIA Arauca, se mantienen actualizados en el SIPROJ.</t>
  </si>
  <si>
    <t>Se ha venido realizando de manera responsable las actualizaciones a cada uno de los procesos que se adelantan</t>
  </si>
  <si>
    <t>Despacho Gestion Humana</t>
  </si>
  <si>
    <t>Durante el año 2023 se observó cumplimiento del logro debido a que los servidores de la DSIA Arauca participaron en su totalidad en los programas de capacitación propuestos; en algunos de los casos se puede observar deserción por parte de algunos funcionarios en la participación debido a la sobrecarga laboral con la que se de cumplir ya que se maneja multiplicada de funciones.</t>
  </si>
  <si>
    <t>El cumplimiento de la meta de resoluciones proferidas para el año 2023 es del 127% .
Como se ha indicado a lo largo del año, se genera por  investigaciones en procesos de cancelación de levante, los cuales, una vez fueron confirmados en el área jurídica, dieron lugar al proceso sancionatorio contemplado en el artículo 648 del Decreto 1165 del 2019, hoy artículo 72 del decreto 920 del 2023, permitiendo de esta manera excelentes resultados. Meta fue modificada por memorando 143 del 2023 en octubre del 2023.</t>
  </si>
  <si>
    <t>En el mes de noviembre es confirmado por jurídica Bogotá un asunto por  valor de $ 1.654.438.648 por concepto de Control a las obligaciones cambiarias de los declarantes de egreso de divisas del país a paraísos fiscales, situación que permitió el cumplimiento de la meta asignada, sin embargo, situaciones como el cambio de funcionarios en el mes de octubre y la reubicacion de usuarios a otras seccionales que conllevo al traslado de investigaciones , afectaron considerablemente la planeación realizada .</t>
  </si>
  <si>
    <t>Para la meta anual del 2023 se logra el 67% de la meta asiganda, como resultado de estrategias de allanamientos, de proceso de toma de muestra que permitieron legalizaciones, procesos de LOCR que terminaron en allanamiento. Sin embargo, en este año se dio una fuerte orientación a las investigaciones de cancelacion de levante que fueron el insumo para el cumplimiento de las metas asignadas en resoluciones proferidas y resoluciones en firme.</t>
  </si>
  <si>
    <t>L+CC7E7:F7</t>
  </si>
  <si>
    <t>En este periodo la gestión del area de cambios se vio afectada por la reubicación de dos funcionarios a otra división y  la asignación de roles a los nuevos funcionarios que ingresaron en su reemplazo tardó algún tiempo, afectandose la proyección de los actos administrativos correspondientes en especial para el ultimo trimestre del año.
 De igual forma se tenian investigaciones por valor de $200. millones a usuarios que  cambiaron su domicilio fiscal, lo que conllevó a un desgaste administrativo que no permitio el reflejó en el resultado de las metas,  puesto que  finalmente se tuvieron que trasladar a las Direcciones  Seccional de Cali y medellin.</t>
  </si>
  <si>
    <t xml:space="preserve">El porcentaje de cumplimiento no alcanza el 196,1% debido a que al finalizar el año le fue asignado a la seccional una adición presupuestal,  aunque se realizaron ingentes esfuerzos para comprometer todo el presupuesto, quedaron unas pequeñas cuantias pendientes sin ejecutar referentes a rubros que presentaron dificultad en su contratación tales como: pago de peritazgos para disposición de vehiculos y  algunos saldos en contratos de adecuación de obras locativas que los contratistas propisieron por menor valor . </t>
  </si>
  <si>
    <t xml:space="preserve">Durante el periodo 2023 se implementaron diferentes estrategias para mejorar el nivel de cumplimiento, sin embargo no se logró el impacto previsto para corregir los efectos de diferentes fenómentos tales como el cierre vial por deslizamiento, ajustes en la selectividad y afectacciones del tipo cambiario que afectaron el cumplimiento del nivel de recaudo provocado, situación que se refreja en la cifra final obtenida. </t>
  </si>
  <si>
    <t>Para el año 2023 se logra una meta del 317% sustentada en dos procesos de contrabando abiento que permitio investigaciones contempladas en el artículo 648 del Decreto 1165 del 2019, hoy artículo 72 del decreto 920 del 2023 y que representan el 77% de la meta, de igual forma se presento en un 17% veintidos procesos confirmados en jurica Ipiales que fueron insumo, por menores cuantias sobre el mismo tipo de infracciones.</t>
  </si>
  <si>
    <t xml:space="preserve">
En el periodo se presento reubicación de funcionarios del área de cambios lo que conllevo a la reprogramación de lo planificado, en es orden de ideas se trabaja primero en Proferir pliego de cargos que conlleve a tener insumos para recaudo y resoluciones, luego se trabajo en las investigaciones en curso y se profieren los actos de allanamiento al 40% y al 60%, permitiendo el resultado obtenido, es importate indicar que el traslado de investigaciones a la seccional de medellin, ta,bien afecto este resultado.</t>
  </si>
  <si>
    <t xml:space="preserve">Para el mes de diciembre el porcentaje de ejecución de PAC disminuyó porque no se alcanzaron a realizar pagos de algunos contratos quedando contablemente como cuentas por pagar. Y el rubro correspondiente a Aseo y Cafetería quedó como cuenta de vigencia futura.  </t>
  </si>
  <si>
    <t>Este indicador como se manifiesta en los anteriores trimestres está conformado por la gestión en recaudo y resoluciones en firme, en razón a ello su resultado está fundamentado en las investigaciones contempladas en el artículo 648 del Decreto 1165 del 2019, hoy artículo 72 del decreto 920 del 2023, que aportaron al indicador de resoluciones en firme, permitiendo un alto cumplimiento en el indicador de gestión aceptada</t>
  </si>
  <si>
    <t>Se adelantó la evacuación de los asuntos en jurídica de manera ágil y oportuna. Se tiene planeación mensual comunicando fechas de evacuación y se dio instrucciones para priorizar los asuntos que no requieren pruebas. Se viene gestionando la evacuación de asuntos rpiorizando en dar respuestas de calidad y en el menor tiempo posible.</t>
  </si>
  <si>
    <t>Durante el año se recibió unicamente 1 recurso de tipo cambirio el cual fue evacuado de manera ágil, al mes de haber sido presentado, con lo cual el indicador presenta alto nivel de cumplimiento .</t>
  </si>
  <si>
    <t>Durante el año se realizaron campañas adelantadas mediante correo electrónico, creacion de grupo de Whatsapp y acompañamiento a los funcionarios de la Seccional en el desarrollo de las actividades propias del SIE</t>
  </si>
  <si>
    <t xml:space="preserve">Por instrucciones e informacion de la Coordinacion PQRSD se manifiesta que esta actividad ha sido eliminada del TBG por cuanto no fue posible en algunas Seccionales finalizar la actividades e inactivacion del antiguo SIE PQRSD."Este Indicador fue inhabilitado por solicitud de la Subdirección de Servicio al Ciudadano en Asuntos Tributarios - DGI. Por temas de integración tecnológica no fue posible cerrar el ingreso por el antiguo sistema por la APP "
</t>
  </si>
  <si>
    <t>Como meta establecida para el año se encuentran dos encuentros aduana empresa, los cuales se realizaron satisfactroriamente, uno en el mes de abril y otro en el mes de octubre. El cumplimiento esperado es del 100%</t>
  </si>
  <si>
    <t>Se han adelantado camapañas permanentes de capacitacion y acompañamiento en temas relacionados con RUB y con RUT de acuerdo con las instrucciones recibidas cumpliendo con todos los parametros establecidos. jornadas de capacitacion y puntos moviles logrados satisfactoriamente.</t>
  </si>
  <si>
    <t>El programa previsto por parte de la Subdirección de Registro y Control se pudo cumplir sin contratiempos y en su totalidad, motivo por el cual se obtuvo un sobrecumpliento general acumulado del 125 % periodo 2023.</t>
  </si>
  <si>
    <t xml:space="preserve">Se obtuvo un cumplimiento acumulado del 145% para el año 2023, debido a que remitieron más muestras al laboratorio. </t>
  </si>
  <si>
    <t>La incorporación de la información en el aplicativo ferrajoli se realizó con cumplimiento del 100% durante el año, en los meses de abril mayo y junio se digitó un 10% cunado lo correcto era 100%</t>
  </si>
  <si>
    <t>Para el año 2023, se presentaron situaciones coyunturales que afectaron gravemente los procesos planificados de todas las áreas, situaciones como el cierre de la Vía panamericana que conllevo una situación de emergencia social y económica en el departamento de Nariño, afectando resultados del primer trimestre, otra situación que afecto el inicio del año fue la falta de contratación de depósito lo que implico el no poder hacer acciones de control que permitan tener insumos para firmeza en el mes de enero, situación que es una estrategia constante durante todos los años, sin embargo se logra un cumplimiento del 91% de la meta anual asignada.</t>
  </si>
  <si>
    <t>Durante el cuarto trimestre, el GIT continuó con la ejecución de acciones tendientes a la disposición de mercancías, bajo las modalidades de chatarrizacion, donación y destrucción.  Siendo así que se logró disponer un total de  6.872 millones de pesos durante el cuarto trimestre.  Teniendo en cuenta que tanto la meta como los valores de disposición son acumulables, se puede establecer que, durante el año 2023, el GIT logro disponer un total de 17.461 millones de pesos correspondiente al 60.70 % del inventario de existencias y la meta era disponer del 66.75% del total del inventario de mercancías de la Seccional. Se tuvo un cumplimiento de la meta de 90.93%. 
Es de mencionar que durante los primeros meses del año, no se contaba con el contrato del depósito de almacenamiento de las mercancias ADA y los esfuerzos del área logistica se enfocaron al traslado de las mercancías al nuevo depósto.</t>
  </si>
  <si>
    <t>Las acciones de control realizadas durante el año por parte de los funcionarios reconocedores, que tuvieron insidencias o resultados positivos,  permitieron cumplir ampliamente la meta establecida para la Seccional al intervenir operaciones de transito aduanero en las que se encontraron inconsistencias.</t>
  </si>
  <si>
    <t>Se desarrollaron actividades en la ciudad de San Juan de pasto, tendientes a la educación sobre la debida canalizacion de divisas, sobre el proceso de cambio de divisas, conllevando a 7 acciones con profesionales del cambio.</t>
  </si>
  <si>
    <t>La revisión realizada por los inspectores a mercancias perfiladas por el sistema, permitieron cumplir amplamente la meta establecida,  lo cual se refleja en un porcentaje de cumplimiento del 110% para el año 2023</t>
  </si>
  <si>
    <t xml:space="preserve">Para el mes de noviembre se registra que de los 164 seleccionados se logra finalizar 147, los 17 no se logra ingresar el reporte dado que 12 fueron depurados en comité directivo realizado ene l mes de diciembre y 5 estan en proceso de analisis de información. </t>
  </si>
  <si>
    <t xml:space="preserve">La situación generada por la escaces de funcionarios y la reubicaciones a que se vio obligada la seccional, hicieron que las dos investigaciones seleccionadas para el cumplimiento de esta meta no se puedieran culminar con éxito; en el primer caso se hizo necesario solicitar apoyo técnico lo cual retardo el proceso de sustanciación y  respecto al segundo caso, se hizo necesario  reasignar la investigación  lo que impidio que el REA fuera proferido </t>
  </si>
  <si>
    <t>La acción programada para esta seccional fue llevada a cabo el  dia 29 de noviembre de 2023 , meidante operativo realizado en la ciudad de Pasto, en el que se obtuvo como resultado un total  de 9 actas de aprension por valor de $30,561,006.</t>
  </si>
  <si>
    <t>Durante el año 2023 todos los insumos generados en materia penal fueron tramitados oportunmente.</t>
  </si>
  <si>
    <t>Todas las actuaciones administrativas proferidas en la vigencia 2023  fueron incluidas en el RUPGJ de maenra opoortuna.</t>
  </si>
  <si>
    <t>Teniendo en cuenta que en el año se manejó un promedio de 485 asuntos, por lo cual cada semestre debío realizarse impulsoal 75 % de esa cantidad (375 asuntos), situación que refleja que en el año debío realizarse un total de 750 impulsos en total, dado el incumplimiento del primer semestre en el que se realizaron 59 impulsos y el cumplimiento del segundo semestre con 495 impulsos realizados el total sería de 554 impulsos, lo cual representa el 75% de cumplimiento</t>
  </si>
  <si>
    <t>La actividad se cumplió al 100% durante el año.</t>
  </si>
  <si>
    <t xml:space="preserve">Se observa un cumplimiento acumulado en el año 2023 del 130.4%, el cual supera la meta del 90%  propuesta por la Escuela. Dicho resultado obedece al compromiso de los funcionarios de la Seccional Ipiales en el desarrollo de las actividades de formación y capacitación propuestas por la Escuela.
Se resalta que los cursos propuestos  tienen completa y apropiada asignación a los perfiles de los funcionarios, lo que facilita el desarrollo y cumplimiento de los mismos.
Se recomienda no asignar  más de dos cursos a la vez, ya que se dificulta su desarrollo con exito.
</t>
  </si>
  <si>
    <t>CORRESPONDE A PROFESIONALES DE CAMBIO LOS CUALES SE LES LES INICIO INVESTIGACIÓN Y SANCION , PERO TODOS YA ESTAN CERRADOS DESDE LA PANDEMIA Y NO RESPONDEN A LOS CORREOS.</t>
  </si>
  <si>
    <t>A pesar de los traslados de compañeros a diferentes Divisiones y Seccionales, el talento humano adscrito a la División de Fiscalización hace los maejores esfuerszos y compromiso para el logro d elas metas asignadas, esta meta se cumple con los actos administrativos proferidos.</t>
  </si>
  <si>
    <t>En el cumplimiento del recuado establecido para DSIA Leticia, en el primer semestre de año 2023, se llego a un recaudo del 85.4%, el segundo semestre se inicia con el recaudo de las facilidades de pago efectuadas por la reforma de la ley 2277, se suma a estos ingresos el pago por declaraiones de renta, dando un porcentaje de recaudo del 95.7%. Apesar de las multiples estrategias plantedas se logró llegar a un aporte total del 91.1% acumulado.</t>
  </si>
  <si>
    <t>SANCION A PROFESIONAL DE CAMBIO EL CUAL SE ENCUENTRA CANCELADO Y NO RESPONDE A LOS REQUERIMIENTOS AL IGUAL QUE A UN IMPORTADOR. SE ESPERA QUE ESTE ULTIMO CANCELE EL VALOR EN ENERO DE 2024</t>
  </si>
  <si>
    <t xml:space="preserve">A pesar de los cambios constantes de los audiores tributarios (traslados, comsiones,etc), se logró un cumplimiento del 153% gracias a un trabajo arduo y constante en la división. Se cumple esta meta por tercer año consecutivo. 
En un porcentaje significativo la meta se logró gracias a las ejecutorias de resoluciones sanción y liquidaciones oficiales. </t>
  </si>
  <si>
    <t>Para el año 2023, se tuvo un cumplimiento total del 79%, no se logró la meta esepera, ya que los contratos de mantenimiento de la sede y el contrato de luminarias y cortinas, fueron asignados por debajo del valor presupuestado.</t>
  </si>
  <si>
    <t>LOS SANCIONADOS EN GENERAL SON PFOFESIONALES DE CAMBIO QUE NO CONTESTAN LOS REQUERIMIENTOS Y YA SE ENCUENTRAN CANCELADOS. Y NO ES POSIBLE UBICARLOS FISICAMENTE.</t>
  </si>
  <si>
    <t xml:space="preserve">en el trimestre de 2023, la ejecución de PAC solicitado vs PAC Ejecutado, llego al 54%,, debido a los movimientos de contratos, los cuales fueron asigandos y ejecutados en el mes de diciembre de 2023  </t>
  </si>
  <si>
    <t xml:space="preserve">Durante la vigencia 2023, se logró inscribir en RST a 39 usuarios </t>
  </si>
  <si>
    <t>La meta anual se logro en el primer trimestre</t>
  </si>
  <si>
    <t>La falta de un abogado en la Seccional Leticia hace que no se generen roles para el acceso de la informacion.</t>
  </si>
  <si>
    <t>Durante la vigencia 2023 se adelanto capacitaciones a usuarios en PQRS</t>
  </si>
  <si>
    <t>Sin medición. Por temas de integración tecnológica no fue posible cerrar el ingreso por el antiguo sistema por la APP.</t>
  </si>
  <si>
    <t>Durante la vigencia 2023 se adelantaron acciones de acercamiento y orientación en el municpio de Puerto Nariño Amazonas</t>
  </si>
  <si>
    <t xml:space="preserve">Durante la vigencia 2023 se adelantaron acciones de capacitaciones programadas </t>
  </si>
  <si>
    <t>Durante la vigencia 2023 Se adelantaron las campañas requeridas por la subdirección del  RUT y RUB</t>
  </si>
  <si>
    <t>LAS APREHENSIONES SE LOGRAN PRINCIPALMENTE POR MERCANCIA PUESTA A DSPOSICIÓN POR OTRAS AUTIDADES PRINCIPALMENTE LA POLICIA. EL CONTROL ES MAYOR EN ZONAS PRIMARIAS Y NO SE HA LOGRADO AUMENTAR LAS APREHENSIONES. CONSIDERAR QUE LETICIA ES UNA ZONA ESPECIAL Y NO PAGA TRIBUTOS EN SUS IMPORTACIONES.  QUEDAN INSUMOS QUE SE VERAN REFLEJADOS A PARTIR DEL MES DE ENERO DE 2024. ÓR LOGISTICA NO SE CONTABA CON BODEGAS AUTORIZADAS.</t>
  </si>
  <si>
    <t xml:space="preserve">Debido a los cambios constantes de los audiores tributarios (traslados, comsiones,etc), se logró un cumplimiento del 66,7%, valor inferior al esperado.  </t>
  </si>
  <si>
    <t>Durante la vigencia del 2023 , se realizó una donación mercancias a la Alcaldia de Puerto Nariño y se dio de baja mercancia como  faltante  (Ganado), una disposición final del mercancias, llegando a un cumplimiento del 36,8%</t>
  </si>
  <si>
    <t>Sin medición</t>
  </si>
  <si>
    <t xml:space="preserve">Debido a los cambios constantes de los audiores tributarios (traslados, comsiones,etc), se logró un cumplimiento del 50%, valor inferior al esperado.  </t>
  </si>
  <si>
    <t>Durante al vigencia 2023 se adelantaron acciones de acercamiento con el municipio de Puerto Nariño Amazonas</t>
  </si>
  <si>
    <t>Pese a la falta de personal y fallas de conexión (Internet) en la región, las acciones de capacitacion y acercamiento con los ciudadanos permitió cumplir la meta establecida para el  cuarto trimestre</t>
  </si>
  <si>
    <t>Pese a la falta de personal y fallas de conexión (Internet) en la región, las acciones de capacitacion y acercamiento con los ciudadanos permitió cumplir la meta establecida para el cuarto trimestre</t>
  </si>
  <si>
    <t>La falta de un abogado en la Seccional Leticia hace que no se generen roles para el acceso de la informacion, sin embargo se gestiona .</t>
  </si>
  <si>
    <t>La falta de un abogado enla seccional Leticia hace que no se generen roles para el acceso de la informacion, sin embargo se gestiona.</t>
  </si>
  <si>
    <t>La seccional durante el año 2023 no contó con un equipo juridico, los procesos existestes fueron monitoreados por funcionarios del área de Fiscalización.</t>
  </si>
  <si>
    <t>Los procesos de denuncia actualmente son llevados por representación externa, en la ciudad de Bogotá</t>
  </si>
  <si>
    <t>La seccional no tiene procesos en el contecioso administrativo</t>
  </si>
  <si>
    <t>Durante el periodono se remitieron denuncias penales</t>
  </si>
  <si>
    <t>La seccional para el año 2023 cumplio con los temas programados pese a la dificultad que se presenta en relación a la mala conectividad del departamento para los funcionarios es importante las capacitaciones para la mejora en las funciones asignadas.</t>
  </si>
  <si>
    <t>EL  CUMPLIMIENTO DEL 80.9%  SE DEBE A LOS ESFUERZOS REALIZADOS EN LAS VISITAS A LOS COMERCIANTES DEL REGIMEN ESPECIAL ADUANERO, SIN EMBARGO EL VALOR DE LOS ACTOS ADMINISTRATIVOS  FUERON INFERIORES  A LA META PROPUESTA POR LA SUBDIRECCIÓN DE FISCALIZACION ADUANERA</t>
  </si>
  <si>
    <r>
      <t>EL CUMPLIMIENTO DEL 96% DEL AÑO 2023 OBEDECIO A QUE LAS RESOLUCIONES PROFERIDAS DE LOS INFRACTORES TENIAN VALORES MUY BAJOS Y NO SE ALCANZO LA META ESTIPULADA POR LA SUBDIRECCION DE FISCALIZACION CAMBIARIA</t>
    </r>
    <r>
      <rPr>
        <b/>
        <sz val="14"/>
        <rFont val="Calibri"/>
        <family val="2"/>
      </rPr>
      <t xml:space="preserve">
</t>
    </r>
  </si>
  <si>
    <t xml:space="preserve">EL CUMPLIMIENTO DE L 50.7% PARA EL AÑ0 2023 SE DEBIO A QUE LOS INFRACTORES DE LA NORMA ADUANERA NO SE ALLANARON AL  20% AL 40 % NI AL 60% DE SU SANCION REDUCIDA CONTINUANDO CON LA COMISION DEL HECHO SANCIONABLE </t>
  </si>
  <si>
    <t>CUMPLIMIENTO DEL 129%  PARA EL AÑO 2023 OBEDECIO A QUE FUERON PROFERIDOS  32 ACTOS ADMINISTREATIVOS, DE LAS CUALES LOS 3 ULTIMOS ACTOS EL VALOR DE LAS INFRACCIONES ERAN DE MAYOR VALOR.</t>
  </si>
  <si>
    <t xml:space="preserve"> EL CUMPLIMIENTO DEL 103.7 % SE LE DIO AL SEGUIR LAS DIRECTRICES DE LA SUBDIRECCION FINANCIERA AL  PORCENTAJE PACTADO DE LA VIGENCIA, A TRAVÉS DEL ANÁLISIS Y CORRECCIONES PRESUPUESTALES, ASÍ COMO LAS ADICIONES Y TRASLADOS QUE COADYUDARON A ESTE LOGRO</t>
  </si>
  <si>
    <t>SE LOGRA EL CUMPLIMIENTO DEL  154% PARA EL AÑO 2023 AÚNQUE LOS INFRACTORES DE LA NORMA ADUANERA NO SE ALLANARON AL  20% AL 40 % NI AL 60% DE SU SANCION REDUCIDA QUEDANDO EN FIRME TODAS LAS SANCIONES PROFERIDAS EN EL AÑO 2023</t>
  </si>
  <si>
    <t>EL CUMPLIMIENTO DEL 101,7%  PARA EL AÑO 2023 SE DEBIO A QUE ALGUNOS INFRACTORES SE ACOGIERON AL BENEFICIO DEL 75% Y 100% EN LA ETAPA DE LIQUIDACION CAMBIARIA.</t>
  </si>
  <si>
    <t>PARA EL AÑO 2023 SE LOGRA SOLO UN CUMPLIMIENTO DEL 76,7%  EL CUAL OBEDECE A LOS AJUSTES PRESUPUESTALES QUE SE PRESENTARON, ARROJANDO EL NO PAGO  TOTAL DE LA OBLIGACIONES DE LOS CONTRATOS LOS CUALES  QUEDARON EN RESERVA PARA  PAGAR EN  LA VIGENCIA DEL AÑO 2024</t>
  </si>
  <si>
    <t>EL CUMPLIMIENTO DEL  153,7 SE DEBIO QUE 6  INFRACTORES DE LA NORMA ADUANERA SE ALLANARON AL  20% ARROJANDO UN RECAUDO DE  $48 MILLONES , ASI COMO  4 RESOLUCIONES SANCION EN FIRME POR VALOR  DE 15.468 MILLONES LOGRANDO ASI EL  SOBRE CUMPLIMIENTO A LA META ASIGNADAS POR LA SUBDIRECCION DE FISCALIZACIÓN ADUANERA PARA EL AÑO 2023</t>
  </si>
  <si>
    <t>EL CUMPLIMIENTO DEL 100%  PARA EL AÑO 2023 SE DIO QUE TODOS LOS RECURSOS SE FALLARON DENTRO DEL TERMINO ESTABLECIDO EN LA NORMA EVITANDO ASI EL DAÑO ANTIJURIDICO O SILENCIOS ADMINISTRATIVOS POSITIVOS</t>
  </si>
  <si>
    <t>EL INCUMPLIMIENTO PARA EL AÑO 2023 SE DEBE QUE TODOS LOS EXPEDIENTES CAMBIARIOS SON FALLADOS POR LA DIVISION DE FISCALIZACION ADUANERA Y HASTA EL MOMENTO NINGUN EXPEDIENTE HA SIDO TRASLADADO A ESTA INSTANCIA POR ESO NO SE  REFLEJA GESTION ALGUNA</t>
  </si>
  <si>
    <t>EL CUMPLIMIENTO DEL 100% PARA EL AÑOS 2023  SE DEBIO AL REALIZAR LOS  INFORMES DE CAMPAÑA DE DIVULGACION EL CUAL SE CUMPLIO CON LA PROGRAMACION CARGADO EN JUNIO Y CON EL CUMPLIMIENTO CARGADO EN DICIEMBRE, TAL CUAL CON LO PROGRAMO LA SUBDIRECCIÓN DE SERVICIO AL CIUDADANO EN ASUNTOS TRIBUTARIOS</t>
  </si>
  <si>
    <t xml:space="preserve">EL CUMPLIMIENTO DEL 100%  PARA EL AÑO 2023 SE DEBE QUE SE DEPENDIA DE LA ASIGNACION DE CAMPAÑAS QUE NOS OTORGARA LA SUBDIRECCION DEL RUT Y EL PRIMER TRIMESTRE HUBO ASIGNACION DE CAMPAÑAS RUB EL CUAL SE CUMPLIO CON LAS 2 CAMPAÑAS ESTABLECIDAS, EN EL SEGUNDO TRIMESTRE 5 ACTIVIDADES TRAMITES RUT EL CUAL SE CUMPLIO Y UNA ACCION DEL RUB EL CUAL TAMBIEN SE EJECUTO, PARA EL TERCER TRIMESTRE HUBO ASIGNACION CON FECHA LIMITE HASTA NOVIEMBRE POR ENDE SE EJECUTO EN EL 4 CUATRIMESTRE 2 SELECCIONADOS DE CAMPAÑAS DE DATOS DE IDENTIFICACION. </t>
  </si>
  <si>
    <t>SE LOGRA UN CUMPLIMIENTO DEL 82,5% PARA EL AÑO 2023. LA VISITA DE CONTROL AL MANTENIMIENTO DE LOS REQUISITOS AL USUARIO ADUANERO PROGRAMADO PARA EL CUARTO TRIMESTRE NO SE REALIZÓ POR QUE SE PRESENTÓ UNA SITUACIÓN DE  REITERACIÓN EN EL CONTROL AL USUARIO DEBIDO A QUE LOS TIEMPOS ENTRE LA FECHA DE SU HABILITACIÓN, LA DEL INICIO DE SUS OPERACIONES Y LA PROGRAMACIÓN DE LA VISITA DE CONTROL SE PRESENTARON DENTRO DE UN PERIODO DE TIEMPO SUMAMENTE CORTO DENTRO DEL AÑO DE VIGENCIA, RAZÓN POR LA CUAL SE JUSTIFICÓ Y SOLICITÓ A LA SUBDIRECCIÓN DE REGISTRO Y CONTROL EL APLZAMIENTO Y REPROGRAMACIÓN PARA EL AÑO 2024.</t>
  </si>
  <si>
    <t>DE LA META PROPUESTA PARA EL AÑO, SE ALCANZARON A REALIZAR DIECISÉIS (16) TOMAS DE MUESTRAS PARA AQUELLAS MERCANCÍAS SUSCEPTIBLES DE DESVIACIÓN EN LA CLASIFICACIÓN ARANCELARIA DECLARADA, CONTRIBUYENDO CON EL OBJETIVO ESTRATEGICO Y DE CONTRIBUCIÓN DE LA ENTIDAD EN EL CONTROL AL CONTRABANDO EN LAS ZONAS PRIMARIAS ADUANERAS DE LA JURIUSDICCIÓN. ESTAS ACCIONES ADELANTADAS POR LA SECCIONAL PERMITIERON UN ALCANCE DEL 88,9% DE CUMPLIMIENTO EN LA META PROPUESTA PARA EL ÁREA DURANTE EL AÑO.</t>
  </si>
  <si>
    <t>EL CUMPLIMIENTO DEL 100% PARA EL AÑO 2023 SE DEBE A QUE TODOS LOS EXPEDIENTES FUERON INGRESADOS Y ACTUALIZADOS  EN EL APLICATIVO CARRARA Y FERRAJOLI EN LOS TERMINOS DE ACUERDO A LAS DIRECTRICES DE LA SUBDIRECCION DE ASUNTOS PENALES</t>
  </si>
  <si>
    <t>EL CUMPLIMIENTO DEL 97.9% PARA EL AÑO 2023 SE DEBIO AL ARDUO TRABAJO DEL GRUPO OPERATIVO INFORMAL Y LAS DEMAS UNIDADES APREHENSORAS LAS CUALES APLICARON CON SEGURIDAD LAS CAUSALES DE APREHENSION  SIN DEJAR VACIO JURIDICO QUE LLEVARA A LA ENTREGA DE LA MERCANCIA.</t>
  </si>
  <si>
    <t>EN EL AÑO 2023, SE DISPUSO UNA GRAN CANTIDAD DE MERCANCIAS A TRAVES DE LAS DIFERENTES MODALIDADES, LOGRANDO ALCANZAR UN CUMPLIMIENTO DE 80,6 % , LO CUAL SE HIZO POSIBLE GRACIAS  A LAS ESTRATEGIAS ADELANTADAS PARA PODER CUMPLIR CON LAS METAS ESTABLECIDAS PARA EL AÑO 2023 , DENTRO DE LAS CUALES SE DESTACAN LA DISPOSICIÓN DE MERCANCIAS PRINCIPALMENTE  EN  LAS MODALIDADES  DE DESTRUCCÍON Y DONACION.</t>
  </si>
  <si>
    <t>SE PUSO EN CONOCIMIENTO SUBDIRECCIÓN DE FISCALIZACION ADUANERA  Y CON EL  FIN DE EVITAR PROBLEMAS DE ORDEN PUBLICO Y PRESERVAR LA  SEGURIDAD DE LOS FUNCIONARIOS  SE ACORDO NO  REALIZAR DICHA ACTIVIDAD</t>
  </si>
  <si>
    <t>DIVISIÓN OPERACIÓN ADUANERA</t>
  </si>
  <si>
    <t>DURANTE EL TRANSCURSO DEL AÑO SE PROGRAMARON DOS (2) CAMPAÑAS CON EL FIN DE INCENTIVAR, IMPULSAR Y GESTIONAR DE LA MANO DE LA COMUNIDAD DE COMERCIO EXTERIOR, EL CUMPLIMIENTO VOLUNTARIO DE LAS OBLIGACIONES TRABUTARIAS, ADUANERAS Y CAMBIARIAS DERIVADAS DE SUS OPERACIONES COMERCIALES, LOGRÁNDOSE A TRAVÉS DE LOS EVENTOS REALIZADOS, DAR CUMPLIMIENTO AL 100% DE LA META PROPUESTA PARA EL AÑO Y CONTRIBUYENDO DE ESTA MANERA CON LOS OBJETIVOS ESTRATÉGICOS Y DE CONTRIBUCIÓN DE LA ENTIDAD.</t>
  </si>
  <si>
    <t xml:space="preserve">EL CUMPLIMIENTO DEL 100% DE ESTA ACTIVIDAD PARA EL AÑO 2023  FUE LA REALIZACIÓN DE 3 VISITAS A ESTABLECIMIENTOS DE COMERCIO DE COMPRA Y VENTA DE CALZADO ARROJANDO COMO RESULTADO 3 APREHENSIONES PARA UN VALOR TOTAL DE $40.175.092 </t>
  </si>
  <si>
    <t>EL CUMPLIMIENTO DEL 100% PARA EL AÑO 2023 FUE  LA PRESENTACION DE LAS DENUNCIAS DE ACUERDO A LOS LINEAMIENTOS ESTABLECIDOS POR  LA SUBDIRECCION DE ASUNTOS PENALES</t>
  </si>
  <si>
    <t>EL CUMPLIMIENTO DEL 100% PARA EL AÑO 2023 FUE QUE  TODAS LAS ACTUACIONES FUERON REVISADAS E INFORMADAS EN EL RUPGJ DE ACUERDO A LOS LINEAMIENTOS  ESTABLECIDOS POR LA SUBDIRECCIÓN DE RECURSOS JURIDICOS</t>
  </si>
  <si>
    <t>EL CUMPLIMIENTO DEL INDICADOR PARA EL AÑO 2023 SE DEBE QUE TODOS LOS PROCESOS SON IMPULSADOS PARA QUE SUS RESULTADOS SE OBTENGAN A TIEMPO.</t>
  </si>
  <si>
    <t>ESTA DIRECCION SECCIONAL NO TIENE COMPETENCIA PARA LLEVAR ESTE TIPO DE PROCESOS / LA COMPETENCIA ES DE LA DIAN SECCIONAL RIOHACHA. SIN EMBARGO SE ENVIÓ CORREO A LA SUBDIRECCION DE REPRESENTACION EXTERNA PARA QUE SEA ELIMINADA DEL TABLERO BALANCEADO DE GESTION DE LA DIRECCION SECCIONAL</t>
  </si>
  <si>
    <t>EL CUMPLIMIENTO DEL 100% DEL INDICADOR PARA EL AÑO 2023 SE DEBE A QUE NO SE LLEVARON PROCESOS A COMITÉ SECCIONAL, LOS INSUMOS FUERON ACTUALIZADOS EN EL SIE DE PROCESOS PENALES OPORTUNAMENTE Y SON GESTIONADOS EN LOS TERMINOS ESTABLECIDOS</t>
  </si>
  <si>
    <t xml:space="preserve"> EL CUMPLIMIENTO  DE 101% PARA EL AÑO 2023  SE DIO A LAS INVITACIONES REALIZADAS EN SOCIALIZACIONES DEL TBG Y POR MEDIO DE CORREO ELECTRONICO  Y SEGUIMIENTOS A LOS FUNCIONARIOS DONDE SE INVITO A LOS FUNCIONARIOS A LA PARTICIPACION Y CUMPLIMIENTO DE LOS CURSOS A LOS CUALES ESTABAN INSCRITOS,LOGRANDO ASI  LA META ESTABLECIDA DE LA DIRECCION DE GESTIÓN CORPORATIVA PARA EL PERIODO.</t>
  </si>
  <si>
    <t>Fiscalización y Liquidación Aduanera y Cambiaria</t>
  </si>
  <si>
    <t>De una meta de $10.000.000 se logro $21.786.000, para un cumplimiento de 217.86%. Esto como resultado de proferir tres (3) Requerimiento Especial Aduaneros por no suministrar informacion, el cual los usuarios aduaneros son sancionados con 200 UVT cada uno , al encontrarse probado dentro del expediente  (CU) el incumplimiento de la obligacion aduanera art 592 del decreto 1165 de 2019</t>
  </si>
  <si>
    <t>De una meta de $10.000.000 el total de recauda (20%,40%60% y otros ) fue de 0%,al no presentarse Liquidaciones Oficiales de Correccion, Liquidaciones Oficiales de Revision y no hallanarse del Requerimiento Especial Aduanero - REA por no enviar informacion</t>
  </si>
  <si>
    <t xml:space="preserve">Despacho - Administrativa y Financiera </t>
  </si>
  <si>
    <t>La ejecución presupuestal para el año 2023 en el Dirección Seccional de Impuestos y Aduanas de Tumaco, mantuvo un comportamiento adecuado durante toda la vigencia, se cumplieron las actividades  conforme a lo programado en el ACP de la Dirección Seccional de Tumaco</t>
  </si>
  <si>
    <t xml:space="preserve">De una meta de $8.000.000 se lograron $21.786.000 para un cumplimiento 272.78% esto como resultado por no enviar informacion, el cual las resoluciones quedaron en firme   </t>
  </si>
  <si>
    <t>Se realizaron la totalidad de los  pagos programados  durante toda la vigencia 2023,  conforme a la programación establecida en el ACP de la Dirección Seccional de Impuestos y Aduanas de Tumaco, lo que demuestra que fueron ejecutados de manera eficiente y adecuada.</t>
  </si>
  <si>
    <t>De una meta de $18.000.000 se lograron $21.786.000, para un cumplimiento 121.%, esto como resultado de la gestion de proferir sancion de 200 UVT por no enviar informacion</t>
  </si>
  <si>
    <t>Despacho - Gestión Jurídica</t>
  </si>
  <si>
    <t>Como analisis del año 2023, en sede administrativa, se tiene que, en ralción con el año 2022, hubo un aumento del 90% en recursos aduaneros, toda vez que el año 2023 se rebieron un total de 6 recursos, mientras que el año 2022, solamente se rebieron 4 recursos aduaneros.  Esto debido a la gran labor realizada por la División de Fiscalización y Liquidación  Aduanera y Cambiaria de la Dirección Seccional de Impuestos y Aduanas de Tumaco, que en el marco de las acciones de control y estretaegias con las Fuerza Pública, aumentó el número de decomiso de mercancías extranjeras;  generando que se presenten más recursos en sede administrativa. El area juridica en el prmedio del año 2023, se tomo 3 meses y medios para resolver recursos en sede administrativa.</t>
  </si>
  <si>
    <t>Despacho - Cercanía al Ciudadano</t>
  </si>
  <si>
    <t>Con respecto a este indicador se destacó avances en la implementación de Dynamics 365 en la Seccional de Tumaco. Las capacitaciones de PQRS se replicaron eficazmente, fomentando el uso del sistema para solicitudes y comentarios según la ley 1755 del 2015. El cambio a PQRS Dynamics 360, respaldado por campañas de divulgación, ha generado un notable aumento en las solicitudes asignadas a la DSIA Tumaco, indicando una exitosa adopción y mayor participación de los usuarios.</t>
  </si>
  <si>
    <t>"Este Indicador fue inhabilitado por solicitud de la Subdirección de Servicio al Ciudadano en Asuntos Tributarios - DGI.  Por temas de integración tecnológica no fue posible cerrar el ingreso por el antiguo sistema por la APP "</t>
  </si>
  <si>
    <t>la Dirección Seccional ha cumplido con éxito con las actividades programadas, destacando jornadas de presencia institucional y campañas de sensibilización que han logrado una mayor actualización de RUT con la inclusión de la responsabilidad 55. Estas acciones han fortalecido la conexión con la población tumaqueña y fomentado la colaboración de los contribuyentes en los procesos de reporte del RUB.</t>
  </si>
  <si>
    <t>DE ENERO A DICIEMBRE DE 2023 SE REALIZARON LOS CONTROLES DE REQUISITOS Y CUMPLIMINTOS A DOS USUARIOS DIRECCIONADOS POR EL NIVEL CENTRAL LOS CUALES FUERON REALIZADOS  DE CONFORMIDAD POR LA DIVISION DE LA OPERACIÓN  ADUANERA DE TUMACO</t>
  </si>
  <si>
    <t>Teniendo en cuenta que la competencia en materia de la Dirección Seccional de Impuestos y Aduanas de Tumaco, inció el 04 de mayo de 2023, con la entrada en vigencia de la Resolución 70 de 2023, se tiene que la Unidad Penal de esta Seccional, ha cumplido de  manera puntual con la actualización (Impulsos procesales) de los procesos penales que se registran activos  en la base de FERRAJOLI con fecha a 31 de diciembre de 2023, de confomirdad con el PR-PEC-0120.  TENER EN CUENTA QUE, LA SECCIONAL TAN SOLO VINO A RECIBIR INSUMOS DE PARTE DEL LA SECCIONAL PASTO EN NOVIEMBRE Y TENIENDO EN CUENTA QUE LA MEDICION ES SEMESTRAL EL INDICADOR TENDRIA QUE SER DEL CIEN PORCIENTO.</t>
  </si>
  <si>
    <t>De una meta de $1.586.000.000 se logro$1.902.107.743, para un cumplimiento de 119.93%, esto como resultado de la coordinacion entre la Autorida Aduanera, Polfa y el concurso de la Fuerza Publica, mediante la capacitacion de las causales de aprehension y decomisos, Delitos fiscales,de los documentos soportes y el reconocimiento fisisco de las mercancias extranjeras , en los controles realizados via maritima, carretera, Aeropuerto y el los Establecimientos Comerciales, contrarestando asi el flajelo del contrabando en esta region, estimulando la competitividad empresarial de la reguion</t>
  </si>
  <si>
    <t xml:space="preserve">Se registra un cumplimiento del 91,8% en gran parte como  resultado del ejercicio de destrucción de embarcaciones y algunas mercancias varías, así como la donación de hidrocarburos a Ecopetrol, no obstante, durante el año 2023 no hubo contrato para la chatarrización de mercancías, lo cual tuvo un impacto negativo de modo que no permitió cumplir la meta al 100%, toda vez que la seccional tenia al rededor de $400 millones en motores fuera de borda para chatarrizar que no pudieron ser dispuestos por la falta del contrato en mención. Sin perjuicio de lo anterior, los esfuerzos por llevar a cabo donación y destrucción de mercancías contribuyó a un importante nivel de ejecución. De otra parte, es necesario mnercioanar que las unidades aprehensoras quienes son las encargadas de entregar los insumos para la dispsición por parte del área de operación logística, durante el año 2023  realizaron aprehensiones derivadas de puestas a disposición entregadas por parte de la Amrada nacional consistente en mercancías como combustible, motores fuera de borda y embarcaciones en un porcentaje equivalente al 99%. Este tipo de mercancías dificulta la ejecución, toda vez, que se trata de mercancias de difícil disposción como en el caso de los motores fuera de borda que en el 90% de los casos su destino final es la chatarrización y durante el 2023 no hubo contrato para esta modalidad. De otra parte, las embarcaciones tambien son de dificil disposción, debido a que en un alto porcentaje son embarcaciones de origen extranjero que requieren baja de bandera para su disposciión y es un trámite que puede tardar incluso un año. </t>
  </si>
  <si>
    <t xml:space="preserve">De una (1) meta en realizacion de accion de control para la region se logro (1)  para un cumplimiento de 100%, como estrategia de cooperacion entre la DIAN y  los miembros de la fuerza publica ,a traves de capacitacion en la aprehension y decomiso de mercancia, documentos soportes , delitos de contranbando, e identificacion fisica de la mercancia extranjera </t>
  </si>
  <si>
    <t>Con la entrada en vigencia de la Resolución 70 de 2023 (04 de  mayo de 2023), la Dirección Secional de Impuestos y Aduanas de Tumaco, de junio a diciembre de 2023, recibió un total de 42 insumos,  de los cuales 39, previa realización de Comité, se decidió presentar denuncía y/o asumir la presentación externa, de conformidad con el PR-PEC-0120.  De 3 inusmos, se decidió no asumir la representación externa, ya que las mercancías decomiadas no se adecuan a ningún tipo penal.De igual forma, se recibieron 13 expedientes remitidos por la Dirección Seccional de Impuestos y Aduanas de Pasto, de los cuales esta Seccional asumió la representación de manera oportuna. TENER EN CUENTA QUE, LA SECCIONAL TAN SOLO VINO A RECIBIR INSUMOS DE PARTE DEL LA SECCIONAL PASTO EN NOVIEMBRE Y TENIENDO EN CUENTA QUE LA MEDICION ES SEMESTRAL EL INDICADOR TENDRIA QUE SER DEL CIEN PORCIENTO.</t>
  </si>
  <si>
    <r>
      <t>De los 6 recursos en sede administrativa recibidos durante el año 2023, se tiene el seiguiente analisis: 1.) Expediente DD20232023000004: El usario presentó desisitmiento del recurso, por lo tanto, la Seccional expidió resolución No.  52 de 13 de abril de 2023, aceptando el desistimento del recurso. 2) Expediente DD20232023000008, fue remitido a la Dirección Seccional de Impuestos y Aduanas de Tumaco por competencia funcional, toda vez que la cautía del acta de aprehensión y decomiso directo superaba las 2000 UVT. Sin embargo, mediante Resolución No. 667 de 30 de junio de 2023, confirma el decomiso a favor de la entidad. 3). Expediente DD2023202300014 , Mediante Resolución No. 72 de 08 de junio de 2023, esta Seccional, confirmo en todas su partes el decomiso de las mercancías.  4). Expediente DM-2023202300030,</t>
    </r>
    <r>
      <rPr>
        <b/>
        <sz val="14"/>
        <rFont val="Calibri"/>
        <family val="2"/>
      </rPr>
      <t xml:space="preserve"> actualmente se encuentra aperturado el periodo probatorio, mediante auto No.  136 de 15 de diciembre de 2023.5). Expediente DD-2023202300050, Mediante Resolución No.  139 de 17 de noviembre de 2023, la Seccional confirma a en todas sus partes el acta de aprehensión y decomiso directo. 6). Expediente DD-2023-2023-00062, mediante Resolución No. 169 de 20 de diciembre de 2023, la Seccional confirma en todas su partes el acta de aprehensión y decomiso directo. </t>
    </r>
  </si>
  <si>
    <t>Con la entrada en vigencia de la Resolución 70 de 2023 (04 de  mayo de 2023), la Secional de Impuestos y Aduanas de Tumaco, realizó un total de 346 impulsos procesales a las diferentes Fisalías Seccionales de Tumaco. TENER EN CUENTA QUE, LA SECCIONAL TAN SOLO VINO A RECIBIR INSUMOS DE PARTE DEL LA SECCIONAL PASTO EN NOVIEMBRE Y TENIENDO EN CUENTA QUE LA MEDICION ES SEMESTRAL EL INDICADOR TENDRIA QUE SER DEL CIEN PORCIENTO.</t>
  </si>
  <si>
    <t>no se tiene competencia.  Se solicita desmontar de la matriz</t>
  </si>
  <si>
    <t>En el semestre correspondiente durante el año 2023 se registraron en el SIEP    42  insumos de Unidad Pena   de los cuales 39, previa realización de Comité, se decidió presentar denuncía y/o asumir la presentación externa, de conformidad con el PR-PEC-0120.  De 3 inusmos, se decidió no asumir la representación externa, ya que las mercancías decomiadas no se adecuan a ningún tipo penal. Durante el año 2023 no se dejó insumos por gestionar ni vencidos. De igual forma, se actualizaron en el SIEP 13 expedientes remitidos por la Dirección Seccional de Impuestos y Aduanas de Pasto, de los cuales esta Seccional asumió la representación de manera oportuna TENER EN CUENTA QUE, LA SECCIONAL TAN SOLO VINO A RECIBIR INSUMOS DE PARTE DEL LA SECCIONAL PASTO EN NOVIEMBRE Y TENIENDO EN CUENTA QUE LA MEDICION ES SEMESTRAL EL INDICADOR TENDRIA QUE SER DEL CIEN PORCIENTO.</t>
  </si>
  <si>
    <t>Despacho - Gestión del Talento Humano</t>
  </si>
  <si>
    <t>en este trimestre la seccional cuenta con un cumplimiento sobresaliente por tal motivo se puede inferir que, todos los funcionarios han cumplido con su requerimientos.</t>
  </si>
  <si>
    <t>Se cumplió la meta desde el primer trimestre del año 2023, como resultado de las capacitaciones realizadas, logrando un 100% del objetivo trazado</t>
  </si>
  <si>
    <t>Se dio cumplimiento realizando las activiadades petinentes para tal fin.</t>
  </si>
  <si>
    <t>Se realizaron capacitaciones promoviendo el uso del nuevo sistema de PQSR y en el ultimo trimestre no se recibieron PQSR por el antiguo sistema.
Al cierre del antiguo sistema de PQRS la Subdirección gestionó 154 solicitudes con ciclo completo (cerradas, con respuesta final generada y comunicada)
Por temas de integración tecnológica no fue posible cerrar el ingreso por el antiguo sistema por la APP.</t>
  </si>
  <si>
    <t>Se dio cumplimiento por medio de dialogos fromales e informales, con mucha dificultad,  con a los municipios de Inirida y Barrancominas, sin embargo, se  comprometieron a iniciar y terminar el proceso de implementaciós de las tarifas ICAC.</t>
  </si>
  <si>
    <t>Se realizarón actividades de orientación y capacitación sobre el RUT y el RUB, para su correcto diligenciamiento e inclusión de la responsabilidad 55, para el cumplimiento del reporte de los beneficiarios finales en los plazos establecidos.</t>
  </si>
  <si>
    <t>Se logró cumplir con la meta propuesta para vigencia 2023 gracias a las acciones de control desarrolladas en los diferentes establecimientos de comercio y a las puestas a disposición de mercancías por parte de la fuerza pública. Lo anterior demuestra el trabajo en conjunto con el personal de la fuerza pública ubicada dentro del departamento del Guainía a la hora de impulsar la cultura de legalidad.
Este despacho estará en plena disposición para seguir cumpliendo las directrices establecidas por el Nivel Central para la vigencia 2024.</t>
  </si>
  <si>
    <t>Se logra un cumplimiento adicional al requerido gracias a la disposicion de hidrocarburos y de chatarrizacion, los cuales se encontraron en gestiones durante toda la vigencia y para diciembre de 2023 se logró hacer la entrega y disposicion final de esta.</t>
  </si>
  <si>
    <t>Con gran dificultad se relizó el acompañamiento al municipio de Inirida y Barrancominas para la adopción de las tarifas ICAC, por falta de planeción y organización por parte de los municipios, aunque se comprometieron a relizar lo pertinente para el 2024.</t>
  </si>
  <si>
    <t>La meta se cumplió en su totalidad gracias a las campaña nacional de factura electronica, a las capacitaciones y orientaciones personalizadas dirigidas a todos los interesados desde esta Delegada.</t>
  </si>
  <si>
    <t>Las capacitaciones y orientaciones realizadas a todos los interesados y a la población en general durante toda la vigencia 2023,  permitio que se hablitaran en nomina electronica con conocimiento y reconociendo los beneficios.</t>
  </si>
  <si>
    <t xml:space="preserve">Se dio cumplimiento acuerdo con lo descrito en el Memorando No. 00094 del 25 de julio de 2023 que modifico los Memorandos 016 del 26 de enero de 2023, 035 del 06 de marzo de 2023 y 038 del 08 de marzo de 2023 - Actividades Tablero Balanceado de Gestión “TBG” 2023 Subproceso de Fiscalización y Liquidación, se desarrollo una  accion de control de impacto regional en el municipio de Barrancomina- Guainia con el objetivo de verificar la situación de los establecimientos de comercios e incentivar a la comunidad en general a NO comprar ni comercializar mercancía de contrabando, impulsando así la cultura de la legalidad. Dicha actividad se llevó a cabo entre el 17 al 24 de noviembre de 2023. </t>
  </si>
  <si>
    <t>Se evidencia una participacion activa  por parte de los funcionarios culminando con aprobacion los diferentes programas de capacitacion. Sin embargo se presentó algunos reprobados durante la anualidad con lo cual se trabajará a futuro para mejorar este tipo de situaciones.</t>
  </si>
  <si>
    <t>Se cumple con la meta propuesta, labor que se realiza desde la Dirección Seccional de Villavicencio, teniendo en cuenta que la Delegada no cuenta con funcionarios en su planta de personal desde hace mas de 10 años y los datos se toman de las cifras que remite el Nivel Central.</t>
  </si>
  <si>
    <t>Se supera la meta propuesta, labor que se realiza desde la Dirección Seccional de Villavicencio, teniendo en cuenta que la Delegada no cuenta con funcionarios en su planta de personal desde hace mas de 10 años y los datos se toman de las cifras que re</t>
  </si>
  <si>
    <t>Durante el 2023 no se alcanzó la meta de resoluciones proferidas debido a diferentes factores. La falta de capacidad operativa de la division de fiscalizacion y liquidación tributaria, aduanera y cambiaria  que solo cuenta con 4 funcionarios de los cuales la jefe de la division y un funcionario son quienes tienen a cargo la gestión aduanera es posiblemente el factor predominante. Sin embargo el recaudo aduanero termina el año con un cumplimiento del 82.5% lo cual se da por el buen comportamiento de los infractores aduaneros, principalmente infracciones al artículo 220  y al  636 del Decreto 1165, no se requirio imponer sacion mediante resolucion toda vez que estos se allanaron y acogieron a los beneficios de ley, cancelando las sanciones reducidas a las que habia lugar, las cuales fueron aceptabas mediante los correspondientes autos de archivo.</t>
  </si>
  <si>
    <t>Dando cumplimiento a los lineamientos emitidos por nivel central. Junto a las acciones de nivel local, se logró dar cumplimiento a la meta establecida para la seccional de Puerto Asís, en lo referente al tema de recaudo de la siguiente manera. Meta establecida $490.000.000 meta alcanzada $758.234.000</t>
  </si>
  <si>
    <t>Se ha venido trabajando todo este año 2023 bajo lineamientos establecidos tratando de cumplir con la meta de gestion, se han realizado las visitas y campañas en pro del pago de las obligaciones pendientes,  sin embargo no ha sido facil cuando todo el proceso de cobranzas lo hace una sola persona,  Esperamos este proximo año cumplir con la meta al 100% , con el recurso humano que va a llegar a la seccional.</t>
  </si>
  <si>
    <t>La meta de recaudo aduanero tuvo un desempeño aceptable llegando a un cumplimiento del 82,5% lo cual se logró debido al   buen comportamiento de los infractores aduaneros, principalmente infracciones al artículo 220  (vehiculos turistas) y al  636 del Decreto 1165, no se requirio imponer sacion mediante resolucion toda vez que estos se allanaron y acogieron a los beneficios de ley, cancelando las sanciones reducidas a las que habia lugar, las cuales fueron aceptabas mediante los correspondientes autos de archivo.</t>
  </si>
  <si>
    <t>No se logra el 100% de la ejecución presupuestal debido a que por factores de tiempo en la contratación un contrato se declaró desierto, por otro lado, en el presupuesto existia un rubro por la suma de 116 millones el cual era para la adquisición de una plata eléctrica para la nueva sede de la DSIA de Puerto Asís, sin embargo, la misma no se adquirió debido a que se nos asignó una planta eléctrica que se encontraba en la DSIA de Pererira</t>
  </si>
  <si>
    <t>Debido a que no fue posible Lograr la meta de Gestión efectiva de Fiscalización Aduanera  (Resoluciones Proferidas) no es posible el cumplimiento de la meta de resoluciones en firme, toda vez que el cumplimiento de una depende de la otra. Sin embargo es de aclara que, durante el mes de noviembre se profirieron 2 emplazamientos Aduaneros  por un valor de $ 32.443.946, de no ser aceptados por los infractores en el primer trimestre de 2024 se proferirán las respectivas resolución sanción. Igualmente, durante el mes de diciembre se profirieron 2 Requerimientos Especial Aduanero por un valor de  $369.751.000. los cuales de no ser aceptados dentro de los términos se proferirán las respectivas resolución sanción</t>
  </si>
  <si>
    <t xml:space="preserve">Se da un cumplimiento normalizado en el año 2023 debido a las visitas y acciones de control que se realizaron a los presuntos infractores cambiarios, logrando sensiblizarlo para el pago de dicha infracción. 
Asi mismo es posible dar cumplimientos al inicion de investigaciones puesto que para ese periodo se nos asigna la respectiva competencias funcional, lo que nos permitió avanzar en el proceso. </t>
  </si>
  <si>
    <t>No se logra el objectivo de ejecutar el 100% del PAC debido a los inconvenientes presentados a nivel de contratación y presupuesto ya detallados en los indicadores No 104 y 109.</t>
  </si>
  <si>
    <t xml:space="preserve">Durante el periodo de Enero a Diciembre de 2024, la Direccion Seccional de Impuestos y Aduanas de Puerto Asis, ha realizado la gestion de 78 inscritos al regimen simple de tributacion haciendo su mayor gestion durante los dos primeros meses del año, ya que despues es muy dificil, por cuanto solo los que realizan la inscripicon del Rut, podrian registrarsen en este regimen.  El trabajo conjunto con la Camara de Comercio del Putumayo, fue promordial para la gestion de los resultados obtenidos.
</t>
  </si>
  <si>
    <t>Siendo esta meta una suma de las resoluciones en firme + el recaudo, es claro que al no tener resoluciones en firme ya que no se profirieron, principalmente por la poca capacidad operativa de la Division de Fiscalización y liquidación TAC, el cumplimiento de esta meta se iba a ver comprometido. Sin embargo, a pesar de las dificultades de personal, se logró un cumplimiento del 45,8% logrado principlamnete por el recaudo en gestion persuasiva a infractores de los articulos  220  y al  636 del Decreto 1165.</t>
  </si>
  <si>
    <t>No se presenta medición en la vigencia toda vez que el área de jurídica durante el año 2023, no recepcionó insumos en materia cambiara para adelantar los procesos correspondientes.</t>
  </si>
  <si>
    <t>Durante el periodo de Enero a Diciembre de 2023 se logra un 100% de la meta, al realizar la gestión de cada una de las actividades programas para esta campaña de Rut, que iban desde capacitaciones, envío de correos electrónicos con información del sistema y demás normatividad correspondiente, hasta la de llevar un control riguroso a los términos de respuesta.</t>
  </si>
  <si>
    <t>El sistema de pqrs no se ha cerrado por parte de nivel central, todavia el sistema antiguo tiene la posibilidad de ingresar solicitudes desde la APP de la Dian.</t>
  </si>
  <si>
    <t>Para el periodo de Enero a Diciembre de 2023, se logra un sobre cumplmiento del 300% por la gestion realizada con las administraciones municipales, a fin de que conozcan y se apropien de este regimen.</t>
  </si>
  <si>
    <t>Para el periodo de Enero a Diciembre de 2023, se logra un sobre cumplimiento del 144,4%, gracias a todas las gestiones que se realizaron durante todo el año con el acompañamiento de los Nucleos de Apoyo Contable y Fiscal y Camara de Comercio entre otros participantes.</t>
  </si>
  <si>
    <t>Se presentaron 2 recursos de reconsideración tributario con fecha 29 de marzo de 2023, el término de 10 meses finaliza el 29 de enero de 2024.
Se presentó 1 recurso de reconsideración tributario con fecha 12 de septiembre de 2023, el término de 10 meses finaliza el 12 de julio de 2024.
Actualmente el área de Jurídica adelanta los támites procesales concernientes al respecto.</t>
  </si>
  <si>
    <t>Para el el año 2023 se logra un cumplimiento del 100%, ya que la seccional tiene programado mensualmente dos salidas para puntos moviles y otras actividades.</t>
  </si>
  <si>
    <t>Durante los meses de mayo a diciembre, durante los cuales la Dirección Seccional tuvo la competencia para conocer los asuntos penales, se adelantaron los procesos de captura de la información en el aplicativo en cumplimiento de la meta y los lineamientos institucionales.</t>
  </si>
  <si>
    <t>Con el trabajo adelantado por la division de fiscalizacion TAC de la seccional Puerto Asís, se logró identificar contribuyentes que cumpliendo con los topes para ser responsables de IVA e INC, no cumplian con dicha obligacion, razon por la cual fueron reclasificados, dando un cumplimiento de un 100% a la meta establecida.</t>
  </si>
  <si>
    <t>La division de fiscalización y liquidacion tributaria, aduanera y cambiaria recibió apoyo durante los meses de abril y octubre del 2023, por parte del grupo de Labores Operativas (Polfa) de la Seccional de Aduanas de Cali, lo cual contribuyo significativamente al cumplimiento de las metas, toda vez que en acciones de control conjuntas se logro el decomiso de mercancias por el valor de $1.413.815.106 de las cuales $1.409.638.098  definieron situacion juridica en la vigencia 2023. Lo cual indica que con el personal requerido, la Division cumple a cabalidad con sus metas.</t>
  </si>
  <si>
    <t>Durante el desarrollo de las actividades de fiscalizacion tributaria durante el año 2023, no se encontraron establecimientos que cumplan con las condiciones para ser objeto de cierre.</t>
  </si>
  <si>
    <t>Durante el año 2023 se dispuso mercancías por la suma de $1.668.830.255, de los cuales $579.098.220 corresponden a la modalidad de Donación de mercancías ADA y,  $1.089.732.035 corresponden a la modalidad de Destrucción de mercancías ADA, con estas cifras de disposición se logró cumplir la meta para este año 2023 en un 262,3%</t>
  </si>
  <si>
    <t xml:space="preserve">como resultado de los memorandos emitidos por nivel central, se desencadenaron un total de dos investigaciones a contribuyenes que presentaban irregularidades con su situacion tributaria. </t>
  </si>
  <si>
    <t>Para el periodo de Enero a Diciembre de 2023, se logra un sobrecumplimiento del 320%, por todas las actividades realizadas en los primeros trimestres del año, en cual la capacidad operativa era mejor que la actual.</t>
  </si>
  <si>
    <t>Para el periodo de Enero a Diciembre de 2023, se logra un sobrecumplimiento del 364,4% por toda las gestiones y apoyo obtenido por diferentes actores, en el departamento del Putumayo.</t>
  </si>
  <si>
    <t>Para el periodo de Enero a Diciembre de 2023, se logra un sobrecumplimiento del 269.3% por toda las gestiones y apoyo obtenido por diferentes actores, en el departamento del Putumayo.</t>
  </si>
  <si>
    <t>La division de fiscalizacion y liquidacion TAC, realizó acciones de control aduanero en la región durante los meses de marzo, mayo y octubre, teniendo un total de 4 acciones de control. Sin embargo, es de aclarar que la acción de control para la región de la que trata la  Actividad No. 7 del memorando 094, fue realizada el día 12 de octubre del 2023, previa aprobación de la propuesta el día 14 de septiembre de la Subdirectora de Fiscalización Aduanera.  Teniendo en cuenta lo anterior, el cumplimiento de esta meta se establece en 400%.</t>
  </si>
  <si>
    <t>Durante la vigencia del año 2023 en la cual se tuvo la competencia para conocer de asuntos penales, el área de jurídica dio cumplimiento al requerimiento procedimental de presentar la denuncia en los 30 días establecidos.</t>
  </si>
  <si>
    <t>Para el año 2023, el RUPGJ fue alimentado en la información concerniente a los recursos de reconsideración tributarios que recepcionó el área de jurídica durante la vigencia.</t>
  </si>
  <si>
    <t>El sobrecumplimiento se debe a que en el mes de diciembre se adelantaron los impulsos procesales al 100% de los procesos que actualmente cursan en la Fiscalía General de la Nación, y la meta es del 75%.</t>
  </si>
  <si>
    <t>No existe medición en el período toda vez que la Dirección Seccional no cuenta con la competencia para adelantar los procesos contenciosos administrativo y en general de Representación Externa toda vez que este se encuentra en cabeza de la Dirección Seccional de Impuestos y Aduanas de Pasto en cumplimiento de la resolución 091 de 2021.</t>
  </si>
  <si>
    <t>A partir de que la Dirección Seccional adquirió la competencia para ejercer la representación externa en asuntos penales, el área de jurídica alimenta permanentemente y en debido tiempo el Sistema Informático Electrónico de Procesos Penales, en tal sentido durante el año 2023, se encuentra plenamente actualizado.</t>
  </si>
  <si>
    <t xml:space="preserve">Inicialmente es importante aclarar que el formato presenta un error de calculo que afecta el promedio del II semestre del 2023(julio a diciembre), arrojando porcentaje en color rojo con un porcentaje de un 64,4%, lo cual no es consistente con la realiadad por cuanto se cumplio en un 116%.
En el primer trimestre del año 2023, la Direccion Seccional no tenía meta asignada para el PIC, por ello a partir del segundo trimestre iniciamos el desarrollo del mismo, es así como en el segundo, tercer y cuarto trimestre se logró el cumplimiento de la meta, teniendo en cuenta el compromiso del  equipo de trabajo de esta Direccion Seccional, no obstante de la alta carga laboral de esta oficina,  debido a algunas situaciones administrativas presentadas a lo largo de la vigencia.
Cabe resaltar, que si bien hemos cumplido o superado la meta, en algunos casos podemos observar  que varios funcionarios no realizaron cursos sugeridos en el PIC por la excesiva carga laboral referida anteriormente. </t>
  </si>
  <si>
    <t>El porcentaje de éxito de litigiosidad al finalizar el año 2023 corresponde al 55,9%;  se tienen 38 fallos a favor sobre 68 en total; es decir  26 fallos desfavorables y 4 fallos parciales. Se continuarán implementando las políticas de prevención del daño antijurídico y  defensa técnica ; buscando incrementar la tasa de éxito procesal.</t>
  </si>
  <si>
    <t>Se alcanza la meta establecida para la vigencia 2023 con  cumplimiento del 116%, lo que refleja el logro de la meta anual establecida por la Subdirección de Fiscalización Tributaria gracias al esfuerzo conjunto de los funcionarios de apoyo y funcionarios de los GIT Tributaria Intensiva, aplicando para ellos el mejoramiento continuo, control a las cargas de servicios y al monitoreo a la matriz de riesgo. 
Se continua con las estrategias que permitieron el cumplimiento de esta meta con el fin de cumplir con la meta que sea establecida para la vigencia del 2024:
*Priorizar investigaciones de mayor cuantía (investigaciones en etapa de sustanciación y ejecución de las liquidaciones oficiales y resoluciones, en etapa de acto que propone).
*Continuar con la labor de la Dependencia para el logro de correcciones en desarrollo de las investigaciones asignadas a los auditores.
*Captura de la Gestión Lograda con actos de determinación proferidos en el proceso de Fiscalización. 
* Liquidaciones Provisionales ejecutoriadas</t>
  </si>
  <si>
    <t xml:space="preserve">El porcentaje muestra para revisión de actuaciones superó el 60% establecido en el Memorando 7 de 2022; en el año 2023 se revisó el 100% de las actuaciones judiciales elaboradas por los funcionarios de Representación Externa. El resultado de estas revisiones permite confirmar la calidad de las actuaciones judiciales mediante una revisión técnica y jurídica. Con el fin de mantener el resultado de este indicador, se continuarán revisando la totalidad de las actuaciones judiciales. </t>
  </si>
  <si>
    <t xml:space="preserve">Durante el periodo enero-diciembre, se obtuvo un cumplimiento del 94,9 % , es decir se logró un recaudo por gestión de $1.574.863 millones, como  resultado de las acciones de control,  sugeridas de Iva y Consumo, cobro persuasivo adelantado por el Centro Nacional de Cobro, cobro persuasivo y coactivo adelantado por  por la División de Cobranzas  y mejoramiento del recaudo por concepto de Factura Electrónica. Este  último componente fue el de mayor rezago, ya que representaba un 35% de la meta,  con una expectativa de recaudo de $580.558 millones de pesos y se logró $34.460 millones, lo que representó un 6% .           </t>
  </si>
  <si>
    <t>Se establece que al final año 2023, se logra un cumplimiento del 157,4% de la meta   fijada como Gestión aceptada asignada por la Subdirección para la Dirección Seccional de Impuestos de Cali. 
Se continua con las estrategias que permitieron este cumplimiento, con el fin de iniciar con las mismas estrategias en el 2024:
*Priorizar investigaciones de mayor cuantía (investigaciones en etapa de sustanciación y ejecución de las liquidaciones oficiales y resoluciones, en etapa de acto que propone).
*Continuar con la labor de la Dependencia para el logro de correcciones en desarrollo de las investigaciones asignadas a los auditores.
*Captura de la Gestión Lograda con actos de determinación proferidos en el proceso de Fiscalización. 
* Liquidaciones Provisionales ejecutoriadas</t>
  </si>
  <si>
    <t>Durante el año 2023 se atendió en oportunidad el 100% de los requerimientos a la Subdirección de Representación Externa. El resultado de este indicador corresponde a la oportunidad y cumplimiento para atender los requerimientos, los cuales se seguirán atendiendo conforme a los términos concedidos por la Subdirección.  La orientación y apoyo jurídico de la Subdirección en las actuaciones judiciales seleccionadas permite fortalecer la defensa técnica de la entidad en los procesos judiciales. Durante el año se realizaron # 27 requerimientos, los cuales fueron atendidos en oportunidad.</t>
  </si>
  <si>
    <t>Se dio cumplimiento al objetivo estratégico gracias al trabajo mancomunado con los municipios de la jurisdicción principalmente Cali a quien acompañamos en todas las tareas enfocadas a la formalización empresarial haciendo especial énfasis en el RST y como principal estrategia la atención personalizada en las instalaciones de la DIAN como acompañamiento y orientación permanente a los contribuyentes.</t>
  </si>
  <si>
    <t>Para el cumplimiento de esta meta, se realiza seguimiento constante a las solicitudes de PQSR, se remiten correos electrónicos de retroalimentación a las áreas competentes, así como correos a los lideres de cada dependencia y funcionarios encargados de los  buzones de PQSR, se orienta y da apoyo en el manejo de los buzones, así como seguimiento a los próximos vencimientos, con el fin de no tener solicitudes tramitadas fuera de términos</t>
  </si>
  <si>
    <t>Este Indicador fue inhabilitado por solicitud de la Subdirección de Servicio al Ciudadano en Asuntos Tributarios DGI, por temas de integración tecnológica no fue posible cerrar el ingreso por el antiguo sistema por la APP 
En correo electrónico de la Dra Andrea Liliana Torres Galindo del 19/01/2024 se instruye sovre instrucciones dadas por Teams a los Coordinadores Tipo A, se habia solicitado el 27/12/2023 a la Subd de Planeación y Cumplimiento la eliminación de este indicador por no haberse podido cerrar el sistema por PQRSD MUISCA. Esto según la Coordinación de Administración del Sistema PQRSD MUISCA que formalizó la solicitud.
Sin embargo se realiza continuo seguimiento a este buzón, con el fin de dar trámite oportuno a las solicitudes que ingresan por este SIE.</t>
  </si>
  <si>
    <t>Se dio cumplimiento al objetivo estratégico gracias al trabajo mancomunado con los municipios de la jurisdicción principalmente Cali a quien acompañamos en todas las tareas enfocadas a la formalización empresarial haciendo especial énfasis en el RST.</t>
  </si>
  <si>
    <t>Para el cumplimiento de este indicador, de acuerdo con lineamientos para el seguimiento de la Calidad de PQSR, se toma una muestra aleatoria según la cantidad de solicitudes que ingresaron y se realiza retroalimentación con las diferentes dependencias de las inconsistencias encontradas al momento de revisar conforme la  lista de chequeo Clon, con el fin de tomar las acciones correctivas y se pueda tener mejores resultados.</t>
  </si>
  <si>
    <t>Se cumplió con el objetivo estratégico gracias al trabajo por sectores económicos y el acompañamiento permanente a los contribuyentes tanto en las capacitaciones del formulario 2593 y la declaración unificada formulario 260 así como la atención personalizada en las instalaciones de la DIAN.</t>
  </si>
  <si>
    <t>En el año 2023 el promedio de tiempo de las decisiones de los recursos tributarios, es de 10 meses, para un cumplimiento de 102,6% como resultado de la planeación, control y compromiso de los funcionarios para proferir y enviar oportunamente los actos hasta su notificación. Con el fin de mantener el resultado, se continuará realizando la misma planeación, control y compromiso de los funcionarios</t>
  </si>
  <si>
    <t>GIT de Formalización Tributaria</t>
  </si>
  <si>
    <t>Para el cumplimiento de estas campañas, se realiza una revisión previa de los lineamientos de cada campaña con el fin de conocer los términos de ejecución de cada una de ellas, se realiza la depuración y los trámites pertinentes, como acercamientos por medio telefónico o correos electrónicos con los contribuyentes o las sociedades, dependiendo de la campaña, luego se procede a tramitar los diferentes actos administrativos, para actualizar, suspender o cancelar y posterior a ellos se le realiza la respectiva comunicación al competente.
Al tener diferentes campañas en ejecución al mismo tiempo, si es el caso necesario, se solicita apoyo a Nivel Central, para prorroga y que estas no queden extemporáneas.</t>
  </si>
  <si>
    <t>Desde la jefatura se realiza una intervención activa efectuando seguimientos periódicos para verificar el avance del cumplimiento de este indicador, también apoyando en la actualización de los procesos activos para garantizar que las bases de datos se encuentren debidamente actualizadas, pese a ello y al compromiso de los 3 funcionarios encargados de realizar esta labor frente a un inventario de 4.529 procesos activos por la conducta de Omisión del Agente Retenedor o Recaudador, que se encuentran registrados en el aplicativo Ferrajoli a diciembre de 2023, no se logró cumplir con el 100% de la actualización del referido inventario.
A partir de enero de 2024, una vez obtenido el visto bueno por parte de la Dra. Maritza Alexandra Díaz Granados, Directora Seccional de Impuestos de Cali, se reorganizará el G.I.T Unidad Penal, redistribuyendo entre 5 funcionarios el inventario de procesos activos antes mencionado. 
Dentro de las acciones propuestas en el Plan de Mejoramiento establecido por la Subdirección de Asuntos Penales, con ocasión a la visita de Autoevaluación de Control, se encuentran varias actividades que apuntan a este indicador.</t>
  </si>
  <si>
    <t>De la meta establecida para la vigencia 2023, se genera un cumplimiento del 101,9%, gracias a las acciones persuasivas adelantadas mes a mes en las visitas Al Dia con la DIAN y acciones locales de la Dirección Seccional y su División de Fiscalización</t>
  </si>
  <si>
    <t>Se indica un cumplimiento de la meta fijada para el  2023 del  108% con relación a los cierres establecidos para la mencionada  vigencia, gracias a las acciones establecidas para generar este logro: 
* Se generaron las priorizaciones de los expedientes que contaban con pliego de cargos para cierre, con el fin de adelantar la resolución sanción dentro de los términos establecidos.
* Se genero por medio del acercamiento con el contribuyente que el mismo opte por el cambio de cierre a la sanción pecuniaria.</t>
  </si>
  <si>
    <t>Se trabaja oportunamente la acción de control elaborada en el nivel local; de acuerdo a los lineamientos establecido por la Subdirección; contribuyentes que están siendo trabajados por el GIT URIIT, por lo cual se alcanza el 100% de la meta establecida.</t>
  </si>
  <si>
    <t xml:space="preserve">A la fecha todos los municipios que hacen parte de la jurisdicción de esta Seccional (nueve), cuentan con el decreto de tarifas para el Régimen Simple De Tributación, debidamente aprobados, lo que indica que la meta del año (uno) que era el municipio de Jamundí ya se cumplió desde marzo. </t>
  </si>
  <si>
    <t>Se cumplió con el objetivo estratégico gracias al trabajo  por sectores económicos y el acompañamiento permanente a los contribuyentes tanto en las capacitaciones de Factura Electrónica  así como la atención personalizada en las instalaciones de la DIAN.</t>
  </si>
  <si>
    <t>Se cumplió con el objetivo estratégico gracias al trabajo por sectores económicos y el acompañamiento permanente a los contribuyentes tanto en las capacitaciones de Factura Electrónica y Nomina Electrónica  así como la atención personalizada en las instalaciones de la DIAN.</t>
  </si>
  <si>
    <t>El cumplimiento en la oportunidad de la gestión de los insumos penasles, es el resultado del compromiso de los funcionarios. Se propone realizar seguimientos por la jefatura para su verificación, y garantizar que la información registrada se encuentra debidamente actualizada.</t>
  </si>
  <si>
    <t>El cumplimiento en el año 2023 es del 100%, como resultado de la planeación, control y compromiso de los funcionarios para mantener actualizado el RUPGJ. Para mantener este resultado se propone realizar seguimientos de la Jefatura para su verificación.</t>
  </si>
  <si>
    <t>A fin del año 2023 se encuentran registrados y actualizados el 100% de los procesos en Ekogui, reflejando la eficiencia en la actualización del aplicativo. Para mantener el resultado se continuarán realizando seguimientos semanales y auditorias internas para controlar y verificar que los registros de las actuaciones judiciales se encuentren debidamente actualizados.</t>
  </si>
  <si>
    <t xml:space="preserve">Este indicador se informa de manera semestral. Para el año 2023, se tiene un logro del 56,5% de impulso de las denuncias sin Imputación ante la Fiscalía General de la Nación, que propicia un cumplimiento del 75,4%,  como resultado del compromiso de los funcionarios. Es importante precisar que la medición de este indicador se efectúa sobre el 75% de los procesos que se encuentran sin imputación. Se mantendrá el seguimiento y vigilancia frente a aquellos procesos donde no se observe avance  para propender a que la información registrada se encuentre debidamente actualizada. </t>
  </si>
  <si>
    <t>Al finalizar el año 2023 se cuenta con una actualización de actuaciones judiciales en el 100% de los procesos registrados en el SIE de representación externa. El resultado garantiza  que la información registrada sea verificable con rama judicial. Para mantener el resultado, se continuarán realizado seguimientos semanales para verificar que los registros de las actuaciones judiciales se encuentren debidamente actualizados.</t>
  </si>
  <si>
    <t>De conformidad con la información remitida por la Subdirección de Asuntos Penales, de los 263 insumos en trámite para gestión que aún no han sido llevados a comité en el aplicativo SIEPP, se precisa la siguiente información: 
-38 insumos corresponden a adiciones a denuncias presentadas con anterioridad al 01 de Junio del 2021 y en las cuales se requiere de una labor adicional consistente en ubicar y escanear las carpetas con las denuncias anteriores a junio del 2021 a las que se les debe adicionar una denuncia, al igual que ubicar, escanear y radicar aquellos oficios remisorios contentivos de los insumos que hacen referencia a las denuncias anteriores a dicha fecha y las respectivas actas de cada comité, para radicar aquellas denuncias en el aplicativo SIEPP. 
-19 insumos corresponden a denuncias posteriores a Junio del 2021 y que aún no han sido creadas en el aplicativo SIEPP por las funcionarias que en su momento debían efectuar esta labor, debido al crecimiento de los insumos para denuncias  que sobrepasaron su capacidad laboral. 
-206 insumos que cuentan con su respectiva ficha de valoración en el aplicativo SIEPP, pero que aún no se han llevado hasta la etapa “Decisión de comité” teniendo en cuenta que la funcionaria que se encuentra en estos momentos realizando esta labor, le fueron asignadas otras labores adicionales para dar cumplimiento a las actividades del Plan de Mejoramiento, que tenían fechas de vencimiento para envío de evidencias entre octubre y diciembre de 2023.
Para lograr el cumplimiento de este indicador para el año 2024, se acuerda con la funcionaria que tiene a cargo esta labor, que a junio de 2024 debe estar al 100% la gestión de estos insumos.</t>
  </si>
  <si>
    <r>
      <t xml:space="preserve">El logro obtenido en el segundo trimestre </t>
    </r>
    <r>
      <rPr>
        <b/>
        <u/>
        <sz val="14"/>
        <rFont val="Calibri"/>
        <family val="2"/>
      </rPr>
      <t>(98%)</t>
    </r>
    <r>
      <rPr>
        <sz val="14"/>
        <rFont val="Calibri"/>
        <family val="2"/>
      </rPr>
      <t xml:space="preserve">, tercer trimestre </t>
    </r>
    <r>
      <rPr>
        <b/>
        <u/>
        <sz val="14"/>
        <rFont val="Calibri"/>
        <family val="2"/>
      </rPr>
      <t>(120%)</t>
    </r>
    <r>
      <rPr>
        <sz val="14"/>
        <rFont val="Calibri"/>
        <family val="2"/>
      </rPr>
      <t xml:space="preserve"> y cuarto trimestre de 2023 </t>
    </r>
    <r>
      <rPr>
        <b/>
        <u/>
        <sz val="14"/>
        <rFont val="Calibri"/>
        <family val="2"/>
      </rPr>
      <t>(114%</t>
    </r>
    <r>
      <rPr>
        <sz val="14"/>
        <rFont val="Calibri"/>
        <family val="2"/>
      </rPr>
      <t xml:space="preserve">). La estrategia utilizada, es  el reconocimiento a los funcionarios que terminan los cursos y obtienen el certificado, y el seguimiento a los funcionarios que no realizan los cursos; solicitando la justificación a través de los jefes inmediatos.
</t>
    </r>
  </si>
  <si>
    <t>De un total en el año de 12 Procesos Judiciales, 10 terminaron de manera normal con fallo ejecutoriado a favor de la DIAN es decir, el 83,3%. Se esperaba que por lo menos el 66,5% de los procesos judiciales terminaran a favor.</t>
  </si>
  <si>
    <t>Se desarrollan las siguientes estrategias para la consecución de las metas:
1. Seguimiento a contribuyentes seleccionados objeto de labor persuasiva, con análisis integrales del cumplimiento total de obligaciones sustanciales y formales enfatizando en contribuyentes, omisos, inexactos y con declaraciones de retención en la fuente ineficaces, para lograr correcciones, declaraciones, reclasificaciones y derivadas.
2. Establecer contribuyentes objeto de estudio, recoger y analizar preliminarmente la información, realizar revisión de información exógena y Obligación financiera,  confrontar con los valores declarados en renta, impuesto sobre las Ventas e Impuesto al Consumo del año en curso y las de años anteriores que no se encuentren en firme, complementada con las jornadas al día  con la DIAN y visitas de control organizadas por la DS.
3. Realizar auditorías y análisis de la información recibida, visitas de verificaciones, cruces de terceros, requerimientos ordinarios, citación al contribuyente, comparecencias, labor persuasiva por parte de los funcionarios del Grupo de trabajo URIIT a fin de dar agilidad al logro de gestión.
4. Detectar, seleccionar y hacer análisis previo de contribuyentes que se encuentren inmersos en actos de conocimiento público o sean consecuencias de alertas tempranas 
5. Tramitar investigaciones de devoluciones teniendo en cuenta el perfilamiento del contribuyente, realizar visita de fondo, interacción de casos, aplicación de estrategias de casos exitosos en auditorias con características similares y propuestas de corrección en los diferentes conceptos y año.</t>
  </si>
  <si>
    <t>En el año fueron revisadas con VoBo las 52 las actuaciones proferidas. Teniendo encuenta que la meta era de mínmo el 70% el cumplimiento generado es del 142,9%</t>
  </si>
  <si>
    <t>Se realizó la actividad de recaudo con la dinámica de seguimiento a los beneficios otorgados bajo la Ley 2277 de 2022, otorgamiento de acuerdos de pago, seguimiento a los acuerdos antes otorgados, declaratoria de incumplimientos, decreto de medidas cautelares, aplicación de depósitos judiciales, algunos de ellos  con los intereses con beneficios de ley en los casos pertinentes  y  acercamiento al ciudadano, realización de jornadas de cobro, visitas Integrales con otras áreas institucionales fomentando la cultura de la contribución, atención personalizada a los ciudadanos y cumplimiento de los plazos de ley establecidos, con el compromiso inquebrantable del área de cobro de la DIAN - Cartagena, teniendo en cuenta que en el último mes comenzaron las obras de adecuación locativa, lo cual llevo a declaratoria de teletrabajo y aun así, se hicieron adecuaciones artesanales de puestos de trabajo para el cumplimiento de las tareas asignadas.</t>
  </si>
  <si>
    <t>En el año fueron atendidos oportunamente los 16 requerimientos realizados por la Subdirección y sus coordinaciones en virtud del memorando 132 del 2021 de conciliacion.</t>
  </si>
  <si>
    <t>Se cierra el año 2023 con un cumplimiento en el número de inscritos del 101,7%, logrando inscribir 1.410 contribuyentes con respecto a una meta de 1.387, durante el año se realizaron actividades para llevar el régimen a los microempresarios y emprendedores del país, en procura de divulgar esta información a los municipios del departamento para fomentar su crecimiento y la formalización de los negocios.
A la fecha en el departamento de Bolívar se encuentran vigentes 4.107 contribuyentes en el RST, observando mayor participación  de los negocios de comercio al por mayor y al por menor, las actividades profesionales y las actividades de atención de la salud humana.</t>
  </si>
  <si>
    <t>Se elaboró documento con la planeación de las actividades a realizar respecto de las campañas de apropiación y divulgación del sistema PQRSD 
De conformidad con el cronograma propuesto se realizaron las siguientes actividades: 
1. Envío de correos recordatorios a funcionarios con roles PQSR para seguimiento a las peticiones. 
2. Capacitaciones Nuevo sistema de PQSR Dynamics 365 – Cliente Interno. 
3. Capacitaciones Ingresos de PQSR a través de los sistemas informáticos de la UAE DIAN- Ciudadanía  
4. Capacitación Ingresos de PQSR a través de los sistemas informáticos de la UAE DIAN- Entidades estatales.
5. Envío correos a funcionarios con listado de peticiones próximas a vencer. 
6. Se realizó capacitación al cliente externo sobre el Nuevo sistema de PQSR Dynamics 365. 5. Presentación de informe final Campañas de apropiación y divulgación del sistema PQRS.</t>
  </si>
  <si>
    <t>El sistema PQSRD antiguo aún no ha sido cerrado. 
Nota: "Este Indicador fue inhabilitado por solicitud de la Subdirección de Servicio al Ciudadano en Asuntos Tributarios - DGI. Por temas de integración tecnológica no fue posible cerrar el ingreso por el antiguo sistema por la APP "</t>
  </si>
  <si>
    <t>Durante el año 2023 se desplegaron 9 campañas conjuntas con distintos municipios del departamento de Bolívar con respecto a una meta planteada para el año de 8 campañas lo cual genera un cumplimiento del 112,5%. Se destaca que se realizan diversos acercamientos con los municipios del departamento, tratando de convertirse en una entidad cercana con sus aliados municipales.</t>
  </si>
  <si>
    <t xml:space="preserve">En el año 2023 se trabajó por mostrar al Régimien Simple en el departamento, haciendo presencia en ferias, en charlas y conversatorios enfocados en los distintos emprendimientos y negocios pequeños, la presencia en la Cámara de Comercio fue fundamental para que los empresarios conozcan esta alternativa de tributación. </t>
  </si>
  <si>
    <t>Durante el año, la expedición y notificación de los fallos de recursos se realizó en promedio en 9 meses, por debajo del tiempo establecido como meta.</t>
  </si>
  <si>
    <t>Fueron realizadas todas las actividades del RUT y del RUB propuestas para el año.</t>
  </si>
  <si>
    <t>En total en el año fueron registrados en el aplicatvo los 3,024 procesos que se generaron.
El número de procesos fluctua con las denuncias incluidas y las denuncias que se van terminando en el aplicativo.</t>
  </si>
  <si>
    <t>Con ocasión de la visitas programadas en el marco de las Jornadas al Dia con la DIAN, se obtiene el insumo necesario para incentivar a los contribuyentes al cumplimiento de sus obligaciones, a traves de reclasificaciones voluntarias, logrando de esta manera superar la meta establecida.</t>
  </si>
  <si>
    <t xml:space="preserve">Con ocasión de las visitas programadas en el marco de las Jornadas al Dia con la DIAN, se obtiene el insumo necesario para proferir actos administrativos con sanción de cierre de establecimiento por 3 días.  </t>
  </si>
  <si>
    <t xml:space="preserve">En el tercer trimestre se establecieron los diseños y el plan a ejecutar de 2 acciones de control local:
Primera Acción de Control: ACCIÓN DE CONTROL LOCAL AL IMPUESTO DE RENTA DE PERSONAS NATURALES QUE CREAN Y DESARROLLAN CONTENIDOS DIGITALES EN PLATAFORMAS EXISTENTES O PRESTAN SERVICIOS DE PUBLICIDAD A PARTIR DE SUS REDES SOCIALES (INFLUENCERS)  y
Segunda Acción de Control: ACCION DE CONTROL NIVEL LOCAL POR INCUMPLIMIENTO DE OBLIGACIONES FORMALES E INEXACTITUDES IMPUESTO SOBRE LA RENTA AÑO GRAVABLE 2021.
En el cuarto trimestre se dio ejecución a las acciones a las acciones diseñadas </t>
  </si>
  <si>
    <t>Se finaliza el año con cuatro municipios pendientes por presentar acuerdo de tarifas ICAC los cuales son Hatillo de Loba, San Jacinto del Cauca, Altos del Rosario y Montecristo, teniendo en cuenta la finalización del periodo electoral en los municipios fue muy complejo encontrar un compromiso por parte de las administraciones municipales con respecto al acuerdo de tarifas del Régimen Simple de Tributación, se iniciará la vigencia 2024 con la reconstrucción de la base de datos de los funcionarios que liderarán durante los próximos 4 años los municipios pendientes, se rescata por otra parte el difícil acceso a estos municipios ya que se encuentran ubicados en zonas marcadas por el conflicto armado.</t>
  </si>
  <si>
    <t>Se finaliza la vigencia 2023 con un cumplimiento del número de habilitados en factura electrónica del 120,2% como resultado de 5.531 habilitados con respecto a una meta de 4.600 habilitados en el año. Se destaca la participación del grupo interno de Formalización Tributaria en las distintas jornadas de control de facturación que se desplegaron en la ciudad, las jornadas de capacitación impartidas sobre el sistema de facturación electrónica y el soporte técnico que se brinda a diario a los contribuyentes que presentan inconvenientes en el sistema.</t>
  </si>
  <si>
    <t>Cierra el año 2023 con un cumplimiento de este ítem del 143,1% ya que se habilitaron 474 contribuyentes en el documento soporte de nómina electrónica por encima de lo establecido en la meta del año, durante la vigencia se desplegaron diferentes actividades de sensibilización, dando a conocer la importancia del este documento para soportar el valor de la nómina en la declaración de renta.</t>
  </si>
  <si>
    <t>En el año fueron denunciados oportunamente el total de insumos penales recibidos.</t>
  </si>
  <si>
    <t>Se procedió a la actualización del RUPGJ mensulamente, de acuerdo a lo que se recibe y se falla en cada periodo. En total fueron registrados 68 actuaciones de enero a diciembre de 2023</t>
  </si>
  <si>
    <t xml:space="preserve">Se logró la actualizacion del 100% de los procesos a cargo en el sistema ekogui dando asi cumplimiento a la meta establecida. De igual manera se realizo la renovación de la calificación y se provisiono si era el caso. </t>
  </si>
  <si>
    <t>En el año fueron radicados  1.409 solicitudes de impuso procesal asi: primer semestre 88, julio: 254, Agosto: 261, Septiembre: 207, octubre 264, noviembre: 151 y diciembre: 184.  El total de procesos sin imputación en el año fue de 1.328. El cumplimiento real es de 106% (1409 / 1328 )</t>
  </si>
  <si>
    <t>Se lograó la actualizacion del 100% de los procesos a a cargo en el sistema SIPROJ.</t>
  </si>
  <si>
    <t>Fueron actualizados e incluidos oportunamente en el SIE los 345 insumos penales recibidos durante el año.</t>
  </si>
  <si>
    <t xml:space="preserve">No fueron programadas Actividades Académicas para el primer trimestre. Este indicador está conformado por dos factores: Indicador de ejecución del PIC  con cumplimiento promedio en el año de 100%  y Tasa de funcionarios Certificados con Constancia con cumplimiento promedio enel año de del 119%. Se resalta el cumplimiento de la Seccional, invitándolos a mantener el nivel cumplimiento, siempre contando con la motivación de los lideres de cada area. </t>
  </si>
  <si>
    <t>Dentro del programa establecido por la seccional para dar cumplimento a la meta se abordaron:  
Revisión permanente de indicadores de vencimiento y oportunidad  resultando en hallazgos y recomendaciones que contribuyeron a la retroalimentación y el análisis de las oportunidades de mejora a aplicar en la ejecución del mismo.  
Acompañamiento y asistencia personalizada en el kiosco de autogestión de los ciudadanos clientes que lo requieran; o que estén interesados en conocer la herramienta de contacto con la Entidad.
Capacitaciones internas y externas en apropiación y manejo de la nueva plataforma de Dynamics 365
Divulgación del sistema PQSR en puntos móviles en las alcaldías de los municipios
Envió de oficio electrónico a las diferentes entidades públicas con operación
en los municipios de nuestra jurisdicción</t>
  </si>
  <si>
    <t>Desde agosto del 2023, la DSD Pamplona evacuo el 100% de solicitudes que estaban presentes en el sistema antiguo.Desde dicha fecha no se han asingnado asuntos a la plataforma MUISCA, garantizando el cumplimiento reportado.   .Se  inicio la puesta en marcha de del nuevo sistema de  DYNAMICS. Por temas de integración tecnológica no fue posible cerrar el ingreso por el antiguo sistema por la APP.</t>
  </si>
  <si>
    <t xml:space="preserve">Se conto con el apoyo de policia fiscal y aduanera durante la vigencia. Si bien , en el primer y segundo trimestre se fortalecio el grupo operativo, llegando a contar con 6 funcionarios. Durante el tercer trimestre,  situaciones administrativas como encargos y traslados , redujeron la capacidad operativa del procesos. Actualmente se estan adeltando nombramiento y nos encontramos a la espera a vinculaciones para el refuerzo del proceso. Se mantendran para la vigencia al 2024 las acciones relacionadas como reuniones de expendientes , la celeridad y seguimiento al tema de notificaciones de autos administrativos impulsando las ejecutorias. </t>
  </si>
  <si>
    <t>Hubo compromiso de cada uno de los funcionarios vinculados a los procesos aportando gestión efectiva en disposiciones de diferentes modalidades y tipos de mercancías. El seguimiento a las notificaciones ha permitido dar celeridad a la ejecutoria de los actos de definición de situación jurídica de mercancías aprehendidas que han impactado o han logrado la reducción de tiempos de bodegaje. Frente a las disposiciones por modalidad de venta y chatarrización, si bien, no se tuvo egresos en la vigencia; se tiene adelantado el tema de avalos y envió de proyectos que quedo como compromiso para la seccional en el mes de enero 2024.   Analizando los valores de mercancías susceptibles de disposición con corte a 31 de diciembre, el 100% de las mismas fueron gestionadas en lo que corresponde a la DSD Pamplona, encontrándonos a la espera de proferir resoluciones de donacio0n y destrucción por parte de nivel central y DSA Cúcuta. Se tiene 4 DIAMAS pendientes de recolección de elemento material probatorio los cuales están siendo gestionados actualmente con Policía Fiscal y Aduanera considerando que superaron los 4 meses que tenía FGN para su ejecución.</t>
  </si>
  <si>
    <t>En la vigencia, la DSD Pamplona cumplo oportunamente con la planeación de la acción y se llevo a cabo el día  30 de noviembre del 2023 dando cumplimiento a la establecido en el memorando 00094 del 25 de julio de 2023, esta se desarrollo en zona secundaria que resulto en la visita a en Doce (12) establecimientos comerciales previamente perfilados y un mini centro comercial denominado SURTIMAX con aproximadamente 14 locales comerciales los cuales se encuentran ubicados en la calle 6 entre carrera 4 y 5 del centro de Pamplona . Con el objeto de verificar la legalidad de mercancías de procedencia extranjera consistentes en: artículos tecnológicos, bisutería, accesorios, marroquinería, calzado, confecciones, productos de belleza y perfumería, tomando seis (06) medidas cautelares de aprehensión por valor total de $5.899.705S</t>
  </si>
  <si>
    <t>Se presenta el valor generado por la Subdirección Escuela de Impuestos y Aduanas y remitido en el archivo Reporte Factor PIC.
Como estrategia se llevó a cabo la asignación de un peso específico en las concertaciones individuales para la evaluación del desempeño, vinculado a la participación, certificación y aprobación de los cursos programados; se les viene requiriendo pantallazo de finalización que viene haciendo parte de la bitácora de evidencias en la carpeta individual por funcionario.</t>
  </si>
  <si>
    <t xml:space="preserve">En el año 2023 se alcanza ejecutoriedad de seis (6) procesos contenciosos administrativos, siendo cinco (5) de los fallos con sentido favorable y uno (1) de ellos desfavorable, marcando una tasa de éxito del 83,3% </t>
  </si>
  <si>
    <t>El reducido cumplimiento de la meta obedece a que para el año 2023 uno de los usuarios aduaneros alque mayor numero de resoluciones efectivas se le habia proferido, en el año 2022 cerro su operaciones. Esto hizo que se redujera la gestión efectiva de fiscalización aduanera como consecuencia del limitado numero de usuarios aduaneros en la jurisidicción</t>
  </si>
  <si>
    <t>El sobrecumplimiento obedece al alto valor de las sanciones impuestas en Resoluciones Sanción proferidas por esta dependencia. Estas resoluciones quedaron en firme durante la vigencia evaluada.</t>
  </si>
  <si>
    <t>Durante la vigencia 2023, se revisaron la totalidad de actuaciones judiciales (34) y se expusieron ante el Comité Jurídico Seccional.</t>
  </si>
  <si>
    <t>Durante el año se realizaron las acciones persuasivas propias del proceso, logrando que los usuarios aduaneros aceptaran los cargos y se allanaran al pago de las sanciones reducidas. Estas acciones persuasivas permitieron  el cumplimiento de la meta establecida.</t>
  </si>
  <si>
    <t>En razón al valor de las sanciones de multa impuestas en las  Resoluciones Sanción proferidas durante el año 2023, se logró el cumplimiento de la meta propuesta para el año en la División de Fiscalización y Liquidación Cambiaria.</t>
  </si>
  <si>
    <t>Para el año 2023 se recibieron y atendieron oportunamente tres (3) requerimientos desde el Nivel Central relacionados con el memorando 132.</t>
  </si>
  <si>
    <t>El  sobrecumplimiento acumulado por la vigencia 2023 del  108,7&amp;% obedece a que se ejecutó mas del 95%  de la meta asignada para ejecucuión del presupuesto asigando a la DSA de Cúcuta.</t>
  </si>
  <si>
    <t>El reducido porcentaje de cumplimiento esta influenciado por  la lenta reactivacion economica y las circunstancias de la region, lo que no ha permitido alcanzar  investigaciones que terminen en sancion en firme. Esto adicionado al número reducido de usuarios aduaneros que actuan en la jurisdicción de la DSA de Cúcuta</t>
  </si>
  <si>
    <t>Durante el año 2023 se ha presentado recaudo de forma constante, sin  embargo no se logró alcanzar la meta anual. La Seccional sigue adelantando campañas para dar a conocer a los usuarios  los beneficios de reducción de las sanciones de multa en el procedimiento administrativo cambiario y de esta manera promover el cumplimiento voluntario de las obligaciones.</t>
  </si>
  <si>
    <t>El cumplimiento del 91.7% para la vigencia 2023 obedece a que al cierre de la vigencia se generaron Reservas Presupuestales que no fueron descontadas de los valores programados inicialmente en el ACP como valores a pagar en el ultimo mes del año. Adicionalmente finalizando la vigencia se recibieron fondos para adelantar procesos de contratación que solo finalizando la vigencia pudimos establecer que no podían ser cancelados y no se solicitó la reducción del valor reportado en el ACP en la columna de pagos, sin embargo, la totalidad de los fondos ubicados en el PAC del mes de diciembre fueron utilizados e incluso se solicitó adición para poder atender obligaciones que surgieron en este mes. De esta manera reflejan la misma cifra el indicador Ejecución del PAC acumulado a año y TBG celda BZ14 en la cifra de 87,1%
 Aunado a lo anterior par la Orden de Compra de Aseo y Cafetería se informó por parte del Nivel Central que la nueva orden de compra se ejecutaría con cargo a las seccionales a partir del 1 de diciembre de 2023, sin embargo el Nivel Central informó que debido a lo dispendioso del trámite para aprobación de una vigencia futura, se debía prorrogar el contrato que estaba vigente hasta el día 15 de diciembre 2023 y que la nueva contratación iniciaría a partir del 18 de diciembre 2023, situación que generó que los dineros que teníamos estimados a pagar en la vigencia no fueran utilizados como se tenía previsto.</t>
  </si>
  <si>
    <t>El incumplimiento de este indicador es resultado del reducido número de usuarios aduaneros y la lenta reactivación económica en la región.</t>
  </si>
  <si>
    <t>Se sobrepasó la meta, al expedir los actos administrativos que resuelven los recursos que no se aperturaron a pruebas de conformidad con el lineamiento de la subdirección de Recursos Jurídicos, antes de los 4 meses. Meta que se debe evaluar para el 2024 por la entrada en vigencia del Decreto 920 de 2023, que amplia el término para resolver dicho recurso.</t>
  </si>
  <si>
    <t>Se han atendido en oportunidad 2 Procesos Cambiarios, profiriendo Actos de resolucion de fondo como está establecido en el procedimiento  de sede administrativa en materia cambiaria cumpliendo así con los términos y previniendo el daño antijurídico  para la entidad</t>
  </si>
  <si>
    <t xml:space="preserve">El total de las visitas asignadas por la Subdirección de Registro y Control (3) para el año, fueron atendidas por funcionarios de la Divisisón Operación Aduanera y los respectivos informes y Actas de cada una de las diligencias se remitieron dentro de los términos establecidos por el Instructivo establecido. </t>
  </si>
  <si>
    <t>La meta para la Seccional, correspondía a un total de  22 muestras enviadas para análisis al laboratorio, para el  mes de diciembre se contabilizaron 23 muestras remitidas. El sobre cumplimiento de la meta se explica por cuanto al ser una meta de toda la Dirección Seccional que   involucra diferentes áreas,  aumenta la posibilidad de requerirse una remisión, en este sentido  las Divisiones de Control Operativo, Fiscalización Aduanera , Jurídica y Operación Auanera,  requirieron enviar muestras para análisis en desarrollo del cumplimiento de sus funciones de verificación y control previo y/o simultáneo según la competencia.</t>
  </si>
  <si>
    <t xml:space="preserve">Para el segundo semestre se realizaron mil ochenta y nueve actualizaciones en Ferrajoli, sobre el total de registros, incluyendo actualizaciones y terminaciones de procesos, alcanzado una tasa de 100% </t>
  </si>
  <si>
    <t>El compromiso constante a la oportuna intervencion administrativa, al aumento de las aprehensiones y el avalúo de las mismas, asi como la eficiencia en la proyección de los actos administrativos para lograr la firmeza en el tiempo adecuado han permitido el cumplimiento de este indicador en un porcentaje ampliamente superior al establecido.</t>
  </si>
  <si>
    <t>Se logró un cumplimiento acumulado al cierre de la vigencia 2023 del 99,8  frente a la meta propuesta,  producto de la disposición de mercancías por las diferentes modalidades por valor de $20.827.672.206, actividades que permitieron una disminución de los inventarios y por ende una disminución de los pagos por concepto de bodegaje. En las celdas que plantean la meta para noviembre y diciembre del actual TBG no se encuentra actualizado el porcentaje. Se solicita que teniendo en cuenta el Memorando N°100191151-000173 de fecha 30-11-2023 de Subdirección Logística se actualicen los porcentajes que reflejen el real cumplimiento, es decir, 114,42% frente a la meta propuesta.</t>
  </si>
  <si>
    <t>Se dio cumplimiento al 100% de la Meta, en atención a las directrices establecidas en el Memorando 0040 del 13/03/2023 y se continuan realizando labores de investigación y perfilamiento con el fin de generar más acciones de control para la región.</t>
  </si>
  <si>
    <t>Se logra el cumplimiento de esta meta mediante la realizacion en el mes de Noviembre de la actividad propuesta</t>
  </si>
  <si>
    <t>Para el año 2023 se gestionaron 57 insumos penales, sometiéndose a  estudio y aprobación ante el Comité Jurídico Seccional para la presentación de la denuncia correspondiente. En el segundo semestre del año se tuvo dificultades técnicas en el acceso de SIEPP que impidió la actualización de dos (2) registros lo que generó la divergencia en la meta.</t>
  </si>
  <si>
    <r>
      <t>El libro se actualiza permanentemente debido a la importancia del mismo para los informes de la Juridica, las areas de FIscalIzación, Cambios, y la Dirección Seccional delegada de Impuestos y Aduanas de Pamplona.</t>
    </r>
    <r>
      <rPr>
        <sz val="14"/>
        <color theme="1"/>
        <rFont val="Calibri"/>
        <family val="2"/>
      </rPr>
      <t xml:space="preserve"> De allí se </t>
    </r>
    <r>
      <rPr>
        <sz val="14"/>
        <rFont val="Calibri"/>
        <family val="2"/>
      </rPr>
      <t>toma la información para toda la Dirección Seccional sobre los recursos interpuestos y los fallados, con el fin de medir metas, datos estadisticos, y la remisión de los actos cobrables a la Dirección Seccional de Impuestos de Cúcuta.</t>
    </r>
  </si>
  <si>
    <t>Para el año 2023 se mantuvo actualizado el total de registros activos en eKogui, cerrando el periodo con un total de 89 procesos activos.</t>
  </si>
  <si>
    <t>Durante el año 2023 se impulsó el total de registros de procesos penales, incluyendo los procesos sin imputación por parte de la Fiscalia General de la Nación</t>
  </si>
  <si>
    <t>Para el año 2023 se mantuvo la actualización permanente sobre el total de actuaciones contenciosas y constitucionales. Este dato es medible y verificable en los aplicativos SIPROJ Y E KOGUI, de los cuales se rinde informe de manera periodica a la Subdirección de Representación Externa, quien monitorea y solicita ajustes de manera permanente.</t>
  </si>
  <si>
    <t>Para el año 2023 se gestionó el total de insumos en el  SIEPP, cuestiones de carácter técnico y administrativo impidieron el acceso al aplicativo para el abogado asignado, situación que afectó el cumplimiento total de la meta.</t>
  </si>
  <si>
    <t>La Dirección Seccional de Aduanas de Cúcuta como se puede apreciar en los porcentajes de los tres (3) últimos trimestres, ha cumplido las expectativas en el desarrollo de los cursos lo cual se refleja en los excelentes resultados a nivel académico con el impulso de los cursos PIC. 
No detectamos ningún tipo de falencias en lo relacionado a material académico, didáctico, los jefes inmediatos fueron amplios en el manejo del tiempo de sus colaboradores y la programación de estos cursos siempre son esperados e iniciados con agrado por la planta de personal de la DSA de Cúcuta.</t>
  </si>
  <si>
    <t xml:space="preserve">                                                            
La meta era incrementar la  tasa de éxito procesal a un 66,5%  para el año 2023.   En el periodo enero a diciembre de 2023,   se notificaron  siete (7) fallos uno (1) de FUNDACIÓN ENOC por $1,008,293,000,  VALTA SAS por $24,114,000, uno (1) de COPROAGRO por $87,877,000 y  uno (1) de ALONSO JIMENEZ HUACA por $129,992,000, uno (1) de GLORIA INES MARTINEZ ACEVEDO por $524,849,000, uno (1)  de FUNDACION MUNDO VERDE por $4,528,841,000. un (1) INNOVAGUIR por $305.880.000,  un (1) desistimiento del demandante sobre una LOR y cuantía de $299,974,000, una (1) terminación anticipada de julio cesar castro por $74.466.000 y una (1) terminación por rechazo de demanda del contribuyente ALUMITRAL por $96.495.000. </t>
  </si>
  <si>
    <t>Para el año 2023, tras una meta acumulada por concepto de gestión efectiva por valor de $112.050.000.000, se logró una gestión efectiva por valor de $ 165.889.217.297 obteniendo 148% de cumplimiento en el período gestión obtenida de enero a diciembre 2023.
La cifra acumulada en el periodo enero a diciembre por valor de 165.889.217.297, es producto de las siguientes gestiones:
Gestión Efectiva Gestor, Integra: $24.898.515.148
Incremento De La Tributación Por Control: $89.486.059.000
Resoluciones Sanción Aceptadas y Plenas y Liquidaciones oficiales: $32.537.426.600
Gestión Persuasiva: $17.886.834.549
Gestión derivada: $1.080.382.000
La gestión efectiva se logró haciendo énfasis en la auditoria persuasiva y de fondo al sector minero de contribuyentes con título minero, en los hallazgos encontrados están  gruesas sumas de dinero pagadas en  efectivo de parte de comercializadoras internacionales las cuales se hará el respectivo Reporte de operación sospechosa ,no hay respaldo de lo declarado con la información exógena . En este sector es importante resaltar que en Santa Isabel Tolima y en el departamento hay mucha explotación con título y sin título minero que vale la pena seguir auditando para el año 2024  y que estamos recolectando información para determinar posibles aperturas de investigación en el nivel local..
Se auditaron estructuras jurídicas desde la arista de la sustancia económica de cada una de ellas, toda vez, que estas impactaron considerablemente la disminución del patrimonio, de los ingresos y costos , lo que ocasiono una presunta erosión a las bases gravables .
En las auditorias al sector de alimentos (lechero) se estableció que el producto final no se encuentra clasificado como bien exento con derecho a devolución toda vez que la clasificación arancelaria fue 19.01.90.90.00 y esta no se encuentra en el artículo 477 E.T
Se realizaron auditorias dentro del programa DU-Control a las ESAL-Régimen Tributario Especial-RTE, y se encontró que no cumplen con lo estipulado y exigencias del art. 10 de la Ley 79 de 1988; cuando Señala: …” Artículo 10. Las cooperativas prestarán preferencialmente sus servicios al personal asociado. Sin embargo, de acuerdo con sus estatutos podrán extenderlos al público no afiliado, siempre en razón del interés social o del bienestar colectivo. En tales casos, los excedentes que se obtengan serán llevados a un Fondo social no susceptible de repartición…”       No se llevó al fondo especial los excedentes determinados por las operaciones realizadas con terceros No Asociados; Fondo especial que no es susceptible de distribución.</t>
  </si>
  <si>
    <t xml:space="preserve">En el periodo enero a diciembre  de 2023 el jefe de la División revisó el 100% de las actuaciones que se presentaron ante la jurisdicción contenciosa y ordinaria. Se revisaron diesiseis (16) contestaciones de demanda  y siete (7) memoriales (alegatos de conclusión, recursos de reposición y de apelación).  El abogado encargado,  proyecta de manera oportuna los memoriales para pasarlos a revisión antes de que venzan los términos. </t>
  </si>
  <si>
    <t xml:space="preserve">La meta establecida para el año 2023 de $267.027 millones  se cumplió en un 101,5% a pesar del incremento registrado en el año 2022, siendo uno de los factores destacados que jalonaron el cumplimiento. La generación de facilidades de plazo a plazos inferiores a 12 meses reglamentados por la Ley 2277 del 13 de diciembre de 2022, cuyo recaudo se reflejo en el año 2023 pasando de contar con 90 facilidades de pago a un inventario final que supera los 1.020 expedientes  con facilidades aprobadas durante el año 2023 con  y sin garantía.  De igual forma el cumplimiento de la meta  fue posible por el desarrollo de las estrategias locales  al igual que por la gestión del Centro Nacional de Cobro y  la vinculación al recaudo de las declaraciones sugeridas y la factura electrónica. Tambien el decreto de embargos de bancos como de bienes con la dinamización de las diligencias de secuestro que se reforzaron a partir del mes de julio de 2023 fueron determinantes para presionar el recaudo de la Seccional. Otro aspecto importante  lo ha constituido el trabajo el el persuasivo por etapas donde se ha logrado copar un  mayor número de obligaciones con el trabajo paralelo que se adelanta con las obligaciones de mínimas cuantías que se vienen trabajando con las remisibilidades masivas y las indidivuales,  que se han traducido en la liberación de capacidad operativa para dedicar un mayor tiempo a las obligaciones representativas en montos con el seguimiento diario hasta su recaudo. </t>
  </si>
  <si>
    <t>Para el año 2023, tras una meta acumulada de $ 65.394.582.418, se logró una gestión aceptada por valor de $92.436.703.711 obteniendo 141,4% de cumplimiento en el período, gestión obtenida de enero a diciembre 2023.
La cifra acumulada en el periodo enero a diciembre por valor de 92.436.703.711, es producto de las siguientes gestiones:
Resoluciones Sanción Aceptadas y Plenas, Liquidaciones oficiales y Liquidaciones Provisionales por valor de $11.755.844.008
Gestión Persuasiva por valor de $ 23.066.342.503
Gestión Derivada por valor de $ 2.335.973.490
Gestión Efectiva Integra por valor de $ 13.270.839.710
Gestión Incremento a la Tributación por valor de $ 42.007.704.000
La gestión aceptada se logró haciendo énfasis en la auditoria persuasiva, con un soporte probatorio bastante fuerte y con citaciones al contribuyente para argumentarles las pruebas de la inexactitud, en estas reuniones después de demostrar probatoriamente las glosas el contribuyente no tenia
otra opción que corregir con pago sus declaraciones tributarias”. 
En cuanto a los indicadores #98 "Nivel de ejecución del PAC" e indicador # 109 "Nivel de ejecución presupuestal",  una vez revisadas las cifras por la Jefe de la División Administrativa y Financiera, se hicieron los ajustes necesarios y se adjunta el archivo en Excel (Indicadores Ejecucion PPal y PAC MODIFICACION TBG 2023 DSIA Ibagué) con lo análisis ajustados trimestre a trimestre y acumulado año.</t>
  </si>
  <si>
    <t>Durante el periodo enero - diciembre 2023, hubo dos (2)  requirimientos de  la Subdirección relacionados con el Memorando 013 y fueron atendidos en oportunidad. Se remitieron de manera oportuna para revisión las contestaciones de los contribuyentes EUGENIO LOZANO BOCANEGRA  y HENRY CLAVIJO.</t>
  </si>
  <si>
    <t>El acumulado de las metas establecidas en el TBG para la Dirección Seccional de Impuestos y Aduanas de Ibagué, para el periodo de enero a diciembre de 2023 es del 95% y se logró un acumulado del 97,4%, para un cumplimiento de 102.5 %, porcentaje que se logro durante la vigencia, se adelantaron estrategias que permitieron la ejecucion total del presupuesto asignado como son el envío al Director Seccional, Jefes de  División y de  Grupos Internos de Trabajo  de correos electrónicos informándoles los saldos de los viaticos, peritos, transporte de funcionarios en comisión, transporte de gestión, rubros que por el monto asignado son una de las prioridades para obtener una ejecucion exitosa. Adicional a lo anterior en el ultimo trimestre con ocasión al cierre de vigencia, para aquellos rubros de funcionamiento como los servicios públicos entre otros y sobrantes de caja menor, se solicitó a la Coordinacion de Presupuesto los traslados presupuestales para viáticos  para no afectar la ejecucion presupuestal y alcanzar el cumplimiento esperado. Los 8 contratos programados en el PAA fueron adjudicados en su oportunidad, ademas de lo anterior, el trabajo en equipo y la constante comunicacion entre el Jefe del área y los funcionarios del proceso financiero en constante monitoreo de los saldos de los rubros hicieron posible la ejecución del presupuesto asignado.</t>
  </si>
  <si>
    <t>El acumulado de las metas establecidas en el TBG de la Dirección Seccional de Impuestos y Aduanas de Ibagué, para el periodo de Enero a Diciembre de 2023 es del 95 % y se logró un acumulado del 100,74%, para un cumplimiento de 105.3 %. El trabajo en equipo del proceso financiero fue un factor importante para el logro de la meta de la vigencia, ya que continuamente se programaron reuniones con el Jefe del Area para adelantar acciones que permitieran alcanzar la ejecucion del PAC programado.</t>
  </si>
  <si>
    <t xml:space="preserve">En el periodo enero a diciembre se obtuvo  un cumplimiento del 104,4%  con un total de 953 inscritos a diciembre 31 de 2023 frente a la meta de 913 inscritos.  El cumplimiento de la meta establecida en el memorando No. 02 de la Subdirección para el impulso de la formalización tributaria, obedece al esfuerzo realizado por la seccional en la divulgación de los beneficios  y la  capacitación en materia de RST en el territorio del departamento del tolima a través de las jornadas de sensibilización realizadas de forma presencial y virtual; las campañas conjuntas con municipios y todo contacto con los contribuyentes durante el año 2023. </t>
  </si>
  <si>
    <t>En el periodo enero a diciembre  2023,   se obtuvo un promedio de 2 meses para resolver los recursos de reconsideración y/o las revocatorias directas frente a una meta exigida de 4 meses en promedio.</t>
  </si>
  <si>
    <t>En el periodo enero a diciembre de 2023 el cumplimiento es del  100%, se tenian programadas 8 acciones las cuales se realizarón (3  en el primer semestre y 5 en el segundo semestre/2023)</t>
  </si>
  <si>
    <t>En el  análisis consolidado de enero a diciembre se evidencia un cumplimiento del 112,5% de la meta establecida en el memorando No. 02 de la Subdirección para el impulso de la formalización tributaria,  correspondiente al desarrollo de 9 campañas conjuntas en el año frente a la meta de 8 campañas. Para el desarrollo de las campañas se coordinó con las secretarias de hacienda de cada municipio y se contó con la participación de funcionarios de las alcaldías.</t>
  </si>
  <si>
    <t xml:space="preserve">En el  análisis consolidado de enero a diciembre se evidencia un cumplimiento del 190% de la meta establecida en el memorando No. 02 de la Subdirección para el impulso de la formalización tributaria,  correspondiente al desarrollo de 38 jornadas de sensibilización en el año, frente a la meta de 20 Jornadas. Se priorizó el desarrollo de las jornadas de sensibilización en el primer trimestre del año teniendo en cuenta que el cambio a Régimen Simple sólo se puede realizar en los meses de enero y febrero. </t>
  </si>
  <si>
    <t>En el periodo enero a diciembre 2023,  se obtuvo un promedio de 6,3 meses  para resolver los recursos de reconsideración y/o las revocatorias directas frente a una meta exigida de 10 meses en promedio.</t>
  </si>
  <si>
    <t>En periodo de enero a diciembre de 2023 se obtuvo un cumplimiento del 104,2% del Plan del RUT y RUB.  En el Plan de Acción del RUT se atendió en el  100% de  los 106.994 casos asiganados y en el Plan de Acción del RUB se tenía como meta la realización de tres (3) capacitaciones sobre el tema y se realizaron 16 capacitaciones en el año.</t>
  </si>
  <si>
    <t>En el periodo enero - diciembre de 2023 fueron actualizados 1.202 procesos en el aplicativo ferrajoli.</t>
  </si>
  <si>
    <t>Durante el año 2023, se cumplió a cabalidad la meta de 108 contribuyentes reclasificados realizando una persuasión importante a través de correos y llamadas telefónicas, lográndose el cumplimiento de la meta periódica y acumulado anual.</t>
  </si>
  <si>
    <t>Durante el año 2023 se obtuvo ejecutoria de 105 actas de aprehensión por valor de $1.331.306.655.  De estas actas de aprehensión,  dos (2) corresponden a decomisos ordinarios provenientes del año 2022 por valor de $704.744.690 , cinco (5) corresponden a decomisos ordinarios corrientes del año 2023 por valor de $120.900.247 (cifra del 50% correspondiente a esta seccional) y 98 a decomisos directos por valor de $505.661.718, obteniendo con ello un sobrecumplimiento en el año del 174,0%.
En el año 2023 fueron proferidas en total 141 actas de aprehensión, de las cuales once (11) corresponden a decomisos ordinarios por valor de $1.046.195.706 y 130 son decomisos directos por valor de $599.479.690, para un total de $1.645.675.395 en aprehensiones realizadas. De igual forma se realizaron Puestos de Control en Carretera y visitas a Establecimientos de Comercio, dando cumplimiento a los memorandos proferidos por la Subdirección de Fiscalización Aduanera y Labores Propias de Control Aduanero.
A corte 31 de diciembre de 2023 estan en proceso de definición de situación jurídica un total de 39 actas de aprehensión, de las cuales siete (7) son decomisos ordinarios por valor de $845.887.198 (de los cuales el 50% corresponde a esta seccional) y 32 son decomisos directos por valor de $93.817.972, para un total de $939.705.170.</t>
  </si>
  <si>
    <t xml:space="preserve">Durante el año 2023 se realizaron las  visitas de control de facturación programadas en torno a las jornadas al día con la DIAN,  Visitas integrales y Campañas de factura electrónica, se tuvieron resultados de estas visitas que sirvieron de insumo para asignar al corte de diciembre 31 un total de 8 expedientes para cierre de facturación, con un (1) expediente asignado en julio,  dos (2) en agosto, uno (1) en septiembre y cuatro (4) en octubre; habiéndose proferido al corte de diciembre 31 de 2023, seis (6) pliegos de cargos por cierre de facturación, de las cuales se profieron dos (2) resoluciones de sanción que se hicieron efectivas con cierre del establecimiento, cumpliéndose la meta anual establecida.
Se precisa que, de acuerdo con el documento de Precisiones del documento metas 2023 y lineamientos para la evaluación de la gestión", en el item sanción por clausura del establecimiento, para el cumplimiento de esta meta se tendrán en cuenta el número de pliegos de cargos por clausura de establecimientos proferidos y notificados, bien sea que concluyan en el cierre del establecimiento o se cambien a sanción pecuniaria. </t>
  </si>
  <si>
    <t>Con un acumulado al mes de diciembre de una meta de disposición de mercancías ADA del 52,8% por valor de $1.694.144.487, se logró la disminución de inventario de mercancías por valor de $1.846.122.330 correspondiente al 70.3%, con un cumplimiento del 133.3%, cifras acumuladas del 01 de enero al 31 de diciembre de 2023. El porcentaje obedece a la disposición de las mercancías bajo la modalidad de venta, devolucion, destrucción y donación.   Adicional a lo anterior, se realizan continuamente  gestiones  ante la División de Fiscalización Aduanera y Cambiaria de Ibagué y la Seccional de Aduanas de Bogotá, con el fin de conocer la situación jurídica de las mercancías, para proceder a la remisión de los proyectos a la Subdirección Logística y adelantar la disposición bajo la modalidad que corresponda.</t>
  </si>
  <si>
    <t>Durante el periodo enero a diciembre 2023, la Seccional Ibagué diseñó y ejecutó cuatro acciones de control del nivel local, lográndose un cumplimiento excelente, toda vez que se superó la meta  establecida de realizar solo una acción de control del nivel local. Con respecto a la acción en restaurantes y bares, segun artículo 758 ET, del primer semestre se culminó con resultados favorables, ajustándose la tributacion de dichos establecimientos a los controles realizados; frente al segundo semestre está aún pendiente la presentación del último bimestre y consolidación. Frente al acompañamiento de declarantes renta personas naturales, se ejecutó la acción de control y está pendiente la medición de resultados. Frente a la acción de control a los ganaderos, se recibieron 81 declaraciones correspondientes a 60 contribuyentes, donde la gestión total, a la fecha, reporta pagos por $83.460.000 y declaraciones con saldo a favor por $12.770.000.</t>
  </si>
  <si>
    <t>En el  periodo enero a diciembre se evidencia un cumplimiento del 100% de la meta establecida en el memorando No. 02 de la Subdirección para el impulso de la formalización tributaria,  correspondiente a la aprobación de las tarifas ICAC  para los cuatro  (4) municipios como son: Natagaima, Ortega ,  Piedras, y Falan. Esta gestión obedece al contacto y acompañamiento que se realizó con las alcaldías y secretarías de hacienda a través del contacto telefónico (llamadas), correos y orientación presencial.</t>
  </si>
  <si>
    <t>En el periodo enero a diciembre de 2023, se habilitaron como facturadores electrónicos 4.246 contribuyentes, logrando superar ampliamente la meta establecida de 3.300 sujetos habilitados, con un cumplimiento del 128,7%.  
Durante el año la seccional realizó actividades que le permitieron superar la meta establecida, entre las que se destacan:  Acompañamiento a los contribuyentes para hacer el proceso de registro y habilitación, para lo cual se contó con funcionarios de la División de Servicio al Ciudadano que atienden en el Kiosco de autogestión los casos puntuales, así como la atención virtual de casos de Factura electrónica (casos que ingresan al buzón del punto de contacto, PQRS y clientes que requieren de atención) y  la orientación de la Lider de Factura Electrónica de la Seccional.   Se adelantó  la  Estrategia conjunta Régimen Simple y Factura Electrónica realizando capacitaciones con el apoyo de las Alcaldías y Secretarías de Hacienda en los municipios de Rovira, Villarrica, Piedras, Falan, Cunday, Venadillo, Honda y Espinal,  se realizó trabajo coordinado con los Núcleos de Apoyo Contable y Fiscal de la Universidad Cooperativa, UNIMINUTO e ITFIP, se adelantaron talleres prácticos de habilitación para el uso de documentos electrónicos en asocio con el NAF de UNIMINUTO,  así mismo con el apoyo de las Cámaras de Comercio de Ibagué, Cámara de Comercio del Sur y Oriente del Tolima y Cámara de Comercio de Honda, Guaduas y Norte del Tolima, se adelantaron capacitaciones en Ibagué, Espinal, Mariquita, Lérida y Líbano.  Las estrategias adelantadas, permitieron que en el año  se realizaron 31 eventos  de capacitación en los que se abordó de forma integral  “El Sistema de Factura Electrónica, Documento Soporte en Adquisiciones con no Obligados a facturar y Documento Soporte de Pago de Nómina Electrónica", en estas capacitaciones participaron 1.668 usuarios.</t>
  </si>
  <si>
    <t>En el periodo enero a diciembre de 2023, se habilitaron para el uso del documento soporte de nómina electrónica 1.168 contribuyentes, logrando superar ampliamente la meta establecida de 800 sujetos habilitados, con un cumplimiento del 146%.  
Durante el año la seccional realizó actividades que le permitieron superar la meta establecida, entre las que se destacan:  Acompañamiento a los contribuyentes para hacer el proceso de registro y habilitación, para lo cual se contó con funcionarios de la División de Servicio al Ciudadano que atienden en el Kiosco de autogestión los casos puntuales, así como la atención virtual de casos de Factura electrónica (casos que ingresan al buzón del punto de contacto, PQRS y clientes que requieren de atención) y  la orientación de la Lider de Factura Electrónica de la Seccional.   Se adelantó  la  Estrategia conjunta Régimen Simple y Factura Electrónica realizando capacitaciones con el apoyo de las Alcaldías y Secretarías de Hacienda en los municipios de Rovira, Villarrica, Piedras, Falan, Cunday, Venadillo, Honda y Espinal,  se realizó trabajo coordinado con los Núcleos de Apoyo Contable y Fiscal de la Universidad Cooperativa, UNIMINUTO e ITFIP, se adelantaron talleres prácticos de habilitación para el uso de documentos electrónicos en asocio con el NAF de UNIMINUTO,  así mismo con el apoyo de las Cámaras de Comercio de Ibagué, Cámara de Comercio del Sur y Oriente del Tolima y Cámara de Comercio de Honda, Guaduas y Norte del Tolima, se adelantaron capacitaciones en Ibagué, Espinal, Mariquita, Lérida y Líbano.  Las estrategias adelantadas, permitieron que en el año  se realizaron 31 eventos  de capacitación en los que se abordó de forma integral  “El Sistema de Factura Electrónica, Documento Soporte en Adquisiciones con no Obligados a facturar y Documento Soporte de Pago de Nómina Electrónica", en estas capacitaciones participaron 1.168 usuarios.</t>
  </si>
  <si>
    <t>Se realizó la acción de control propuesta , en cumplimiento del memorando 94 de 25 de julio de 2023.  La acción  se realizó en establecimiento de comercio del Sector Calzado, el día 20 de noviembre de 2023, de la cual se remitió el respectivo Informe Gerencial de acuerdo a los lineamientos establecidos.</t>
  </si>
  <si>
    <t>En el periodo enero - diciembre 2023, se recibieron 771 insumos para denunciar y se presentaron ante la Fiscalia General de la Nación 766 denuncias por valor de $8.300.170.050 y cinco (5) insumos no se denunciaron por pago.</t>
  </si>
  <si>
    <t>En el periodo enero a diciembre 2023, se incluyeron en el RUPGJ la totalidad de las actuaciones en sede administrativa. Se fallaron veintiocho (28) recursos de reconsideración tributarios, un (1) recurso aduanero, tres (3) revocatorias directas, cuatro (4) autos inadmisorios, seis (6) solicitudes de  reducción  sanción y  un (1) silencio administrativo, así: En el primer trimestre: un (1) auto inadmisorio FUNDASOE por $110,080,000, una (1) solicitud reducción sanción por $169,231,000 QUIRUMEDIC, se fallaron dos (2) recursos de reconsideración por valor $58,609,000 de Fundasalud, un (1) fallo  COMERCIALIZADORA KALAMA por $744,003,200, un (1) fallo de JORGE ALEJANDRO FERNANDEZ ESCOBAR (aduanero) por $16,419,366, un (1) fallo  de GARMENT FULL PACKAGE SAS  por $313,234,000 y una (1) revocatoria directa de ATARA GASOIL SAS  por $24,537,000. En el segundo trimestre: se fallaron dos (2) recursos de reconsideración de GARMENT FULL PACKAGE SAS  por $573.961.168,  uno (1) de DAVID RODRIGUEZ GIRALDO por $51.144.000, uno (1) de PEDRO ANTONIO TOVAR por $39.992.000, uno (1) de MEDILAVADO  por $136.507.000, uno (1) de MIGUEL ANGEL SALGUERO RODRIGUEZ por $100.168.000, uno (1) de COOMEDIC  por $263.227.000,  uno (1) de SERFUNCOOP por $751.721.000 y uno (1) DE EPSINLON por $256.759.000,  una (1) reducción sanción de JHON FERNANDO ALVARADO por $143.541.000. En el tercer trimestre: uno (1) de NESTOR JAIRO LONDOÑO GRISALES por $2.255.927, uno (1) de TELLEZ CONSTRUCCIONES SAS por $56.055.000, uno (1) de CENTRAL COOPERATIVA DE SERVICIOS DE CONSUMO Y MERCADEO CAFICULTORES DEL TOLIMA por $150.690.000, uno (1) de MARIA KATHERINE VILLANUEVA CORREDOR por $57.632.000, uno (1) de FUNDASALUD IPS por $20.228.000, uno (1) RENSON CUELLAR por $97.154.000, uno (1) de INVERSIONES INCO SAS por $81.861.000, una (1) revocatoria directa de WN INGENIERIA LTDA por $192.228.000, dos inadmisorios uno (1) de JOSE RICARDO PEÑALOZA por $ 42.482.000 y uno (1) de GERMAN LAISECA HERNANDEZ por $ 23.174.000, se resolvió de manera parcial una (1) solicitud de reducción de sanción a la contribuyente MARIA EMILSE SALDAÑA por valor de $19.412.000. Y en el cuatro trimestre: uno (1) HACIENDA EL IMPERIO SOCIEDAD POR ACCIONES SIMPLIFICADA por $84.198,000, uno (1) OSCAR IVAN ZAMBRANO por $36.238.000, uno (1) de INVERSIONES SINAI SAS por $710.262.000, uno (1) HUGO FERNANDO PULIDO PEÑA por $14.573.000, uno (1) de FUNDASALUD IPS por $29.541.000, uno (1) de FUNDASALUD IPS por $31.090.000, uno (1) de FUNDASALUD IPS por $16.887.000, uno (1) de FUNDASALUD IPS por $37.408.000, se resolvió una (1) revocatoria directa de HEYCAT CONSTRUCCIONES SAS por $64.761,000, al igual que una (1) reducción sanción de SAUL GUILLERMO SANCHEZ por $1.127.659,000, una (1) reducción sanción de INVERSIONES HF SAS por $ 100.180,000, una (1) reducción sanción de JAIME STERLYN GARCIA ROA por $64.847,000 y un (1) silencio administrativo de Comercializadora Kalama por $744.003.000, igualmente se profirió un (1) auto inadmisorio de aduanas de IDALIA GUADALUPE ERIRA DERAZO por $3.793.189</t>
  </si>
  <si>
    <t>En el periodo enero  a diciembre  2023, se actualizaron el 100% de los 37 expedientes registrados en el sistema E-KOGUI por valor de $72.501.887.791.</t>
  </si>
  <si>
    <t>En el periodo de enero a diciembre de 2023, se radicaron 2.252 impulsos procesales ante la Fiscalía General de la Nación frente a 1.189 procesos sin imputación.</t>
  </si>
  <si>
    <t>En el periodo de enero a diciembre  de 2023,  se actualizaron el 100% de los 37 expedientes registrados en el Sistema de Información de Procesos Judiciales Contenciosos SIPROJ por valor de $72.501.887.791.</t>
  </si>
  <si>
    <t>En el periodo enero a diciembre de 2023 el  100% de los  766  insumos penales recibidos fueron radicados  oportunamente en el SIEPP, no se denunciarón cinco  insumos por pago.</t>
  </si>
  <si>
    <t>En el  periodo enero a diciembre de 2023, se logró un  cumplimiento del 123,3% del Factor PIC Institucional 2022  para la Seccional, el cual se compone de la siguiente manera:
Indicador                                            
Indicador ejecución del PIC               100%     
Tasa funcionarios certificados          115%        
Factor  Cumplimiento PIC                   108%   
% de cumplimiento de la programación académica:  Cumplimiento del 100%, al ejecutar la totalidad de las actividades académicas programadas para el periodo.
% de estudiantes que cursaron y aprobaron, meta el 70%: En el año de un total de  610 inscritos,  499 fueron certificados.  En el primer trimestre no hubo actividades academicas programadas, En el segundo trimestre se obtuvo un 85% de cumplimiento, de un total de 155 funcionarios inscritos, 92 fueron certificados, en el tercer trimestre se obtuvo un 141% de cumplimiento,  de un total de 188 inscritos, 185 fueron certificados (cursaron y aprobaron) y  en el cuarto trimestre se obtuvo un 119% de cumplimiento,  de un total de 267 funcionarios inscritos, 222  fueron certificados (cursaron y aprobaron).</t>
  </si>
  <si>
    <t>DIVISION JURÍDICA - ANUAL</t>
  </si>
  <si>
    <t>Durante el año 2023 quedaron ejecutoriados 24 fallos judiciales en total, 18 a favor y 6 en contra, lo que representa un porcentaje de éxito de litigiosidad del 75%.</t>
  </si>
  <si>
    <t>DIVISIÓN DE FISCALIZACIÓN Y LIQUIDACIÓN ADUANERA</t>
  </si>
  <si>
    <t>Al cierre del periodo se logró el cumplimiento de la meta anual fijada, en un 226%. El sobre cumplimiento se debe en primera medida a la reduccción de la meta inicialmente establecida mediante el Memorando 00016 de 2023, la cual para el cierre del año, obtuvo una disminución del 30,43%, a través del memorando 0094 de 2023.  Igualmente, el cumplimeinto de la actividad 5 del TBG, esto es, la finalizaciones de las investigaciones remitidas a través de programas de la Subdirección de Fiscalización aportó de manera considerable al cumplimiento de la meta, por encima de la planeación previamente establecida por la Dirección Seccional.</t>
  </si>
  <si>
    <t>DIVISIÓN DE FISCALIZACIÓN Y LIQUIDACIÓN CAMBIARIA</t>
  </si>
  <si>
    <t>Son las resoluciones sanción que quedan ejecutoriadas después de que los infractores cambiarios no se acogen a la formulación de cargos, en la mayoría de casos las infracciones que se cometen tienen que ver con la no canalización o indebida canalización de las divisas en los procesos de comercio exterior.
La meta de este indicador se sobrecumplió gracias a los programas de fiscalización remitidos por la Subdirección de Fiscalización Cambiaria y a las acciones de control realizadas por la Dirección Seccional.</t>
  </si>
  <si>
    <t>DIVISION JURÍDICA</t>
  </si>
  <si>
    <t>Se reviso el 100% de las contestaciones presentadas durante el año 2023.</t>
  </si>
  <si>
    <t>Con la estrategia implementada en la Seccional que mediante la  gestión persuasiva producto de las reuniones de acercamiento, los oficios y requerimientos ordinarios dirigidos a los usuarios de esta jurisdicción que incentivaron los allanamientos de sanciones y las legalizaciones,  se cuenta con el cumplimiento de la meta anual fijada en un 106%</t>
  </si>
  <si>
    <t>Son las resoluciones sanción proferidas por la División de Fiscalización y Liquidación Cambiaria una vez que los presuntos infractores cambiarios no se acogen a la formulación de cargos, en la mayoría de casos las infracciones que se cometen tienen que ver con la no canalización o indebida canalización de las divisas en los procesos de comercio exterior.
La meta de este indicador se cumplió en 106,8% gracias a los programas de fiscalización remitidos por la Subdirección de Fiscalización Cambiaria y a las acciones de control realizadas por la Dirección Seccional.</t>
  </si>
  <si>
    <t>Se atienden en oportunidad el 99,7% de los requerimientos recibidos para el año 2023.</t>
  </si>
  <si>
    <t>El presupuesto se ejecuta de manera eficiente al lograr un cumplimiento anual del 134,8% distribuido en los siguientes rubros:
A-02 ADQUISICIÓN DE BIENES Y SERVICIOS 92%
A-08-01 IMPUESTOS 100%
A-08-03 TASAS Y DERECHOS 36% y
A-07-04 DEVOLUCIONES TRIBUTARIAS 100%</t>
  </si>
  <si>
    <t>El sobrecumplimiento del indicador para el año 2023, se da como resultado de la labor técnica de los Inspectores proponiendo ajustes de valor a partir de las suspensiones generadas en controversias de valor, al considerar los precios declarados ostensiblemente bajos en relación a los precios de referencia,   complementado por el apoyo técnico de las funcionarias del despacho con la generación  de persuasivos,  producto de iniciativas de estudio de clasificación arancelaria de mercancias y de estudios originados por consultas  en los temas de Arancel del G.I.T. importaciones.  Además se dieron aportes del GIT zona franca con las DEI y de la División de Viajeros.</t>
  </si>
  <si>
    <t xml:space="preserve">Al cierre del periodo se logró el cumplimiento de la meta anual fijada, en un 187,3%. El sobre cumplimiento se debe en primera medida a la reduccción de la meta inicialmente establecida mediante el Memorando 00016 de 2023, la cual para el cierre del año, obtuvo una disminución del 27,19%, a través del memorando 0094 de 2023.  </t>
  </si>
  <si>
    <t xml:space="preserve">El cumplimiento de la meta para el año 2023 se debe a varias estrategias aplicadas, por una parte, a la gestión persuasiva con acercamiento al usuario mediante la programación de citas en la oficina de la División y la Dirección Seccional, remitiendo escritos persuasivos y realizando llamadas telefónicas, con el fin de brindarles la orientación necesaria para que el usuario se acoja a la sanción reducida por las infracciones cometidas. 
Por otra parte, se realizan las debidas formulaciones de cargos y se profieren las resoluciones sanción, teniendo un buen porcentaje de allanamientos por esta razón. </t>
  </si>
  <si>
    <t>Se cumplio con las metas programadas durante toda la vigencia del año 2023 en materia de pagos de servicios publicos, contrataciones, viaticoss, transportes de gestion e impuestos.</t>
  </si>
  <si>
    <t>Se logro el cumplimiento de la meta anual para las dos actividades asociadas a este indicador: recaudo y las resoluciones en firme.</t>
  </si>
  <si>
    <t xml:space="preserve">Se logra un cumplimiento del 104,3% para el indicador en el año 2023, se profirieron las resoluciones que resuelven recursos de reconsideración aduaneros dentro de los cuatro (4) meses contados a partir de la radicacion de los recursos, conforme al lineamiento establecido por la Subdirección de Recursos Juridicos. </t>
  </si>
  <si>
    <t>Se cumple la meta del indicador en un 94,9% para el año 2023. Se profirieron resoluciones dentro de los seis (6) meses establecidos como meta, contados a partir de la radicacion del recurso, conforme a la nueva meta establecida.</t>
  </si>
  <si>
    <t>ANUAL - POR DEFINIR</t>
  </si>
  <si>
    <t>Para el 2023 se cumplió la meta establecida por la subdirección de servicios y facilitación al comercio exterior según memorando 00041 de 13 de marzo de 2023,  que consiste en realizar 2 eventos aduana empresa en el año. Estos se realizaron, el primero: el dia 16 de marzo de 2023 con la participación de representantes de los gremios, los usuarios, la academia y la Dian. El segundo: se realizó el 10 de octubre de 2023 como evento en vivo de la plataforma Microsoft Teams  Asistieron 110 personas, usuarios aduaneros: importadores, exportadores y agencias de aduanas.</t>
  </si>
  <si>
    <t xml:space="preserve">El sobrecumplimiento en el logro del 125% para el indicador, se da como resultado de haber realizado la totalidad de las visitas asignadas en el periodo por la Subdirección de Registro y Control Aduanero  y haber obtenido la certificación de cumplimiento de los lineamientos en un 100% de las mismas.  Téngase en cuenta que la meta asignada el del  80%. </t>
  </si>
  <si>
    <t>La meta para el año 2023 se logro con el esfuerzo,  dedicacion y compromiso de todos los grupos de la Dirección Seccional, el acompañamiento de los ingenieros del laboratorio durante el proceso de toma de muestras, la orientación realizada a los funcionarios y  la capacitacion constante.  Además,  las muestras siempre fueron enviadas con los requisitos establecidos y en el  correcto diligenciamiento  de los formatos, lo que permitió junto con el  contrato de transporte que las muestras llegaran con oportunidad y  siempre conservando la integridad de las mismas.</t>
  </si>
  <si>
    <t>DIVISION JURÍDICA - SEMESTRAL</t>
  </si>
  <si>
    <t>Los procesos penales activos en Ferrajoli han sido actualizados en un 55%, no obstante, el dato reportado por la Subdirección de Asuntos Penales para el segundo semestre difiere de los procesos penales activos y la actualización que reporta Ferrajoli.</t>
  </si>
  <si>
    <t>Durante el año se hizo planeaciones mensuales para poder llegar a cumplir la meta anual estipulada, demas  de adelantar labores tendientes a impulsar los  fallos de recursos en la División Juridica y  la ejecutoria de los decomisos por parte del GIt de Documentacion. El GIT Fiscalización Aduanera adelantó  procesos para resolver situación jurídica de mercancías aprehendidas por lo que profirio en el año 308 resoluciones de decomiso de Mercancia por un valor aproximado de $19.065.277.000</t>
  </si>
  <si>
    <r>
      <t>ANÁLISIS DE RESULTADOS: </t>
    </r>
    <r>
      <rPr>
        <sz val="14"/>
        <color rgb="FF242424"/>
        <rFont val="Arial"/>
        <family val="2"/>
      </rPr>
      <t>El porcentaje de cumplimiento acumulado en la disposición de Mercancías ADA con corte a Diciembre de 2023 presenta cumplimiento satisfactorio para el periodo. Este porcentaje es lo realmente dispuesto por las diferentes modalidades de disposición principalmente donación, destrucción y venta por valor de </t>
    </r>
    <r>
      <rPr>
        <b/>
        <sz val="14"/>
        <color rgb="FF242424"/>
        <rFont val="Arial"/>
        <family val="2"/>
      </rPr>
      <t>$63,836,603,170,36 (valor total dispuesto cifras de gestión)</t>
    </r>
    <r>
      <rPr>
        <sz val="14"/>
        <color rgb="FF242424"/>
        <rFont val="Arial"/>
        <family val="2"/>
      </rPr>
      <t> correspondiente a los actos con Situación jurídica recibidos en el G.I.T Operación Logística. 
Se debe tener en cuenta para el cumplimiento de esta actividad las siguientes consideraciones:
***El valor de inventarios de 2022 y años anteriores incluye mercancías de difícil disposición (joyas) el cual representó  el 81.42% de la existencia total que teníamos a 31-12-2022
***El tiempo que tarda el proceso de definición de situación jurídica de la mercancía aprehendida el cual fue ampliado en el reciente Decreto 920 del 06 de junio del 2023
***El cumplimiento del protocolo de cadena de custodia, ya que se debe dar el tiempo indicado para la toma de evidencias de la mercancía aún así tenga decomiso
***En la meta de disposición para mercancías ingresadas en el año 2023, no se tiene en cuenta que ante el ingreso de una aprehensión de alto valor se disminuye automáticamente el cumplimiento de la meta.  En el último trimestre se validaron en el sistema ADA documentos de ingreso correspondientes a aprehensiones de valores muy elevados, lo cual se ve reflejado automáticamente en el componente 2 de la meta. (ingresos validados por $17.131 millones)</t>
    </r>
  </si>
  <si>
    <t>DIVISIÓN CONTROL CARGA</t>
  </si>
  <si>
    <t>Para el año 2023 se realizan un total de 2834 reconocimientos físicos a guías de carga y tránsitos de manera conjunta con el Grupo Interno de Trabajo de Zona Franca y la División de Carga de los cuales tuvieron como hallazgo un total de 33 aprehensiones en el año por un monto de $2.357.144.661.</t>
  </si>
  <si>
    <t>La meta anual se cumplió gracias al operativo realizado con la cooperación de la División de Control Operativo (POLFA), en la acción de control se encontró un establecimiento de compra y venta ilegal de divisas. Hubo retención de divisas y el proceso sancionatorio al infractor está en ejecución.</t>
  </si>
  <si>
    <t xml:space="preserve">El cumplimiento obedece a la buena gestión de los inspectores durante la revisión de las declaraciones de importación y en la inspección física de las mercancías, proponiendo ajustes de valor, cambios de subpartida que generan mayores tributos,  errores en tarifa de arancel e IVA y propiciando aprehensiones de mercancías que después de una suspensión por los numerales 4 (mercancía diferente) y 7 (acreditación de una restricción legal o administrativa) del artículo 185 del Decreto 1165 de 2019, no se subsanan en debida forma, así como  por el numeral 5,2 por doble facturación.  </t>
  </si>
  <si>
    <t>DIVISIÓN VIAJEROS</t>
  </si>
  <si>
    <t>Los sobresalientes resultados obtenidos en el cumplimiento del TBG,  durante el año 2023, se debió  gracias al relevante compromiso de los funcionarios de la División de Viajeros, al igual por la continuación en la ejecución de  las estrategias planeadas en la División de Viajeros de la Dirección Seccional de Aduanas de Medellin, como son:  Realizar un efectivo perfilamiento en el filtro de llegas internacionales, por parte de los funcionarios de la División de Viajeros y la Policía Fiscal Aduanera “Polfa”;  igualmente ocurre  por parte de la Policía Antinarcóticos y la Seguridad Privada  del Aeropuerto Internacional Jose María Córdova de Rionegro,  en el filtro de salidas internacionales. Se continúa inspeccionando tanto en Scanner y/o en las bandas, el equipaje de los viajeros perfilados, propendiendo siempre por la agilidad en la prestación del Servicio. Se continúa haciendo énfasis en el control de las mercancías como son:  artículos de tecnología, celulares, tablets, entre otros; que son susceptibles de ingresar como regalo y que normalmente superan los USD 2.000, dando lugar a realizarles el Cobro de Tributo Único del 15% (Artículo 269 del decreto 1165 de 2019); de igual manera se ha efectuado importante control a las divisas que portan los viajeros, que ingresan y salen del país, por esta terminal aérea Aeropuerto Internacional Jose Maria Córdova de Rionegro . Se continua con la efectiva y destacada  gestión de control por parte de los funcionarios de la División de Viajeros, con la cual se han logrado importantes  resultados en cuanto a Aprehensiones, Cambios de Modalidad, Cobros de Tributo único, y Retenciones de Divisas.</t>
  </si>
  <si>
    <t>DIVISIÓN DE FISCALIZACIÓN Y LIQUIDACIÓN ADUANERA - ANUAL</t>
  </si>
  <si>
    <t xml:space="preserve">El memorando 90 de 2021 y el Memorando 227 de 2021, no cumplió con la Liquidación Oifcial Notificada, lo cual no logramos cumplir al 100% la meta anual </t>
  </si>
  <si>
    <t>Se logro el cumplimiento del 75% de la meta ya que el Memorando 207 y 238 de 2022 hay unos seleccioandos que continuan en precritica, y realizando los mayores esfuerzos para lograr sacar estos seleccionados, no se logro ya que el tiempo no fue suficiente para la recoleccion de información para tomar la desición de apertura o de depuración.</t>
  </si>
  <si>
    <t>Año 2023 se cumplio con la Acción de Control que fue propuesta y realizada en el tiempo estipulado.</t>
  </si>
  <si>
    <t>Para el año 2023 se cumplió con el 100%, pues todas las denuncias fueron presentadas en oportunidad.</t>
  </si>
  <si>
    <t>Durante el año 2023 fueron incluidas en el RUPGJ el cien por ciento de las actuaciones proferidas.</t>
  </si>
  <si>
    <t>El 100% de los procesos verificados todos se encontraron actualizados</t>
  </si>
  <si>
    <t>La Subdirección de Asuntos Penales reporta un cumplimiento del 169,9%  para el año 2023.</t>
  </si>
  <si>
    <t>Se reporta en el año un cumplimiento normalizado del 85%.</t>
  </si>
  <si>
    <t>Se repora un cumplimiento normalizado del 50.3% ya que varios procesos pese que se gestiono la presentacion del insumo a Comité en oportunidad, dicho tramite no se registro dentro del 25 dias siguientes al informe para denuncia en el SIE de Procesos Penales.</t>
  </si>
  <si>
    <t>DIVISIÓN DE TALENTO HUMANO</t>
  </si>
  <si>
    <t>Este indicador se cumplió por el compromiso y dedicación  de todos lo funcionarios en pro de alcanzar y mejorar  cada vez más las metas  en la implementación  del PIC, en donde estos cursos fueron muy acertados y efectivos para el fortalecimiento de la información en nuestra Entidad.</t>
  </si>
  <si>
    <t>En el año 2023 la División de Operación Aduanera estableció metas a todos los grupos que realizan gestión de recaudo, haciendo seguimiento especial al grupo de importaciones, dado que la selectividad que predomino en el año tanto en cantidad como en el tipo de mercancías, genero dificultades y limito la actuación de los inspectores.
Por lo anterior y con el fin de evitar la reducción de la gestión del recaudo se establecieron diferentes estrategias de seguimiento y verificación, de las cuales es posible concluir:
1. Gestión provocada: Entre las legalizaciones y correcciones que fueron precedidas de una actuación en inspección se recaudo en el año un total de 6.505 millones de pesos.
2. Gestión voluntaria: Las legalizaciones y correcciones presentadas por los usuarios de forma voluntaria por analisis particular de las empresas o en consulta con la Dirección Seccional, generó un recaudo de 17.837 millones de pesos.
3. Otros recaudos: la gestión realizada por garantías, control usuarios, viajeros y zona franca contribuyo en el año con un recaudo de 2.917 millones de pesos.
El sobrecumplimiento tiene justificación en la presentaron  de algunos casos particulares de un valor alto que incrementaron el monto recaudado, sin embargo es importante considerar que dichas sirtuaciones no son frecuentes y dependen de la operación misma, así como de la selectividad que arroje el sistema.</t>
  </si>
  <si>
    <t>Se realizo la finalización de las PQR que se encontraban pendientes en el anterior sistema</t>
  </si>
  <si>
    <t>Se realizaron ecuentros aduana empresa con interes para nuestros usuarios en donde se generaron espacios de participaración para las dudas que ellos tenian al respecto de temas especificos con el trabajo mancumunado de las otras ares de la seccional</t>
  </si>
  <si>
    <t>Para los meses de ENERO, FEBRERO Y MARZO la Subdirección de Registro y Control Aduenero NO programó visitas de verificación de mantenimiento de requisitos y cumplimiento de obligaciones aduaneras al GIT de Registro y Control Usuarios Aduaneros, para el logro de la meta establecida en el indicador TBG 2023 denominado “Efectividad en los Controles a los usuarios de comercio exterior”.
Para el mes de ABRIL el GIT Registro y Control Usuarios Aduaneros tenia programado por la Subdirección de Registro y Control Aduanero realizar cinco (5) visitas, para un total de 5 visitas realizadas, con un logro del 100%,
Para el mes de  MAYO el GIT Registro y Control Usuarios Aduaneros tenia programado por la Subdirección de Registro y Control Aduanero realizar cinco (5) visitas, para un total de 5 vistas realizadas, con un logro del 100%,
Para el mes de JUNIO el GIT Registro y Control Usuarios Aduaneros tenia programado por la Subdirección de Registro y Control Aduanero realizar cinco (5) visitas, para un total de 5 vistas realizadas, con un logro del 100%,
Para el mes de JULIO el GIT Registro y Control Usuarios Aduaneros tenia programado por la Subdirección de Registro y Control Aduanero realizar seis (6) visitas, para un total de 6 visitas realizadas, con un logro del 100%.
Para el mes de AGOSTO el GIT Registro y Control Usuarios Aduaneros tenia programado por la Subdirección de Registro y Control Aduanero realizar seis (6) visitas, para un total de 6 visitas realizadas, con un logro del 100%.
Para el mes de SEPTIEMBRE el GIT Registro y Control Usuarios Aduaneros tenia programado por la Subdirección de Registro y Control Aduanero realizar seis (5) visitas, para un total de 5 visitas realizadas, con un logro del 100%.
 Para el mes de OCTUBRE el GIT Registro y Control Usuarios Aduaneros tenia programado por la Subdirección de Registro y Control Aduanero realizar cinco (5) visitas, para un total de 5 visitas realizadas, con un logro del 100%. 
Para el mes de NOVIEMBRE el GIT Registro y Control Usuarios Aduaneros tenia programado por la Subdirección de Registro y Control Aduanero realizar cinco (5) visitas, para un total de 5 visitas realizadas, con un logro del 100%.
En el mes de diciembre no se programarán visitas por parte de la Subdirección de Registro y Control Aduanero y por lo tanto no hay medición TBG para ese mes.
Es necesario tener en cuenta que el indicador del año indica un cumplimineto del 93.8%, sin embargo el cumplimiento de todos los trimestres fue al 100% por lo que se debe verificar la formulación de los resultados del  indicador.</t>
  </si>
  <si>
    <t>Se implementó en el año la gestión pertinente para dar cumplimiento a la meta, presentando incumplimientos en algunos meses debido al tipo de mercancías que salían para inspección, lo que limitaba la actuación en importaciones tanto en recaudo, incidencias y muestras.
Sin embargo una vez se realizaron ajustes al tipo de mercacías a verficar, así como de aquellas acciones de control efectuadas en zona franca que finalizaron en l aparehensión de mercancías, fue posible cumplir la meta y establecer las acciones pertinentes para el siguiente periodo de medición.</t>
  </si>
  <si>
    <t xml:space="preserve">Para el año 2023 se evalúan 3 variables.
•Aprehensiones
• Casos con presunta falsedad marcaria
•Número total de reconocimientos de carga
Durante el año 2023, se realizaron un total de 97 aprehensiones y  6 casos con presunta falsedad marcaria 
Para determinar el número de reconocimientos de carga se tienen en cuenta las inclusiones forzosas y las guías perfiladas manualmente, generando un total de 6.121 reconocimientos para el año 2023
Con relación a la efectividad en los controles previos-Lucha contra el contrabando la meta establecida es del 1%, se evalúa número de reconocimientos con incidencia o hallazgo/número total de reconocimientos de carga*100, siendo el cumplimiento para el año 2023 de 187,7%
</t>
  </si>
  <si>
    <t>La gestión realizada en el año generó un cumplimiento de la meta del 2,5 es decir del 83%, por lo que es necesario la revisión de la formula que mide el logro del indicador especialmente para el segundo semestre, esto considerando que durante los meses de noviembre y diciembre se implementaron desde el despacho de la División las estrategias de verificación pertinentes para validar las actuaciones de los inspectores que cumplían con el valor requerido para su reporte, logrando de esta forma un aumento en el porcentaje de incidencias, reportandose en el último bimestre un total de 929 incidencias, esto además debido al incremento en la cantidad de declaraciones seleccionadas para inspección  que para el último bimestre correspondió a 10.657 declaraciones.</t>
  </si>
  <si>
    <t>Al 31 de diciembre de 2023, la División de Viajeros Seccional Aduanas Bogotá - Aeropuerto El Dorado registró un cumplimiento promedio del 10% mensual para el indicador de efectividad en el control de pasajeros. Se presentaron un total de 1.037 incidencias (cambios de modalidad, pagos de tributo, retenciones de divisas, aprehensiones), siendo las aprehensiones el aspecto con mayor peso en este resultado al representar el 28% de las incidencias encontradas (incumplimiento modalidad viajeros). Por otra parte el año terminó con  234 importaciones temporales sin finalizar de las 879 registradas lo que significa un 26% de importaciones temporales sin finalizar. Finalmente durante el año se realizaron 22.567 inspecciones a viajeros.</t>
  </si>
  <si>
    <t>Para el año 2023 se ejecutaron 42 actividades, las cuales se ejecutaron en su totalidad, permitiendo 1281 inscritos de los cuales se emitieron 1,140 certificaciones, resultaron reprobadas 58 y 83 de los inscritos no asistieron, permitiendo un cumplimiento del 103% del PIC sin embargo, como solo se registran metas en el último mes de cada trimestre por lo que el cumplimiento frente a la meta resulta en el 84%, estos datos fueron reportados por la Escuela.</t>
  </si>
  <si>
    <t xml:space="preserve">Enero de 2023:  El total de fallos proferidos fueron 3, de los cuales 1 se terminó de manera normal en contra de la entidad y 2 se terminaron de manera anormal por conciliacion.                                                                                                                                                                     Febrero de 2023: El total de fallos fueron 8, todos  terminados de manera normal y a favor de la entidad.     
Marzo de 2023: El total de fallos fueron  9, de los cuales  8  procesos se terminaron  de manera normal a favor de la entidad  y 1 por otras causas.
Abril de 2023: El total de fallos proferidos fueron 3, todos terminados de manera normal y a favor de la entidad.             
Mayo de 2023: El total de fallos proferidos fueron  3,  de los cuales 1 fallo fue terminado de manera normal a favor de la entidad  y 2 fallos terminados por otras causas.                                                                                                                                                                       Junio de 2023: El total de fallos proferidos fueron  4, todos terminados de manera normal y a favor de la entidad.
Julio de 2023: Fallo ejecutoriados en total = 7,  de los cuales 5 a favor, 1 a favor pero terminado  anormal y 1 en contra. 
Agosto: Fallos Tributario ejecutoriados a favor=1.  Procesos Aduanero terminados de manera anormal a favor= 1.
Septiembre: Fallos tributario ejecutoriados a favor = 2. Procesos terminados de manera anormasl por otras causas a favor=2.
Octubre:   Fallos tributario  ejecutoriado en contra =1.
Noviembre:  Fallo tributarios ejecutoriados a favor=3.
                       Fallos tributarios ejecutoriados en contra=2.
                       Fallo tributarios parciaes ejecutoriados a favor=1
                       Proceso tributarios terminados de manera anormal=1.
                       Proceso Aduaneros terminados de manera anormal=2                                                
Diciembre:   Fallo tributario ejecutoriado en contra=1
                       Proceso terminado de manera anormal a favor=1.
</t>
  </si>
  <si>
    <t xml:space="preserve">Este cumplimiento se logra toda vez que una sola investigación fue por casi $7.000.000.000, eventos que se presentan exporadicamente para el caso de esta Dirección Seccional, importante recordar que en principio se estableció una meta de $902.000.000 pero como se estaba soprecumpliendo en junio se actualizó dejando una meta de $7.500.000. Recordar que en el TBG las cifras no corresponde con la realidad de las metas asignadas desde la Subdirección. Monto cumplido $8.538.319.435 </t>
  </si>
  <si>
    <t xml:space="preserve">Como resultado de la meta establecida para el 2023 por valor de $246.300.000, quedaron en firme ocho (8) Resoluciones Sanción por valor de $286.933.191 logrando el cumplimiento de la meta. Es importante reconocer de manera especial a los auditores que lograron proferir en oportunidad estas resoluciones para que quedarán en firme en esta anualidad, el sobrecumplimiento fue de $40.633.191. 
Respecto al año anterior se obtuvo un crecimiento del 69% </t>
  </si>
  <si>
    <t xml:space="preserve">
Durante el año 2023 obtuvimos un logro de $205.472.341.335 el cual corresponde al 91% de cumplimiento en relación con la meta anual establecida, la cual era $225.810.000.000. La gestión realizada obedece a las correcciones, declaraciones presentadas, gestión derivada, gestión persuasiva, y gestión perceptiva; la participación por áreas fue, División Intensiva $78.607.166.550 (38.25%) y División Extensiva $126.865.174.785 (61.74%)
</t>
  </si>
  <si>
    <t xml:space="preserve">De la totalidad de memoriales y actos administrativos que fueron proferidos por la División Jurídica en Enero a Diciembre de 2023, todos fueron revisados y tienen el visto bueno de la jefe de División.                                                                                                  </t>
  </si>
  <si>
    <t>En este año se tiene que se ha venido obteniendo un buen comportamiento en el recaudo, con un cumplimiento que se marcaba de forma ascendente, sin embargo, por el reajuste excesivo de la meta para el presente año en comparación con la del año inmediatamente anterior se evidencio la dificultad en el logro del cumplimiento; adicionalmente  los contribuyentes manifiestaron que se estan viendo muy la crisis económica e inflación que están atravesando varios sectores de la economía en la región y que no han logrado una completa recuperacion de la Pandemia del COVID 19. Lo anterior, pese al esfuerzo y compromiso de los Funcionarios se pueden evidenciar las limitaciones para el logro de mejores resultados en el cumplimiento de la meta de recaudo, para el desarrollo eficaz de cada una de las actividades establecidas dentro del Plan de Cobro.</t>
  </si>
  <si>
    <t>Para el cumplimiento de esta meta se contó con insumos suficientes que nos permitió proferir los difrerentes actos administrativos para recaudar una suma de $478.495.000 de una meta asignada de $242.000.000, es decir se sobrecumplió en $236.495.000-</t>
  </si>
  <si>
    <t xml:space="preserve">Desafortunadamente no se logro la meta al 100%. sin embargo es importante mencionar que se obtuvo un balance positivo para el cumplimiento de la meta establecida, teniendo en cuenta que en su mayoría, los contribuyentes se acogen a los beneficios generados en la etapa de fiscalización, de todas maneras se mantiene esta dinámica y se están generando estrategias que permitan aumentar el numero de resoluciones proferidas, el incumplimiento fue de $47.923.700, cifra muy parecida al sobrecumplimiento presentado en la Resoluciones en Firme. </t>
  </si>
  <si>
    <t>Durante el año 2023 obtuvimos un logro de $168.856.360.322 el cual corresponde al 113% de cumplimiento respecto a la meta anual establecida, la cual era $149.428.000.000. La gestión lograda obedece a los siguientes conceptos: correcciones, declaraciones presentadas, gestión derivada, gestión persuasiva, Incremento en la tributación por control, liquidaciones oficiales ejecutoriadas, resoluciones de sanción ejecutoriadas, entre otros. La participación por áreas fue, División Intensiva $116.007.571.430 (68.7%) y División Extensiva $52.848.788.892 (31.2%)</t>
  </si>
  <si>
    <t xml:space="preserve">                                                                                                                                                                                                                                                                                                                                                                                                                                                                                                                                     
Durante la vigencia de Enero a Diciembre de 2023: se atendieron oportunamente y en debida forma los siguientes requerimientos:
1) Número de requerimientos contestados en oportunidad relacionados con memorando 132 de 2021 y 44 de 2022: Se atendieron 12 requerimientos  sobre provision contable en E-KOGUI; actualizacion TBG, Ekogui, memorando 000007/2022. Se atendieron 6 selecciones demanda en septiembre con reomendaciones para el medio juducial; 1 requerimiento en octubre relacionado con la orientación y apoyo directo brindado por el Nivel Central para la Contestacion de Demanda 680012333000- 2023-00379-00 i COSECHARTE S.A.S. NIT 900457695, así mismo, 1 recurso de apelación UIS 680013333011 2023 00111 00; 1 Contestacion de Demanda NELSON  ENRIQUE ORDOÑEZ FLOREZ - 680013333011-2023-00226-00 en noviembre.  Así mismo, presentación del F9 en enero 2023 correspondiente al informe anual consolidado en el Sistema de Rendición Electrónica de la cuenta e Informes - SIRECI Procesos Rep. Externa, -Vigencia 2022 - diligenciamiento del FORMATO F13.4.1 - Contraloría General de la República vigencia 2022, así como, informes Procesos Penales SIRECI semestrales junio y diciembre 2023 en  Cumplimiento del requerimiento de la Contraloría General de la República; Certificación semestral enero y junio 2023, procesos judiciales en E-KOGUI solicitada por Control Interno  en cumplimiento del PR-PEC-0119; durante los meses de mayo y septiembre se remitieron los infnormes cuatrimestrales de implementación, monitoreo y mejoramiento de la gestión de riesgos - Procedimientos de representación externa.
2) Trámites ante el Comité de Conciliaciones y Defensa Judicial : 4 solicitud de conciliación,  28 actas de conciliacion celebradas en audiencia ante la Procuaraduría, 5  llamamiento en garantía, 42 analisis jurisprudenciales.
3) Política de Prevención de Daño Antijurídico:Durante la vigencia se ha realizado divulgación de memorandos, resoluciones, conceptos y flash judiciales comunicados por Nivel CentraL, así como participación en las diferentes capacitaciones que ha realizado Nivel Central y/o la ANDJE; se solicalzó a través de Teams,  2 Relatorías de las Sentencias  mas relevantes de la Sección primera y cuarta del Consejo de Estado; durante los meses de junio y diciembre se remitieron los  informes Prevención del Daño Antijuridico I y i II Semestre 2023.
</t>
  </si>
  <si>
    <t>El presupuesto para la vigencia 2023 es dinamico, se realizaron adiciones y reducciones según las necesidades de la Dirección Seccional para el cumplimiento de las metas institucionales. El presupuesto asignado durante la vigencia fue $1,843,730,071  y se logró ejecutar $1,719,620,333, es decir el 93,3%. La meta cumplimiento del año es del 95%, para un cumplimiento total del 98,3%</t>
  </si>
  <si>
    <t xml:space="preserve">Durante todo el período se observó dificultad en el logro de la meta de recaudo provocado. En las reuniones efectuadas con la Subdirección de Operación Aduaner se ha insistido en que el cumplimiento en el año 2022 y 2021 se debió a situaciones extraoardinarioas. Se envió correo a la Subdirección de Operación Aduanera de fecha Octubre 5/203 en el cual se informa las situaciones que han dificultado cumplir la meta asignada y las actividades que se han realizado para lograr el recaudo provocado, entre otras por lo siguiente:  la disminución del número de importaciones por la seccional, situación que ya es conocida por la Subdirección, por el cambio de criterios de selectividad.  Las mercancías que se presenta a inspección física semanalmente son las mismas: Perfumes Derek, tubos y repuestos para motores (filtros, cauchos), donde no se encuentran inconsistencias para generar recaudo.  El sobrecumplimiento del recaudo en el año 2022 fue ocasionado por la situación coyuntural y extraordinaria que se tuvo por la legalización de mercancías y los pagos de rescate de la extinta Zona Franca Fundación Cardiovascular, quien no alcanzó a nacionalizar los equipos con que venía funcionando la Clínica, dentro de los 6 meses siguientes a la ejecutoria de la Resolución que declaró su finalización y se vieron abocados a legalizar por fuera de ese término, pagando el 10% de rescate, situación con la cual resultamos favorecidos.
En procura de obtener el recaudo provocado se han efectuado las siguientes actividades: Se ha venido realizando el cruce con los resultados allegados hasta ahora de muestras remitidas a laboratorio, sin embargo, hasta el momento los cambios a realizar son de forma, que no ha implicado que se genere mayor pago de tributos. Se realizó una revisión a las declaraciones de importación que tuvieron levante automático y si después de esa revisión se encuentran situaciones que den lugar a presentación de declaraciones de legalización y/o corrección se invitara al importador a presentarla voluntariamente, sin que se hayan encontrado casos que generen recaudo. (Esta actividad se está adelantando con el GIT de Zona Franca ). 
</t>
  </si>
  <si>
    <t xml:space="preserve">Este cumplimiento se logra toda vez que una sola investigación fue por casi $7.000.000.000, eventos que se presentan exporadicamente para el caso de esta Dirección Seccional, importante recordar que en principio se estableció una meta de $934.000.000 pero como se estaba soprecumpliendo en junio se actualizó dejando una meta de $6.000.000. Recordar que en el TBG las cifras no corresponde con la realidad de las metas asignadas desde la Subdirección. Monto cumplido $7.357.767.1901. </t>
  </si>
  <si>
    <t xml:space="preserve">En el  2023 se estableció una meta por $600.000.000 de la cual se logró obtener un recaudo por $570.383.030, generados por pagos del 40%, 60% y 75%, obteniendo este significativo cumplimiento de la meta propuesta; para el 2024 se planea mantener esta dinámica además de generar estrategias que permitan cumplir con la meta que se establezca para este año. 
Respecto al año anterior se obtuvo un crecimiento del 153% </t>
  </si>
  <si>
    <t>Para la vigencia 2023 se realizó un plan de pagos el cual se refleja en el ACP.
La meta anual es del 95% , Se efectuaron pagos con base a las facturas presentadas por los diferentes proveedores de bienes y servicios así mismo, fueron pagadas las necesidades solicitadas por la Dirección Seccional para un cumplimento total del 104,7%</t>
  </si>
  <si>
    <t xml:space="preserve">Durante todo el año  se realizaron capacitaciones, puntos de atención, campañas conjuntas y atención a contribuyente, para dar a conocer los beneficios y responsabilidades del RST, lo cual permite reflejar en el cumplimiento de la meta de este indicador. </t>
  </si>
  <si>
    <t>Este sobrecumplimiento se presenta toda vez que una sola investigación fue por casi $7.000.000.000, eventos que se presentan exporadicamente para el caso de esta Dirección Seccional.</t>
  </si>
  <si>
    <t>Durante la vigencia de enero a diciembre de 2023, la totalidad de resoluciones  de recursos aduaneros que debían profirirse,  fueron resueltos en 4 meses.</t>
  </si>
  <si>
    <t>De la totalidad de resoluciones  de recursos cambiarios que debían profirirse (2) de enero a marzo de 2023, fue resuelto 1 en el mes de marzo dentro de los 6 meses y quedo 1 de saldo pendiente.
De la totalidad de resoluciones  de recursos cambiarios que debían profirirse de abril a junio de 2023, fue resuelto 1 en el mes de mayo dentro de los 6 meses que habia quedado pendiente.
Durante  la vigencia de julio a diciembre  de 2023, no se recibieron ni se profirieron recursos de reconsideracion en materia cambiaria.</t>
  </si>
  <si>
    <t>Se hicieron las actividades programadas para socializar tanto con funcionarios como con cliente externo la funcionalidad del nuevo sistema de PQRS DINAMICS 365. Durante el año no se presentaron vencimiento de términos en las respuestas a las PQRS.</t>
  </si>
  <si>
    <t xml:space="preserve">Este Indicador fue inhabilitado por solicitud de la Subdirección de Servicio al Ciudadano en Asuntos Tributarios DGI, por temas de integración tecnológica no fue posible cerrar el ingreso por el antiguo sistema por la APP </t>
  </si>
  <si>
    <t>Durante el año 2023 se realizaron campañas con municipios para socializar los beneficios del RST, las cuales se vieron reflejadas en el cumplimiento de numero de contribuyentes inscritos.</t>
  </si>
  <si>
    <t>Durante el año se realizaron los encuentros Aduana - Empresa programados por la Seccional, adicionalmente se enviaron correos invitando a nuestros usuarios aduaneros, a los encuentros aduana - empresa y a los demás eventos programados desde Nivel Central</t>
  </si>
  <si>
    <t>Se realizaron jornadas de sensibilización en el publico en general, contadores, gremios, universidades, con el fin de informar los beneficios y las caracteristicas del RST.</t>
  </si>
  <si>
    <t>Durante la vigencia de enero a diciembre de 2023, la totalidad de resoluciones que resuelven los recursos de reconsideracion tributarios fueron proferidas dentro del promedio de 10 meses.</t>
  </si>
  <si>
    <t>Durante todo el año se trabajo en la capacitaciones con el tema de RUB para que los contribuyentes estuvieran actualizados e hicieran los reportes y las actualizaciones dentro del calendario establecido, lo que permito el cumplimiento de la meta. 
Las campañas de depuración del RUT enviadas por la Subdirección de RUT, fueron trabajadas y cumplidas dentro del cronograma establecido, para el año 2023 se realizaron 12 campañas.
Igualmente se hizo presencia institucional con puntos moviles para llevar los servicios del RUT para atender Juntas de Acción de Comunal y público en general</t>
  </si>
  <si>
    <t xml:space="preserve">Las muestras enviadas para su analisis fisicoquimico durante el presente período se tomaron de textiles, confeciones, manufacturas en cuero tanto en importaciones como en exportaciones. Con ocasión de los cambios en la selectividad, se tuvo dificultades para realizar el número de muestras determinadas en la meta. </t>
  </si>
  <si>
    <t>Enero de 2023: Fueron actualizados 1495  procesos en el aplicativo ferrajoli                                                                                                                                             Febrero de 2023: Fueron actualizados  1910   procesos en el aplicativo ferrajoli                                                                                                                                           Marzo de 2023: Fueron actualizados  125   procesos en el aplicativo ferrajoli.
Abril de 2023: Fueron actualizados 34  procesos en el aplicativo ferrajoli                                                                                                                                            Mayo de 2023: Fueron actualizados  232   procesos en el aplicativo ferrajoli                                                                                                                                             Junio de 2023: Fueron actualizados  1274  procesos en el aplicativo ferrajoli.
Julio de 2023 se actualizaron en el aplicativo Ferrajoli: 271 procesos penales.  
Agosto de 2023 se actualizaron en el aplicativo ferrajoli: 371.  
Septiembre de 2023 se actualizaron en el aplicativo ferrajoli: 808 procesos penales. (jul-Sep  1450).
Octubre de 2023: Fueron actualizados 1448 procesos en el aplicativo ferrajoli                                                                                                                                             Noviembre de 2023: Fueron actualizados 487   procesos en el aplicativo ferrajoli                                                                                                                                           Diciembre de 2023: Fueron actualizados 109   procesos en el aplicativo ferrajoli.</t>
  </si>
  <si>
    <t>Se cumplió la meta sin dificultades</t>
  </si>
  <si>
    <t>Para el cumplimiento de la meta se contó con el buen desempeño de las unidades aprehensoras, aunque la División de Control Operativo tiene menos funcionarios redoblaron los esfuerzos para el excelente logro, igual reconocimiento para los funcionarios del GIT de Acciones de Control Aduaneras y Cambiarias, se continuará este 2024 con esta dinámica.</t>
  </si>
  <si>
    <t>Se clausuraron 43 de 24 establecimientos previstos, lo que muestra una gestión proactivo</t>
  </si>
  <si>
    <t>Se ha logrado mantener la revisión mensual de las existencias de mercancías que conlleva al envío mensual de proyectos de donación y Resoluciones de destrucción.
Se logró retomar las destrucciones de mercancías ADA, siendo esta causal la más influyente en la disposición de mercancías.
Se logró iniciar el proceso de chatarrización de mercancías</t>
  </si>
  <si>
    <t>Para la vigencia 2023 se profirieron 9 Resoluciones de pagos del 60% por valor de $9.447.000 de los programas de acción de control OCV (1 por $2.764.000) y PCR (8 por $6.683.000) cuyas investigaciones se derivaron de las visitas realizadas a los profesionales de cambios, resaltando así la labor de los auditores en esta gestión que permitio generar cumplimiento a lo propuesto.</t>
  </si>
  <si>
    <t>En el período enero-diciembre 2023 se presentron en total 622 declaraciones para inspección, de ellas el 68%   o sean 423 fueron  trámites manuales por corresponder a finalizaciones de entregas urgentes de nafta y crudo realizadas por Ecopetrol y algunos O.E.A. Las demás inspecciones tuvieron selectividad física.  Debido al cambio de criterios de selectividad del sistema siglo XXI,  que correspondió a nacionalización de pequeños repuestos para motores, obviándose para inspección de textiles y tejidos o manufacturas, que en años anteriores generaron incidencias superiores a 50 uvt  para obtener recaudo.</t>
  </si>
  <si>
    <t>Actividad 5: Se realizaron las acciones de control posterior y seleccionados de programas de los años  2020, 2021, y primer semestre del año 2022 (Indicador 6 y 18 Adu)</t>
  </si>
  <si>
    <t>Para elaño 2023 fue imposible cumplir la meta de adopción de tarifas con los municipios, teniendo en cuenta que en el último trimestre se iniciaron los empalme con las nuevas administraciones y dejaron al nuevo gobierno la responsabilidad de adoptar las tarifas consolidadas.  Cabe resaltar que durante todo el año se realizaron acercamientos, capacitaciones ya compañamientos, pero no fue posible la adopcion de tarifas consolidadas en 3 municipios del departamento.</t>
  </si>
  <si>
    <t>Meta acumulada a Diciembre: 5.500: logrado: 8096 cumplimiento 147.2% Este cumplimiento se ha dado aprovechando todas la capacitaciones que se han realizado durante todo el año para promocionar los Servicios Informáticos Electrónicos de Factura Electrónica, las atenciones de los kioscos de autogestión y las Jornadas de visitas integrales y de facturación.</t>
  </si>
  <si>
    <t xml:space="preserve">Actividad 6: Se Depuraron,  se archivaron  y se notificaron REA para acciones de control posterior y programas remitidos en el segundo semestre del año 2022, quedo pendiente lo que se aperturo  y se asigno como repartos  en los Meses de Noviembre y Diciembre del 2023.   Fue imposible evacuarlos ya que esos memorandos llegaron en los meses de Noviembre y Diciembre 2023  Y estaban en estudio por eso este indicadores no  se le dio cumplimiento.
</t>
  </si>
  <si>
    <t>Meta acumulada a Diciembre: 1.500 logrado 2.871 cumplimiento 191.4%.  En todas las capacitaciones se orienta frente al uso de los servicios del sistema de facturación electrónica y nómina electrónica, se hace énfasis en que si no reportan por este medio los costos y gastos de salarios no son deducibles en renta., lo que ha motivado al contribuyente a realzar la habilitación en el sistema.</t>
  </si>
  <si>
    <t>Se relizo  la actividad No. 7 del memorando No 0094 del 25 de Julio de 2023 emitido por la Subdirección de Fiscalización Aduanera y que precisa realizar ACCION DE CONTROL PARA LA REGION; los funcionarios del GIT de Acciones de Control Aduaneras y Cambiarias de la División de Fiscalización y Liquidación Aduanera y Cambiaria de la DSIA de Bucaramanga, ejecutaron dicha acción de control el día 02 de Noviembre de 2023 en el centro comercial PUNTO 33, el cual fue el sitio aprobado por la Subdirección de Fiscalización Aduanera previo a la propuesta informada</t>
  </si>
  <si>
    <t>Enero de 2023: Se registraron  1 denuncia procesal tributario , aduanero y fraude procesal- falsedad en docuemento.                                                                          
Febrero de 2023: Se registraron  38  denuncias procesal tributario , aduanero y fraude procesal- falsedad en docuemento.                                                                            
Marzo de 2023: Se registraron  35  denuncias procesal tributario , aduanero y fraude procesal- falsedad en docuemento.
Abril de 2023: Se registraron  23 denuncias procesal tributario , aduanero y fraude procesal- falsedad en docuemento.                                                                            
Mayo de 2023: Se registraron  48  denuncias procesal tributario , aduanero y fraude procesal- falsedad en docuemento.                                                                            
Junio de 2023: Se registraron  0  denuncias procesal tributario , aduanero y fraude procesal- falsedad en docuemento.
Julio de 2023 se denunciaron 6 insumos tributarios. 
Agosto de 2023 se denunciaron 26 insumos tributarios. 
Septiembre de 2023 se denunciaron 11 insumos tributarios. (Jul-sept=43). 
Octubre 2023 se denunciaron 48 insumos.
Noviembre  2023 se denunciaon 23 insumos.
Diciembre 2023 se denunciaron 78 insumos 
TOTAL: 149 denuncias. (SIE Planeación)   Conforme a los expuesto en reuniones se realizaron todas las actividades e inclusiones pese a las inconsistencias y medición en dias calendario que presenta el aplicativo SIEPP, evidenciados en los diferentes correos a la Subdirección con copia al despacho Jurídica Seccional. Segun los indicadores reportados por la Subdirección de Asuntos Penales el porcentaje de cumplimiento fue del 59%. para el cuarto trimestre octubre a diciembre de 2023. 
Si bien se formularon el 100% de las denuncias a que hubo lugar durante el 2023, se estableció el cumplimiento normalizado de este indicador en un 89,8 % al evaluar la oportunidad en su presentación.</t>
  </si>
  <si>
    <t>Enero 2023: Se registraron  9 actuaciones en el RUPGJ.                                                  
Se recibieron recursos: Tributario= 5;    Aduanas=4 ; Cambios: 0: se fallaron:   Tributario 14; Aduanas=25 Cambios:=0.  Se recibieron y fallaron Revocatorias:  Tributario=0; Aduanas=0 y Cambios=0.                                                                                                                                                                                                       Febrero 2023: Se registraron  16  actuaciones en el RUPGJ.                                           
Se recibieron recursos: Tributario= 5;    Aduanas= 12 ; Cambios: 0: Se fallaron:   Tributario 12; Aduanas=20 Cambios:=0.  Se recibieron Revocatorias:  Tributario=0 y Fallaron 1; Aduanas=0 y fallaron 0 y Cambios=0 y fallaron 0.                                                                                                                                                                                                                    Marzo  de 2023: Se registraron  33  actuaciones en el RUPGJ.                                        
Se recibieron Recursos: Tributario=12, Aduans=20, Cambios=0; Se fallaron en Tributario=22, Adunas=24, Cambios:1.  Se recibieron revocatorias Trbituario=1 y se fallo 0; Aduanas=0 y Cambios=0. Se recibió 1 y se fallo 1 solicitud de reducción sanción.
Abril de 2023: Se registraron  25   actuaciones en el RUPGJ.                        
Se recibieron Recursos: Tributario= 3, Aduanas=21, Cambios=0, se fallaron: Tributario:18, Aduanas=9,  Cambios=0.  Se recibieron Revocatorias: Tributario:0, Aduanas=1, Cambio=0.       Se fallaron Trib=0, Aduanas=0, Cambios=0                                                                                                                                                                                                                           Mayo de 2023: Se registraron  16   actuaciones en el RUPGJ.                     
e recibieron Recursos: Tributario= 7, Aduanas=9, Cambios=0, se fallaron: Tributario:22, Aduanas=20,  Cambios=1.  Se recibieron Revocatorias: Tributario:1, Aduanas=, Cambio=0.    Se fallaron Trib=4, Aduanas=1, Cambios=0                                                                                                                                                                                                                           Junio de 2023: Se registraron  13    actuaciones en el RUPGJ.                     
Se recibieron Recursos: Tributario= 5, Aduanas=9, Cambios=0, se fallaron: Tributario:36, Aduanas=12,  Cambios=0.  Se recibieron Revocatorias y fallaron: Tributario:0, Aduanas=0, Cambio=0.   
Julio de 2023: 14  actuaciones en RUPGJ. Se recibieron Recursos: Tributario=2, Aduanas=11, Cambios=0, se fallaron: Tributario:17, Aduanas=11  Cambios=0.  Se recibieron Revocatorias: Tributario:1, Aduanas=0, Cambio=0.       Se fallaron Trib=0, Aduanas=0, Cambios=0                                                                                                                                                                                                                         Agosto de 2023: Se registraron  15   actuaciones en el RUPGJ.  Se recibieron Recursos: Tributario= 1, Aduanas=13 Cambios=0, se fallaron: Tributario:8, Aduanas=11,  Cambios=0.  Se recibieron Revocatorias: Tributario:1, Aduanas=, Cambio=0.    Se fallaron Trib=1, Aduanas=0, Cambios=0                                                                                                                                                                                                                           Septiembre de 2023: Se registraron  12  actuaciones en RUPGJ. Se recibieron Recursos: Tributario= 3, Aduanas=9, Cambios=0, se fallaron: Tributario:7, Aduanas=11,  Cambios=0.  Se recibieron Revocatorias: Tributario:0, Aduanas=0, Cambio=0.   Se fallaron en Tributario=2, Aduanas=0 y cambios=0. Se recibió una solicitud de reducción sanción. Se recibió 1 solicitud de reduccion sancion.
Octubre 2023: Se registraron  17 actuaciones en el RUPGJ.                                                   
Se recibieron recursos: Tributario=0;    Aduanas=15 ; Cambios: 0: se fallaron:   Tributario 11  5 a favor 6 parciales; Aduanas=11 todos a favor , Cambios:=0; Se recibieron 2 revocatorias en tributario y fallaron trib= 0; Aduanas=0 y Cambios=0.  Se fallo 1 solicitud de reduccion sancion.                                                                                                                                                                                                Noviembre 2023: Se registraron  15  actuaciones en el RUPGJ.                                            
Se recibieron recursos: Tributario= 4;    Aduanas= 11 ; Cambios: 0: Se fallaron:   Tributario 4 = 1 a favor, 2 en contra, 1 parcial; Aduanas=13, 10 a favor, 2 en contra, 1 parcial;  Cambios:=0.  Se recibieron Revocatorias:  Tributario=0 y Fallaron 1; Aduanas=0 y fallaron 0 y Cambios=0 y fallaron 0.    Se recibieron 2 solicitudes de reduccion sancion.                                                                                                                                                                                               Diciembre  de 2023: Se registraron  16  actuaciones en el RUPGJ.                                    
Se recibieron Recursos: Tributario=5, Aduanas=10, Cambios=0; Se fallaron en Tributario=4, 3 a favor, 1 en contra Aduanas=12, 9 a favor, 2 en contra, 1 parcial; Cambios:0.  Se recibieron revocatorias Trbituario=1 y se fallo 0; Aduanas=0 y Cambios=0. Se fallo 1 solicitud de reduccion sancion.</t>
  </si>
  <si>
    <t>Enero de 2023: Se actualizaron 19/19 proceso judiciales en el Ekogui de Representacion Externa. hay 225 procesos activos.                                                                                                                                                                                                                           Febrero de 2023:  Se actualizaron 17/17 proceso judiciales en el Ekogui de Representacion Externa . Hay 235 proceso activos.                                                                                                                                                                                                                     Marzo de 2023: Se actualizaron 18/18  proceso judiciales en el Ekogui de Representacion Externa. Procesos activos 255. 
Abril de 2023: Se actualizaron 17/17   proceso judiciales en el Ekogui de Representacion Externa.  Procesos activos 255.                                                                                                                                                                                                                         Mayo de 2023:  Se actualizaron 19/19  proceso judiciales en el Ekogui de Representacion Externa. Procesos activos 261.                                                                                                                                                                                                                   Junio de 2023: Se actualizaron 21/21   proceso judiciales en el Ekogui de Representacion Externa. Procesos activos 267.
Julio de 2023: Se actualizaron 20/20   proceso judiciales en el Ekogui . Procesos activos 270.                                                                                                                                                                                                                         Agosto de 2023:  Se actualizaron 22/22  proceso judiciales en el Ekogui. Procesos activos 274                                                                                                                                                                                                                  Septiembre de 2023: Se actualizaron 23/23   proceso judiciales en el Ekogui . Procesos activos 281
Octubre 2023: Se actualizaron 27/27 procesos judiciales en Ekogui de Representacion Externa. hay 291 procesos activos.                                                                                                                                                                                                                           Noviembre 2023:  Se actualizaron 26/26 procesos judiciales en Ekogui de Representacion Externa . Hay 296 proceso activos.                                                                                                                                                                                                                     Diciembre 2023: Se actualizaron 27/27  procesos judiciales enl Ekogui de Representacion Externa. Procesos activos 304.</t>
  </si>
  <si>
    <t xml:space="preserve">Enero 2023: Impulsar  47 denuncias sin imputación ante la Fiscalia General de la Nación.                                                                                                                            Febrero 2023: Impulsar  127 denuncias sin imputación ante la Fiscalia General de la Nación.                                                                                                                           
Marzo 2023: Impulsar  197 denuncias sin imputación ante la Fiscalia General de la Nación.
TOTAL PRIMER TRIMESTRE:  371.
Abril de 2023: Impulsar  203 denuncias sin imputación ante la Fiscalia General de la Nación.                                                                                                                            Mayo de 2023: Impulsar  49 denuncias sin imputación ante la Fiscalia General de la Nación.                                                                                                                           Junio de 2023: Impulsar  19 denuncias sin imputación ante la Fiscalia General de la Nación.
TOTAL SEGUNDO TRIMESTRE: 271
Julio de 2023: Impulsaron 100 procesos penales. 
Agosto 2023: Impulsaron: 119 procesos penales. 
Septiembre 2023: Impulsaron: 153 procesos penales. 
TOTAL TERCER TRIMESTRE:   372 PROCESOS.
Octubre se impulsaron: 159 procesos.
Noviembre se impulsaron 170 procesos.
Dicimbre se impulsaron 39 procesos. Total 368 . Total en el semestre 740 procesos que equivale a la medición del 75% que es la meta. </t>
  </si>
  <si>
    <t>Enero     2023: Activos  230                                                                                                                                                                                                                          Febrero  2023:  Activos 240                                                                                                                                                                                                                      Marzo     2023:  Activos 246 
Abril        2023: Activos 264                                                                                                                                                                                                                          Mayo      2023:  Activos 262                                                                                                                                                                                                                 Junio       2023: Activos 266
Julio        2023: Activos 267                                                                                                                                                                                                                            Agosto   2023 : Activos  267.                                                                                                                                                                                                              Septiembre 2023: Activos 279.
Octubre       2023: Activos 288.                                                                                                                                                                                                                            Noviembre  2023:  Activos 295                                                                                                                                                                                                                 Diciembre   2023:  Activos 300</t>
  </si>
  <si>
    <t>Enero de 2023: Se registraron y actualizaron 43 insumos penales.                  
Febrero de 2023: Se registraron y actualizaron 0 insumos penales.     
Marzo de 2023: Se registraron y actualizaron 0 insumos penales. 
Abril de 2023: Se registraron y actualizaron 5 insumos penales.                 
Mayo de 2023: Se registraron y actualizaron 0 insumos penales.      
Junio de 2023: Se registraron y actualizaron 17 insumos penales.  
Juio de 2023: Se registraron en el SIEPP 26 insumos penales. 
Agosto de 2023: Se registraron en el SIEPP 7 insumos penales.  
Septiembre de 2023: Se registraron en el SIEPP 52 insumos penales. 
El total de insumos que registra el SIEPP de 181 en el semestre, la gestión se realizó, diriamos que del total de insumos, 109 se gestionaron al comité, pese a las inconsistencias por la medición en dias calendario, quedando un saldo para el siguiente periodo de 72 insumos para comité (falta certificación, otros requisitos), se registra lo reportado en el SIEPP del 0,179% ~ 17.9%.</t>
  </si>
  <si>
    <t xml:space="preserve">Durante el año 2023, se obtuvo una importante participación de los funcionarios de la DIAN de Bucaramanga en los diferentes cursos programados y se adelantó seguimiento mensual  por parte de la División de Talento Humano a los funcionarios inscritos, resaltando el deber de realizarlos y su incidencia en los resultados del TBG de la Dirección Seccional. </t>
  </si>
  <si>
    <t xml:space="preserve">
 A la fecha se  informó desde la Subdirección de Representación Externa, que el porcentaje de fallos a favor de la Entidad para la DSA Cali es de 80.33%, sin embargo esta medición no corresponde al reporte oficial para este Indicador, lo cual refleja un sobrecumplimiento de la meta asignada para la anualidad del año 2023. este logro se refleja en el trabajo en equipo que se lidera desde la División Jurídica, y se realizancontroles y verificaciones frente a la calidad con que se deben elaborar los distintos memoriales que se presentan ante la justicia administrativa, asegurando una debida defensa de los intereses de la Entidad, así como el seguimiento a las nuevas plantillas creadas en el procedimiento de atención a procesos judiciales; sin embargo, la decisión de los procesos contencioso -  administrativo radica en los jueces, tribunal administrativo y Consejo de Estado, quedando supeditados a criterio exclusivo de estos y en ocasiones a la falta de conocimiento de dichas autoridades judiciales en temas aduaneros.
</t>
  </si>
  <si>
    <t>Durante el año  2023, la División de Fiscalización y Liquidación Aduanera, reporta que se profirieron actos por valor total de $100.970.833.874, frente a una meta anual del 2023 de $107.000.000.000 de acuerdo con la modificación de la meta anual, establecida mediante Memorando 143 del 04/10/2023, para un cumplimiento acumulado del 94.4%.  La participación del GIT. Fiscalización Aduanera, se enfocó en gestionar investigaciones de mayor cuantía que conllevaran a la expedición de REAS para efectos de que en la División se profirieran las resoluciones que apuntaron al cumplimiento de la meta.</t>
  </si>
  <si>
    <t xml:space="preserve">
Con el fin de apuntar al cumplimiento de esta actividad, durante el año 2023 fueron proferidas 171 Resoluciones Sancion por valor total de $13.001.536.544, de las cuales terminaron 44 investigaciones en allanamientos al 75% aportando a la meta de recaudo un  total de $499.110.250 y quedaron pendientes de fallo de recurso 1 investigacion por  valor total de $6.654.564.103, en el cual se solicito unicamente desvincular el deudor solidario.</t>
  </si>
  <si>
    <t xml:space="preserve">para el cuarto trimestre, esta actividad se realizó revisando el 100% de memoriales de contestación de demandas y apelaciones de fallos que proyectan los apoderados judiciales, esta actividad se registra en un formato de seguimiento y control como evidencia. </t>
  </si>
  <si>
    <t>Durante el año  2023, la gestión lograda por la División de Fiscalización y Liquidación Aduanera alcanzó un recaudo total efectivo de $5.015.498.987, frente a una meta para el periodo anual de $7.637.000.000 para un cumplimiento del 65.7%. La gestión lograda por el GIT Fiscalización por Autos de Archivo con pago fue de $3.638.855.000, ademas de aportar con $878.233.386 por concepto de rescate de mercancías. Por parte del Despacho de Fiscalización se aportó con $490.809.000 y el aporte de la División Juridica por Conciliación fue de $7.601.001.  La  estrategia, fue proferir emplazamientos a efectos de invitar al usuario a corrección y allanamientos voluntarios, priorizando además la expedición de autos de archivo por pago de investigaciones sancionatorias activas dentro del GIT Fiscalización Aduanera.  Cabe decir que el pago en esta instancia depende de la voluntad de los usuarios investigados.  
Para efectos de la gestión propuesta se continuó proyectando los autos de archivo por cambio de procedimiento, es decir se iniciaron como estudios de valor y se detectó la no ubicación del importador o no tener la capacidad económica y financiera que permitiera desarrollar las operaciones de importación, se solicita apertura de la nueva investigación informando la causal de aprehensión y la cancelación de levante, con el Decreto 1165/2019 hoy Decreto 920/2023, una vez notificado el oficio informando la causal de aprehensión se profiere el REA.
También se trabajó en las declaraciones anticipadas, mediante requerimientos de información a las transportadoras que nos permitan determinar el incumplimiento frente a la presentación de la Declaración anticipada, para posteriormente informar la causal de aprehensión lo que nos permitiría posibles legalizaciones con pago de rescate y/o infracción por no poner a disposición la mercancía generando REAS del 200%.</t>
  </si>
  <si>
    <t>Para el procedimiento PR-COA-0224 “IMPOSICIÓN DE SANCIONES CAMBIARIAS” se cuenta con tres funcionarios Liquidadores.
Durante el año 2023 se profirieron un total de 171 Resoluciones Sancion por valor de $ 13.001.536.544, lograndose un cumplimiento del 121,7% sobre la meta establecida para dicho año.</t>
  </si>
  <si>
    <t xml:space="preserve">
El cumplimiento del 100% de la meta durante el año 2023 a las solicitudes relacionadas con el MEMORANDO 0000132 DE 2021 SOBRE ORIENTACIÓN Y APOYO y SOLICITUDES DE LA COORDINACIÓN DE DEFENSA JURIDICA,  se logra al trabajo en equipo y compromiso de cada uno de los abogados  que de manera oportuna y en los plazos establecidos han atendido los requerimientos efectuados por la Subdirección de Representación Externa </t>
  </si>
  <si>
    <t xml:space="preserve">Respecto a la ejecución prevista para el 2023, se ve un cumplimiento del 100,2% sobre una meta de 95%, siendo positivo para la seccional, que pese a los contratiempos que surgen en la marcha de la ejecución presupuestal, viene comprometido con su equipo de trabajo en realizar los seguimientos periódicos y acciones que de alguna manera son positivas para lograr su cumplimiento. 
La Seccional a implementado un plan semáforo, que permite de manera semanal revisar el cumplimiento de la ejecución y sensibilizar a los responsables de cada rubro de tener el control permanente del presupuesto de la seccional. 
</t>
  </si>
  <si>
    <t>El recaudo generado en la vigencia 2023 para la gestión provocada en el Subproceso de operación aduanera donde aportaron de forma constante para el cumplimiento las áreas de la División de Operación Aduanera, esto es, el GIT de RC Usuarios - $ 686 mlls- , GIT de Importaciones -$1.813 mlls, GIT de Zona Franca -$ 946 mlls -, así como la División de Viajeros de la DS de Aduanas de Cali,  con $136 mlls, en el año, como resultado de los controles operativos propios de las funciones a cargo, en el momento previo y simultáneo, tales como, cumplimiento de los obligados aduaneros visitados, rescate por abandono, ajustes en tráfico postal, legalizaciones y correcciones provocadas, equipajes, mercancía en causal de aprehensión y control en DEI, y, Viajeros; más los pagos voluntarios y, por otros conceptos; dentro de los cuales se destaca, las DEI de corrección voluntaria presentadas por los usuarios de Zona Franca, de la jurisdicción de esta Seccional con el acompañamiento del GIT de Zona Franca, reflejadas en marzo de 2023 con valor de $1.953 millones; permitió que se logrará en el periodo enero-diciembre de 2023, el cumplimiento satisfactorio con $6.322mlls de pesos de los $6.115 establecidos como meta, que porcentualmente representa 103.4%. Lo anterior, pese a la dificultad identificada para el cumplimiento del propósito económico de este indicador, por las garantías normativas que, facilitan la presentación de legalización voluntaria sin pago de rescate con el cumplimiento de la Inspección Previa y otros requisitos; la reducción de pagos con el reconocimiento voluntarios de la infracción aduanera -allanamiento-. Además de la reducción del porcentaje de Declaraciones en la selectividad aduanera para inspección física y documental, debido al Memo. 005 del 11-01-2023 de DG de Aduanas; la estrategia que se planteó, del seguimiento semanal, enfoque de las acciones en otros recaudos asociados al pago de TA y sanciones y, la nacionalización de menajes, equipaje no acompañado, revisión de casos particulares en inspección para los cuales se solicitó apoyo técnico o análisis merciológico o concepto de NC. Sumado a que se identificaron oportunidades de acción para la vigencia 2023, y, a futuro, la posibilidad de contar con mayor Talento Humano en grupos como Zona Franca y RC Usuarios Aduaneros, donde se puede incrementar y/o encaminar las actuaciones de control en la revisión en DI de impuestos saludables, el 100% de los pagos y subpartidas en tráfico postal, así como inventarios en los diferentes tipos de usuarios en zona franca.  Adicionalmente, se recalca que, esta meta se logra con el trabajo mancomunado de los equipos de la dependencia, el estudio permanente de la norma y procedimientos que permitan mejorar las capacidades profesionales y, en consecuencia, las operativas, además que tanto los líderes de áreas como los colaboradores, ejercen con gran compromiso las tareas asignadas a la División.</t>
  </si>
  <si>
    <t xml:space="preserve">Durante el año  2023, la División de Fiscalización y Liquidación Aduanera logró el cumplimiento de $36.361.839.312, frente a una meta anual del 2023 de $86.000.000.000, de acuerdo con la modificación de la meta anual, establecida mediante Memorando 143 del 04/10/2023, para un cumplimiento del 42.3%.  La División profirió durante el año reportado Resoluciones por valor de $100.970.833.874, en pro del cumplimiento de la presente meta, no obstante, un gran número de estos Actos Administrativos fueron objeto de recurso en el área jurídica, por consecuencia, esto afectó el tiempo para la firmeza de las Resoluciones y el debido cumplimiento de la presente meta. </t>
  </si>
  <si>
    <t xml:space="preserve">
Durante el año 2023 se profieren 330 Resoluciones de Terminacion por pago del 40%, 60%,75% y beneficios legales, lograndose un total de recaudo por allanamientos por valor de $2.212.872.959, cumpliendose la meta anual en 119,6%</t>
  </si>
  <si>
    <t xml:space="preserve">Respecto a la meta prevista para el 2023 con un porcentaje fijado en el 95%, la seccional cumplió con el 105,3%. La seccional ha estado comprometida con el seguimiento periódico del cumplimiento presupuestal y control de la herramienta PAC, adicionalmente, cuenta con un equipo de trabajo comprometido atendiendo las necesidades diarias de los procesos. Cabe resaltar que en el periodo correspondiente se han presentado inconvenientes con el sistema Olimpia y SIIF en la gestión de la facturación electrónica, realizando acciones de los funcionarios como reportes y solicitudes al sistema para la validación correspondiente. No obstante, se ve reflejado un cumplimiento satisfactorio. </t>
  </si>
  <si>
    <t xml:space="preserve">Durante el año  2023, la gestión aceptada en Fiscalización y Liquidación Aduanera alcanzó un recaudo total efectivo de $41.377.338.299, frente a una meta anual de $93.637.000.000 de acuerdo con la modificación de la meta anual, establecida mediante Memorando 143 del 04/10/2023, para un cumplimiento del 44.2%, correspondienrte a la Gestión de Resoluciones en Firme y Recaudo Aduanero. </t>
  </si>
  <si>
    <t>La meta se ha cumplido, superando el 100% durante año 2023, pues se han proferido dentro de la oportunidad legal el número de fallos requeridos en que establece un promedio de tiempo 4 meses</t>
  </si>
  <si>
    <t>La meta se ha cumplido, superando el 100% durante el año 2023, para los recursos cambiarios, la estrategia implementada del cuadro de seguimiento y control, se ha logrado mejorar el cumplimiento de esta meta y el trabajo en equipo liderado por el Jefe  de sede Administrativa</t>
  </si>
  <si>
    <t xml:space="preserve">Este Indicador fue inhabilitado por solicitud de la Subdirección de Servicio al Ciudadano en Asuntos Tributarios DGI, por temas de integración tecnológica no fue posible cerrar el ingreso por el antiguo sistema por la APP 
De acuerdo a lo informado por la Coordinación de Administración del sistema de PQSRD se solicito eliminar la actividad al no haber sido posible cerrar el sistema. </t>
  </si>
  <si>
    <t>Se logró concientizar a los usuarios sobre la importancia de disminuir los reprocesos referentes a los temas expuestos por las Divisiones de Operación Aduanera y Control Carga, esperando que mejore la calidad en los documentos que se presentan ante la DIAN en cada uno de los servicios prestados, que redunde en beneficios para los usuarios, en tiempo, calidad y eficiencia de estos. Se suministró información para mejora de usuarios en el trámite de solicitudes, en el buzón institucional (transito_zonafranca_cali@dian.gov.co). Adicionalmente se dieron pautas con la finalidad de disminuir las inconsistencias presentadas en el uso SIE tránsito aduanero.</t>
  </si>
  <si>
    <t>La estrategia para conseguir que, al finalizar el periodo enero-diciembre de 2023, el resultado se consolidará en 125%, consistió en cumplir con la programación y/o planeación de 11 visitas de Mantenimiento de Requisitos y Cumplimiento de Obligaciones Aduaneras, cuyo informe fue remitido a la Subdirección de Registro Aduanero para que fuese certificada por la citada dependencia. Para este indicador tenemos que, durante el primer trimestre de Enero a Marzo de 2023,  no fueron solicitadas visitas por este concepto; lo que concentró el trabajo en los tres (3) trimestres siguientes del año, mismas que se llevaron a cabo, en número de 3 y 4 visitas por periodo respectivo. Se tiene como oportunidad, contar con una respuesta más expedita de la Subdirección de Registro Aduanero, en la revisión de los soportes enviados por el GIT de Registro y Control Usuarios Aduaneros, de esta Seccional, en pro de realizar las correcciones o mejoras que sean necesarias, en la ejecución de visitas, y redunden en resultados de otras gestiones asignadas a la División, por cuanto; una de las grandes fortalezas que tiene la Dependencia es el conocimiento de los objetivos, los componentes normativos y procedimentales, sumado a la planeación de las acciones necesarias para lograrlos y el compromiso del equipo de trabajo</t>
  </si>
  <si>
    <t>La eficiencia de este indicador, corresponde al número de muestras enviadas por la DS de Aduanas de Cali frente a mercancías con posible desviación de la clasificación arancelaria u otro tipo de incumplimiento de las restricciones legales y administrativas, entre otras; de las cuales para el 4er trimestre se remite a la Subdirección de laboratorio un total de 95 muestras que frente a la meta formulada de 90, lo cual genera un desempeño del 105.6%.
Al evaluar el cumplimiento del indicador en el 1er trimestre no se había fijado meta, para el periodo siguiente, una vez se comunicó el objetivo, se logra remitir al Laboratorio de NC 102 muestras de 70, con lo cual, la Seccional se posiciona con un sobrecumplimiento del 148.6% al 2do trimestre, no obstante en el 3er trimestre el resultado llega al 63.5%, porque únicamente se logra enviar 57 muestras de 90. Así las cosas, se plantea como estrategia, desarrollar reuniones operativas con las áreas, tanto de la División de la Operación Aduanera, como de la DS de Aduanas de Cali que tienen la oportunidad de recolectar muestras en las operaciones a cargo. Al mismo tiempo, se realizaron jornadas de capacitación en el procedimiento de Apoyos Técnicos, incluyendo los formatos para toma de muestras y registro de la datos en el SIE de Laboratorio. Dentro de las fortalezas se destaca el trabajo en equipo, el seguimiento a las cifras que, estaban enfocadas en mejorar los resultados de las muestras, con ello se consigue remitir en oportunidad un total de 254 muestras de las 250 fijadas en la vigencia 2023. Y, como oportunidad para la gestión adecuado de los objetivos asignados, se considera fundamental la comunicación oportuna de parte de la Subdirección de Laboratorio de las metas fijadas o los cambios que, en torno a estas se susciten</t>
  </si>
  <si>
    <t>Derante el año 2023 se obtuvo un cumplimiento del 100% de la meta establecida, el aplicativo Ferrajoli se encuentra actualizado, se continua con su alimentación y seguimiento de manera mensual y el compromiso adquirido frente al proceso por parte de los abogados, para el cumplimiento de la meta y la confiabilidad de la información de manera oportuna.</t>
  </si>
  <si>
    <t xml:space="preserve">Durante el año  2023, la División Gestión de Fiscalización y Liquidación Aduanera, alcanzó un logro de $76.099.248.081 por decomisos en firme, frente a la meta anual de $47.421.000.000, para un cumplimiento del 160.5% . La participación de los GIT y Áreas, en el cumplimiento de la meta de Decomisos en firme, en valor, fue:
GIT Secretaría (Decomisos Directos); Aporto $57.986.150.731, GIT Fiscalización (Decomisos Ordinarios); Aportó $14.683.555.958 y la División Jurídica Aduanera (Decomisos Directos); Aportó  $601.751.446 y (Decomisos Ordinario) su aporte fue de $2.827.789.946.  Durante el periodo anual, frente a los Decomisos Directos y Ordinarios, se realizó seguimiento al proceso de notificación de los actos administrativos. </t>
  </si>
  <si>
    <t xml:space="preserve">La seccional ha logrado un sobre cumplimiento del 124.6%, siendo satisfactorio en las acciones enfocadas a su cumplimiento. Es menester resaltar que la meta establecida inicialmente para este equipo de trabajo de acuerdo a la mercancía ingresada durante la vigencia 2023,  fue de aproximadamente de $90,000 millones, que aunado al traslado de bodega y otras actividades como 4 auditorías en el año, sobrepaso nuestra capacidad operativa para el grupo poder cumplir con esta meta, por lo que se debió priorizar la realización de actividades enfocando toda nuestra capacidad operativa hacia ciertas tareas y desarrollando diferentes estrategias, que nos permitieran bajar los bodegajes y disminuir los inventarios de acuerdo a los lineamientos de la Subdirección.  Este logro fue posible solo debido al compromiso del equipo y el gran esfuerzo realizado, a un equipo maduro que lleva mucho tiempo en formación, unido, organizado, donde existen diferentes lideres que, de acuerdo con las fortalezas, que organizan al grupo llevándolo a optimizar el desempeño. Es un arduo trabajo en equipo, pero satisfactorio en el cumplimiento previsto. </t>
  </si>
  <si>
    <r>
      <rPr>
        <b/>
        <sz val="14"/>
        <color rgb="FF000000"/>
        <rFont val="Calibri"/>
        <family val="2"/>
      </rPr>
      <t>Estrategias:</t>
    </r>
    <r>
      <rPr>
        <sz val="14"/>
        <color rgb="FF000000"/>
        <rFont val="Calibri"/>
        <family val="2"/>
      </rPr>
      <t xml:space="preserve"> Durante el periodo de enero a diciembre. Se aplicaron estrategias las cuales consistieron en Realizar el perfilamiento de usuarios nuevos, solicitando la verificación de domicilio, lo cual ha resultado efectivo por que se han realizado aprehensiones por esta causal. Se intensifico en control y seguimiento a las operaciones de tránsito que finalizan en los depósitos y mercancía en cabotaje con descargues directos; realizando verificación documental y en SIE, realizar perfilamiento, inclusión forzosa y posterior inspección física; esta práctica ha propiciado casos efectivos y los resultados se ven reflejados en el número de  casos de medidas cautelares tomados durante la vigencia 2023.
</t>
    </r>
    <r>
      <rPr>
        <b/>
        <sz val="14"/>
        <color rgb="FF000000"/>
        <rFont val="Calibri"/>
        <family val="2"/>
      </rPr>
      <t>Dificultades:</t>
    </r>
    <r>
      <rPr>
        <sz val="14"/>
        <color rgb="FF000000"/>
        <rFont val="Calibri"/>
        <family val="2"/>
      </rPr>
      <t xml:space="preserve"> Es importante precisar que para el reconocimiento de las mercancías que ingresan al país, la normatividad establece el análisis integral para el proceso de Carga y la inspección previa para el proceso de Ingreso de Mercancías a Zona Franca; situación que disminuye ostensiblemente la posibilidad que se presenten casos de medida cautelar de aprehensión en el control previo.
</t>
    </r>
    <r>
      <rPr>
        <b/>
        <sz val="14"/>
        <color rgb="FF000000"/>
        <rFont val="Calibri"/>
        <family val="2"/>
      </rPr>
      <t xml:space="preserve">Fortalezas: </t>
    </r>
    <r>
      <rPr>
        <sz val="14"/>
        <color rgb="FF000000"/>
        <rFont val="Calibri"/>
        <family val="2"/>
      </rPr>
      <t xml:space="preserve">Se cuenta con funcionarios capacitados y con alto compromiso en sus funciones y oficina dotada con los elementos necesarios para la operatividad.
</t>
    </r>
    <r>
      <rPr>
        <b/>
        <sz val="14"/>
        <color rgb="FF000000"/>
        <rFont val="Calibri"/>
        <family val="2"/>
      </rPr>
      <t>Oportunidades:</t>
    </r>
    <r>
      <rPr>
        <sz val="14"/>
        <color rgb="FF000000"/>
        <rFont val="Calibri"/>
        <family val="2"/>
      </rPr>
      <t xml:space="preserve"> Al contar con personal capacitado e idóneo; y con el uso de las herramientas tecnológicas se podrán realizar controles efectivos 
</t>
    </r>
  </si>
  <si>
    <t xml:space="preserve">Se realizaron visitas en el mes de Octubre de 2023 a los profesionales de Cambios Ubicados en la Ciudad de Cali - Valle del Cauca, encontrando seis (6) hallazgos para posible Infracción </t>
  </si>
  <si>
    <t xml:space="preserve">Para este indicador, que corresponde al número de inspecciones con incidencia o hallazgos iguales o superiores a 50 UVT, respecto del número total de Inspecciones, se logró en año de 2023, un cumplimiento porcentual de 103.2%  porque, frente a la meta propuesta se alcanza el 3.1%, sosteniendo los buenos resultados de los trimestres anteriores al final del año, con 119.2%, 92% y 101% respectivamente, que son resultado de la estrategia de trabajo articulado; seguimiento semanal a los resultados de Inspección en Importaciones o reconocimiento en Tránsito Aduanero, acompañamiento de los jefes de área y División, revisión de resultado en alertas o seguimiento en documentos de transporte / mercancías / importadores, y, remisión de casos de mercancías en presunta causal de aprehensión frente a la procedencia de legalizar; además de  fortalecer el control para detectar posibles cambios de subpartida, controversia al valor declarado, requisitos de origen, sanciones que generan un mayor pago TA. Se destaca que, el GIT de Zona Franca adelantó (8) aprehensiones con valor superior a 50 UVT, de mercancías consistente en: pilas, confecciones, artículos de papeleria, sombreros, chasis sin cabina Diesel, guantes, parasoles y toallas, por valor de $1.935’331.002; producto de las acciones de control a las operaciones de su competencia. Y, con relación a las gestiones de 7.445 inspecciones en 222 se encontraron incidencias que representan resultados en recaudo, con valores iguales o superior a 50 UVT.  Lo anterior, pese a existir como dificultad, la disminución en el número de acciones, en atención al Memo. 005/2023 de DG de Aduanas, que redujo la selectividad en SYGA en la nacionalización de mercancías. Sumando a lo anterior, los beneficios normativos de la Inspección previa –permite legalización sin rescate-. No obstante, durante el periodo de ene-dic de 2023, el total de aprehensiones fue de 10, por valor de $ 1.948.991.547. Finalmente, como fortaleza se resalta el alto sentido de pertenencia y, responsabilidad de los servidores públicos que actúan en los procedimientos a cargo y que se capacitan constantemente para desarrollar con éxito las labores asignadas.  Finalmente, entre las oportunidades en pro de mejores resultados, el poder contar con sistemas informáticos en funcionamiento optimo nos permitirá avanzar en la siguiente vigencia con logros superiores a los obtenidos en enero a diciembre de 2023, mismo que fue satisfactorio con desempeño de 103.2%. </t>
  </si>
  <si>
    <t xml:space="preserve">En el periodo acumulado del mes de Enero   a Diciembre del año 2023 en la División de Viajeros se realizaron 10.173 inspecciones a pasajeros, encontrando 388 incidencias: cambios de modalidad (1),  pagos tributo único (371) por un valor de $134.606.000, importación temporal no finalizada (3), retención de divisas (1), por un valor de 5.730.701,  aprehensiones (12) por valor de $53.561.275; por concepto de prendas de vestir de dama, caballero y bebe, dulces,  salsas comestibles y celulares. Dando así un cumplimiento de la meta acumulada del 3,81%, se continua principalmente con el incremento en las inspecciones realizadas a los viajeros en los vuelos internacionales de llegada y al incremento 100% en las inspecciones no intrusivas, seleccionando a inspección física hallazgos positivos que se reflejan en la gestión realizada. 
</t>
  </si>
  <si>
    <t>Durante el año 2023, con corte al 30 de noviembre, la División de Fiscalización y Liquidación Aduanera, terminó el trámite de 1.031 investigaciones entre acciones de control y seleccionados de programas, frente a una meta de 1.048 seleccionados, de acuerdo con lo dispuesto mediante Memorando 143 del 04/10/2023, para un cumplimiento del 98.4%, correspondiente a las siguientes gestiones en cada variable:  V1 = 609 seleccionados depurados debidamente soportaos, V2 = 377 Autos de Archivo notificados, V3 = 44 Liquidaciones Oficiales notificadass, V4 =1 Cancelación de Levante,  V5 = 1048 Número de seleccionados en los Memorandos respectivos.</t>
  </si>
  <si>
    <t>Durante el año 2023, con corte al 30 de noviembre, la División de Fiscalización y Liquidación Aduanera, depuró, archivo o notifico REA de 155 investigaciones entre acciones de control y seleccionados de programas, frente a una meta de 244 seleccionados, de acuerdo con lo dispuesto mediante Memorando 143 del 04/10/2023, para un cumplimiento del 63.5%, correspondiente a las siguientes gestiones en cada variable:  V1 = No se presentaron seleccionados depurados  V2 = 152 Autos de Archivo debidamente soportados, V3 = 3 con Requerimiento Especial Aduanero notificado, V4 = 244 Número de seleccionados en los Memorandos respectivos</t>
  </si>
  <si>
    <t xml:space="preserve">Durante el año 2023, con corte al 30 de noviembre, la División de Fiscalización y Liquidación Aduanera, reportó el cumplimiento de (1) acción de control para la región aprobado por la Sudirección, mediante el Oficio 100211170 – 4708 del 18 de septiembre de 2023, el cual fue propuesto por el GIT Fiscalización Aduanera, de la División de Fiscalización y Liquidación Aduanera, dirigido a las Zonas Francas de esta jurisdicción Aduanera., presentando el informe de resultados respectivo, en el cual se evidencian las siguientes gestiones:  12 seleccionados para la acción de control, que posterior a la investigación, generaron por Mayores Ttributos un valor de $440.651.000, cuya sanción fue de $231.923.000, mas los por intereses por  $12.444.000, para un total de recaudo de $685.018.000. </t>
  </si>
  <si>
    <t>Todos los insumos recibidos durante el  año  enero-diciembre de 2023, fueron sometidos a Comité y de estos, aquellos cuya decisión fue denunciar, la noticia criminal fue presentada en los plazos establecidos por la Subdirección de Asuntos Penales, se realiza una revisión permanente en cuadro de control implementado con el el fin de tener una información confiable y oportuna, contando con la disposición y trabajo en equipo de los funcionarios a cargo</t>
  </si>
  <si>
    <t>La meta se ha cumplido en el 100% durante el año 2023, esto se debe a la aplicación de las siguientes estrategias: 1. Se registran todos los fallos en el aplicativo llevando una lista de chequeo. 2. Se asignó un funcionario para que lleve el control y seguimiento de esta actividad de manera permanente, se trabaja en equipo encaminados al cumplimiento de las metas y posicionamiento de la Entidad</t>
  </si>
  <si>
    <t xml:space="preserve">Durante los tres cuatrimestres del año 2023 el cumplimiento fue del 100%. y hasta la fecha para el tercer cuatrimestre se ha superado el 100% de la meta asignada, a la espera del reporte oficial por parte de la subdirección, el logro y cumplimiento de esta meta se refleja en el  constante y permanente seguimento que se hace desde la Subdirección a los procesos judiciales de competencia de esta División y registrados en el SIPROJ, aunado al propio que se realiza en esta dependencia para el efectivo cumplimento de los requerimientos de actualización y el realizado por cada uno de los apoderados al registrar las actuaciones que les son notificadas                                                                                                                                                                                                                                                                                                                      </t>
  </si>
  <si>
    <t>Durante los dos semestres del año 2023 se ha cumplió con el 100% de la meta asignada para DSA Cali, en la radicación de los impulsos procesales de los procesos sin imputación en esta Seccional</t>
  </si>
  <si>
    <t xml:space="preserve">Se logra cumplir para el cierre del 2023 con el 100% de la meta para este indicador logrando subir el cumplimiento del segundo semestre  pese a las dificultades de los abogados de representación externa en cuanto al  manejo tecnológico de los aplicativos que deben ser alimentados con la información de la Gestión, adicional a lo anterior, eventualmente se presentan fallas en loss sistemas que no permiten la consulta objeto de reporte, especialmente en la plataforma SAMAI, la cual es indispensable para la actualización y alimentación de los peocesos judiciales y de otros sistemas, pero con el trabajo en equipo se ha logrado afrontar el proceso con responsabilidad y sentido de pertenencia por parte del despacho y de los funcionarios                                                                                                                                                                                                                                                                                                               </t>
  </si>
  <si>
    <t xml:space="preserve">La meta se cumple en un 100%, para los dos semestres del año 2023, pues todas las actuaciones realizadas en los diferentes procesos penales han sido incluidas en el aplicativo SIE, se realiza un control permante a la radicación y asignación de los nprocesos penales para el cumplimiento de estos, aunado alcompromiso de los dos abogados asignados a este proceso </t>
  </si>
  <si>
    <t xml:space="preserve">Al analizar las cifras del consolidado del año 2023 del factor PIC se observa que el cumplimiento por encima de la meta propuesta es el resultado del compromiso de los servidores de la Seccional Aduanas Cali por fortalecer sus capacidades y aportar desde su rol a consolidar el sistema de gestión del conocimiento de la Entidad.   </t>
  </si>
  <si>
    <t>La meta se cumplió satisfactoriamente con el 100% gracias a la realización de todas las actividades sugeridas por la Subdirección de Fromalización Tributaria.</t>
  </si>
  <si>
    <t>Igualmente esta meta se cumplió gracias al compromiso de los funcionarios encargados del manejo del aplicativo de PQSR, quienes realizaron todas las actividades programadas.</t>
  </si>
  <si>
    <t>Este Indicador fue inhabilitado por solicitud de la Subdirección de Servicio al Ciudadano en Asuntos Tributarios DGI, por temas de integración tecnológica no fue posible cerrar el ingreso por el antiguo sistema por la APP 
De acuerdo a lo informado por la Coordinación de Administración del sistema de PQSRD, se solicitó eliminar la actividad al no haber sido posible cerrar el sistema.</t>
  </si>
  <si>
    <t>Se realizarón desplazamientos a los 4 municipios del Departamento para hacer Puntos Moviles y en ellos se brindaron capacitaciones del Regimen Simple de Tributación y se hicieron visitas a establecimientos buscando sensibilizarlos sobre la importancia de la formalización.</t>
  </si>
  <si>
    <t>Tambien se hicieron jornadas de capacitación y de sensibilización con comerciantes ( especialmente tenderos), contadores y asesores tributarios dando a conocer el Regimen Simple de Tributación e invitandolos a inscribirse con la responsabilidad 47. De esta manera logramos el cumplimiento de la meta establecida.</t>
  </si>
  <si>
    <t>Se realizaron todas las actividades establecidas por la Subdirección del Registro Unico Tributario dentro de las campañas de RUT y RUB. Mediante correo electrónico la Subdirección confirmó que esta Seccional Delegada cumplió la meta con el 100%.</t>
  </si>
  <si>
    <t>Los 4 municipios del Departamento del Guaviare adoptarón la tarifa y fueron aprobados por la Subdirección de Formalización Tributaria. En el año 2023 solamente faltaba el Municipio de Miraflores pero finalmente fue aprobado.</t>
  </si>
  <si>
    <t xml:space="preserve">Según el reporte entregado por parte de la Escuela referente al resultado del PIC, San Jose del Guaviare tenia meta para  el año 2023 del 90% y el cumplimiento fue del 115%. Esto debido al esfuerzo de los funcionarios por cumplir con el plan de capacitación. </t>
  </si>
  <si>
    <r>
      <rPr>
        <b/>
        <sz val="34"/>
        <color theme="0"/>
        <rFont val="Calibri"/>
        <family val="2"/>
      </rPr>
      <t xml:space="preserve">TABLERO BALANCEADO DE GESTIÓN 2023
</t>
    </r>
    <r>
      <rPr>
        <b/>
        <i/>
        <sz val="18"/>
        <color theme="0"/>
        <rFont val="Calibri"/>
        <family val="2"/>
      </rPr>
      <t>Versión 4, Octubre 23 de 2023</t>
    </r>
  </si>
  <si>
    <t xml:space="preserve">Durante la vigencia 2023, tenemos (27) procesos terminados de forma normal y solo (8)  favorables a la entidad. </t>
  </si>
  <si>
    <t xml:space="preserve">Debido al incremento de la meta mediante MEM. 094 del 25/07/23 se realizó plan de evacuación de expedientes para los meses de agosto y septiembre, obteniendo un sobrecumplimiento del 156%. En el mismo sentido, se logró gracias a la labor conjunta entre los grupos internos de Secretaría, de Fiscalización Aduanera y de Liquidación Aduanera. En Secretaría donde se realizaban análisis precisos y claros de los insumos y aperturar en la oportunidad, en Fiscalización Aduanera generando los REAS como insumos para el GIT de Liquidación Aduanera. Así mismo como plan de trabajo en el año, se reforzaron los conocimientos con las mesas de estudio de unificación de criterios para evitar reprocesos en las investigaciones, donde el GIT de Liquidación Aduanera profirió los actos administrativos dentro de la oportunidad legal. </t>
  </si>
  <si>
    <t>Si  bien en los primeros trimestre no se evidenció cumplimiento de las metas trimestrales, debido en parte a la evacuación de muchos expedientes  donde no existía el merito para formular cargos, la falta de personal y la rotación constante del mismo, no es menos cierto que un trabajo acucioso y mancomunado del talento humano de esta división se lograron trabajar los insumos cuyas cuantías nos permitieron el cumplimiento de la meta. Lo anterior como resultado de un plan de choque implementado en el mes de mayo  de 2023, para llegar al resultado final que fue un cumplimiento del  133,7 %</t>
  </si>
  <si>
    <t xml:space="preserve"> Dando estricto cumplimiento al Memorando N° 000007 de 17 de enero de 2022,  durante el 2023, se revisaron un total de (23) actuaciones correspondiente a Contestaciones de demanda,  Recurso de apelación y alegatos. Arrojando una cifra de cumplimiento del 100%</t>
  </si>
  <si>
    <t>Para el cumplimiento de esta meta, se trabajó desde el mes de enero en la cuantificación de los expedientes; se realizó una gestión persuasiva, donde cada acto administrativo tuviera tal solidez que los usuarios aprovecharan la oportunidad para acogerse a los beneficios de la sanción reducida. Así mismo, se trabajó de manera programada las investigaciones PI que generaron treinta y un (31) legalizaciones por valor de $543,473,700.</t>
  </si>
  <si>
    <t>Se evidencia ampliamente el cumplimiento de la meta.  Se lograron emitir los actos de formulaciones de cargos que permitieron que se profirieran sanciones que  trajeron como resultado el sobrecumplimiento de la meta anual.  Es importante anotar que los sobrecumplimientos se producen en parte para evitar la prescripción de expedientes con operaciones del año 2018 . Igualmente  la estrategia de choque puesta en marcha desde el mes de mayo de 2023  para garantizar el cumplimiento de los indicadores y el arduo trabajo en equipo.</t>
  </si>
  <si>
    <t>Durante la vigencia 2023, arrojo una cifra acumulada de enero a Diciembre del 87,5 %, del indicador, se cumplió oportunamente con la mesa de estudio en materia probatoria. conforme lo establece la Resolución N° 000166 del 29 de diciembre de  2021 con las áreas de Fiscalización y Liquidación Aduanera, Operación Aduanera y Polfa, de (25) requerimientos, (24.5) atendidos; requerimientos de Orientación y apoyo a demandas conforme lo establece el Memorando N° 000044 de 28 de febrero de 2022.</t>
  </si>
  <si>
    <t>Durante la vigencia 2023 se dio cumplimiento al 97,57% de ejecución, generado principalmente porque se realizaron los registros presupuestales de compromiso de la vigencia futura del contrato de arrendamiento del edificio sede de la Dirección Seccional de Impuestos de Barranquilla y de una bodega para archivo que hacen parte del rubro Servicios Inmobiliarios representando un 53% del presupuesto asignado a esta Dirección Seccional; el restante, corresponde al registro de la vigencia futura del contrato integral de aseo y cafetería, y de los contratos de combustible, de suministro de materiales de ferretería y sus adiciones en valor, de mantenimiento de vehículos y su adición en el mes de septiembre, de transporte de funcionarios (subasta y mínima cuantía), de transporte de muestras, de mantenimiento de la fachada del edificio sede de la Dirección Seccional de Aduanas de Barranquilla con su adición, de la compra de máquinas picadoras de papel, de mantenimiento de tanques, de compraventa de precintos, de compraventa de diademas para los funcionarios que no las poseen en las Direcciones Seccionales de Impuestos y de Aduanas de Barranquilla, de mantenimiento de la red contra incendios del edificio de la DIAN Barranquilla, de mantenimiento preventivo y correctivo de equipos del laboratorio de merceología, de compraventa de reactivos y otros elementos de laboratorio, de la prestación del servicio de apoyo logístico, infraestructura, organización y desarrollo de las actividades de bienestar, el cual fue adicionado en el mes de noviembre, de la prestación del servicio de poda de árboles ubicados en el parqueadero del edificio sede de la Dirección Seccional de Aduanas de Barranquilla, de la prestación del servicio de fumigación en el edificio y las diferentes sedes de la Dirección Seccional de Aduanas, del mantenimiento de la estructura metálica de la rampa y su adición en valor, de la prestación del servicio de las pruebas psico-sensométricas a los servidores con función accesoria de conducción de la DIAN, a una nueva orden de compra con vigencia futura del servicio integral de aseo, mantenimiento y cafetería; además, al pago de los servicios públicos de las sedes de las Direcciones Seccionales de Impuestos y de Aduanas de Barranquilla, a la constitución y reembolso de la Caja Menor, a los viáticos de funcionarios en comisión, al transporte de gestión, al impuesto predial del edificio sede de la Dirección Seccional de Aduanas de Barranquilla y de los bienes recibidos en dación en pago, a los honorarios de los auxiliares de la justicia por los servicios profesionales prestados en calidad de secuestre, al pago de intereses corrientes y moratorios causados en procesos de devolución y/o compensación de saldo a favor, al pago de las cuotas de administración de un bien recibido en dación en pago, al reconocimiento y pago de la celebración de una audiencia en un centro de conciliación solicitado por el G.I.T. de Representación Externa de la División de Recaudo y Cobranzas; al reconocimiento y pago del seguimiento ambiental del permiso de vertimientos para la descarga de aguas residuales domésticas (ARD) del edificio sede de la Dirección Seccional de Aduanas de Barranquilla.</t>
  </si>
  <si>
    <r>
      <t xml:space="preserve">Meta:  Anual: 10.510 Trimestral: 2.628   Mensual:876
Resultados Acumulado enero diciembre 2023 
Ene-Dic: Meta: $10.510 Logrado: $12.066 Cumplimiento: 114.81% 
</t>
    </r>
    <r>
      <rPr>
        <b/>
        <u/>
        <sz val="14"/>
        <rFont val="Calibri"/>
        <family val="2"/>
      </rPr>
      <t>Análisis de resultados por trimestre:</t>
    </r>
    <r>
      <rPr>
        <sz val="14"/>
        <rFont val="Calibri"/>
        <family val="2"/>
      </rPr>
      <t xml:space="preserve">
</t>
    </r>
    <r>
      <rPr>
        <b/>
        <sz val="14"/>
        <rFont val="Calibri"/>
        <family val="2"/>
      </rPr>
      <t>PERIODO  2023 	META	LOGRADO	CUMPLIMIENTO</t>
    </r>
    <r>
      <rPr>
        <sz val="14"/>
        <rFont val="Calibri"/>
        <family val="2"/>
      </rPr>
      <t xml:space="preserve">
1er trimestre: 	2.628	4697	178,76%
2do trimestre:	2.628	495	19,00%
</t>
    </r>
    <r>
      <rPr>
        <b/>
        <sz val="14"/>
        <rFont val="Calibri"/>
        <family val="2"/>
      </rPr>
      <t>ACUM 1ER SEM	5.255	5192	98,80%</t>
    </r>
    <r>
      <rPr>
        <sz val="14"/>
        <rFont val="Calibri"/>
        <family val="2"/>
      </rPr>
      <t xml:space="preserve">
3er trimestre:	2.628	1451	55,22%
4to Trimestre	2.628	5423	206,39%
</t>
    </r>
    <r>
      <rPr>
        <b/>
        <sz val="14"/>
        <rFont val="Calibri"/>
        <family val="2"/>
      </rPr>
      <t>ACUM 2DO SEM	5.255	6874	130,81%</t>
    </r>
    <r>
      <rPr>
        <sz val="14"/>
        <rFont val="Calibri"/>
        <family val="2"/>
      </rPr>
      <t xml:space="preserve">
T</t>
    </r>
    <r>
      <rPr>
        <b/>
        <sz val="14"/>
        <color rgb="FFC00000"/>
        <rFont val="Calibri"/>
        <family val="2"/>
      </rPr>
      <t>OTAL, ENE DIC 2023	10.510	*12.066	114,80%</t>
    </r>
    <r>
      <rPr>
        <sz val="14"/>
        <rFont val="Calibri"/>
        <family val="2"/>
      </rPr>
      <t xml:space="preserve">
*Los resultados descritos incluyen la gestión realizada por la División de Viajeros, que han aportado para el cumplimiento de la meta anual 101 millones
</t>
    </r>
    <r>
      <rPr>
        <b/>
        <u/>
        <sz val="14"/>
        <rFont val="Calibri"/>
        <family val="2"/>
      </rPr>
      <t xml:space="preserve">Análisis de la Gestión por tipo de Recaudo </t>
    </r>
    <r>
      <rPr>
        <u/>
        <sz val="14"/>
        <rFont val="Calibri"/>
        <family val="2"/>
      </rPr>
      <t xml:space="preserve">  TRIMESTRE 
</t>
    </r>
    <r>
      <rPr>
        <b/>
        <sz val="10"/>
        <rFont val="Calibri"/>
        <family val="2"/>
      </rPr>
      <t>TIPO RECAUDO 	                            1ER  	2DO 	3ER        4TO 	TOTA</t>
    </r>
    <r>
      <rPr>
        <b/>
        <sz val="14"/>
        <rFont val="Calibri"/>
        <family val="2"/>
      </rPr>
      <t xml:space="preserve">L </t>
    </r>
    <r>
      <rPr>
        <sz val="14"/>
        <rFont val="Calibri"/>
        <family val="2"/>
      </rPr>
      <t xml:space="preserve">
V1 VR Legalizaciones Voluntarias	39	23	716	716	1.494
V2 VR.Legalizaciones Provocadas	55	26	26	2	109
V3 Vr Legalizaciones por Aprehensión	0	0	0	0	0
V4 Vr Legalizaciones por DEI	                       23                239	18	2	282
V5 Vr. Correcciones voluntarias	53	5	72	4628	4.758
V6 Vr Correcciones provocadas	4.454	12	132	3	4.601
V7 Recaudo Provocado en Tráfico Postal	0	0	0	0	0
V8 Recaudo Provocado en Viajeros	22	23	25	31	101
V9 Recaudo Provocado en Garantías	51	167	97	30	345
V10 Vr de otros recaudos generados 	0	0	365	11	376
</t>
    </r>
    <r>
      <rPr>
        <b/>
        <sz val="14"/>
        <rFont val="Calibri"/>
        <family val="2"/>
      </rPr>
      <t>TOTAL  ENE DIC2023                          	4.697	495	1.451	5.423	12.066</t>
    </r>
    <r>
      <rPr>
        <sz val="14"/>
        <rFont val="Calibri"/>
        <family val="2"/>
      </rPr>
      <t xml:space="preserve">
Analizados los resultados para el año 2023, el recaudo más representativo estuvo en las Correcciones provocadas y voluntarias, seguido por el valor de las legalizaciones voluntarias.
</t>
    </r>
    <r>
      <rPr>
        <u/>
        <sz val="14"/>
        <rFont val="Calibri"/>
        <family val="2"/>
      </rPr>
      <t xml:space="preserve">Estrategias utilizadas </t>
    </r>
    <r>
      <rPr>
        <sz val="14"/>
        <rFont val="Calibri"/>
        <family val="2"/>
      </rPr>
      <t xml:space="preserve">
El Director Seccional en coordinación con la jefe de la División de Operación Aduanera, el GIT de Importaciones y los demás GIT de la División implementaron las siguientes estrategias:
ESTRATEGIAS DESARROLLADAS PARA CUMPLIMIENTO DE LA META DE RECAUDO AÑO 2023.
-Reunión semanal con jefes de división para Seguimiento a los resultados de la Gestión y apoyo en las estrategias implementadas.
-Solicitud al nivel central para incrementar perfilamiento de selectividad física.
-Aumento en la selectividad especialmente en las subpartidas de los capítulos 50 a 64 (bienes sensibles) y capítulos 70 a 76 (productos siderúrgicos) -subpartidas importantes para esta Seccional en la consecución de la meta y que permite capturar el recaudo que se omiten cuando la selectividad es automática
-Realizar estudio técnico en materia arancelaria, de origen y de valoración sobre las mercancías que hayan tenido mayor ingreso por esta jurisdicción y así mismo las que actualmente no son frecuentes.
-Elaborar lista de chequeo que cobije de manera concreta todos los requisitos determinados en el estudio técnico.
-Infracciones de los declarantes: Determinar de manera concreta las infracciones en que pueden incurrir los declarantes para que se allanen dentro del proceso de nacionalización. 
-Seguimiento al Programa de incumplimiento en las importaciones temporales en articulación con el GIT de Garantías.
- Trazabilidad y revisión minuciosa de las suspensiones en las inspecciones de importación   
- Autocontrol de los levantes de inspecciones físicas.
- Ampliación de los términos para la toma de muestras.
- Brigadas de revisión declaraciones de importación por SIFARO, que presentan pagos por concepto de sanciones, rescates, legalizaciones por excedentes y otros pagos.
- Revisión de declaraciones con excedentes de graneles y declaraciones por legalizaciones por abandonos
- Revisión Declaraciones manuales
-Capacitaciones sobre valoración aduanera, arancel, origen y retroalimentación de casos.
-Revisión de las DEI, en aras de lograr detectar hechos que generen allanamientos o insumos para control posterior.</t>
    </r>
  </si>
  <si>
    <t>Este sobrecumplimiento del 134% se generó por el trabajo coordinado entre los GIT de la División para poder aperturar y proferir los actos administrativos dentro de la oportunidad legal, así como las mesas de trabajo para la unificación de criterios entre los GIT de Liquidación Aduanera y GIT Fiscalización Aduanera que evitaron reprocesos y demoras en la expedición de los diferentes actos administrativos. El sobrecumplimiento también se debe a la solidez jurídica de los treinta y nueve (39) actos administrativos confirmados, por valor de $78,699,598,627, resaltando las investigaciones evacuadas confirmadas por la Subdirección de Recursos Jurídica.</t>
  </si>
  <si>
    <t>Se evidencia cumplimiento de la meta  anual, incluso con un pequeño sobrecumplimiento, resultado del trabajo mancomunado de todos los funcionarios investigadores y la oportuna gestión de proyección de resoluciones que aceptan los pagos de sanciones de cumplieron con los requisitos, que durante todo el año permitieron cumplir la meta trimestre a trimestre.</t>
  </si>
  <si>
    <t>La Dirección Seccional de Aduanas de Barranquilla obtuvo el cumplimiento de las metas propuestas en el periodo de enero a diciembre de 2023 , realizando la ejecución y el correspondiente pago de los contratos. La mayor parte de los recursos pagados lo generan el Arriendo de la sede de Impuesto y los servicios públicos . también fue importante el pago de devoluciones tributarias , impuestos , combustible , aseo y cafetería y demás contratos .</t>
  </si>
  <si>
    <t xml:space="preserve">Esta no es una actividad establecida en el TBG de la Subdirección de Fiscalización Aduanera. Sin embargo, la meta es el valor resultante de la sumatoria del recaudo efectivo y las resoluciones en firme, logrando el cumplimiento en este trimestre, gracias a las labores de gestión persuasiva, las legalizaciones y la firmeza jurídica de los actos administrativos. </t>
  </si>
  <si>
    <t xml:space="preserve">Se han recibido 101 Recursos Aduaneros durante el 2023, de los cuales se han proferido (124) actos administrativos que deciden de fondo, cumpliendo con los términos de respuesta dentro de los 4 meses señalados en el memorando 0032 del 17 de febrero de 2022. </t>
  </si>
  <si>
    <t xml:space="preserve">el Indicador de Oportunidad decisiones de los recursos  en materia cambiaria, cumplimiento del 100%- Se profirieron (15) actos administrativos  consolidado de enero a Diciembre de 2023. Para un total acumulado de (194) actos proferidos, aduaneros, cambiarios y revocatorias. </t>
  </si>
  <si>
    <t>Este Indicador fue inhabilitado por solicitud de la Subdirección de Servicio al Ciudadano en Asuntos Tributarios DGI, por temas de integración tecnológica no fue posible cerrar el ingreso por el antiguo sistema por la APP 
La Coordinación de Administración del Sistema de PQSRD, solicitó el 27 de diciembre de 2023 a la Subdirección de Planeación y Cumplimiento que fuera eliminada esta actividad, al no haber sido posible cerrar el sistema de PQSRD por Muisca. 
De acuerdo con lo informado por la Coordinación de Administración del Sistema de PQSRD, se solicitó eliminar la actividad al no haber sido posible cerrar el sistema.</t>
  </si>
  <si>
    <t>Cumpliendo con lo establecido en el memorando No. 00041 del 13/03/2023, se realizaron los dos encuentros Aduana - Empresa establecidos en este, cumpliendo con los objetivos y logrando un espacio de comunicación entre los usuarios y la aduana, espacios que fueron muy gratificantes para ambos lados ya que se pudieron compartir todos aquellos inconvenientes que se presentan en las operaciones de comercio exterior, así mismo, se pactaron compromiso los cuales fueron cumplidos por ambas partes, facilitando la cadena del comercio exterior.
Para el mes de septiembre, la casilla se encuentra bloqueada, por lo que no permite el reporte del cumplimiento en el mes correspondiente.</t>
  </si>
  <si>
    <t>Meta Anual: 80%; 
El Seguimiento al TBG, es trimestral y su reporte inició en el mes de junio, por cuanto las visitas iniciaron en el mes de abril. 
Según Sub-Registro Ene Dic; Logrado:96.25% Cumplimiento:120.31 
Según TBG Ene-Dic: Logrado:92,9% Cumplimiento: 116,1%
Análisis de Resultados Enero a diciembre 2023 
IV Trimestre 2023:
Meta: 80%   Logrado: 9 de 9   Cumplimiento:  125%
Mediante correo 100210166 – 0053 del 26 de enero de 2024 la SRCA remitió Certificación Visitas TBG, donde informa el cumplimiento del 100% de la meta, de 9 visitas programada por la SRCA (4 Depósito Público, 4 Depósito Privado, 1 CDLI), fueron realizadas 9 por el GITRCUA BAQ en los meses de septiembre, octubre y noviembre. 
Cumplimiento 125%, tendiendo en cuenta las recomendaciones y observaciones dadas de las visitas de TBG realizadas con anterioridad y el trabajo en equipo.</t>
  </si>
  <si>
    <t>Eficiencia en la toma y envió de muestras realizada por la Dirección Seccional</t>
  </si>
  <si>
    <t>Meta Anual: 350 muestras; 2do Trimestral:100   3er Trimestre;110   4To Trimestre: 140  
Meta Ene- Dic 2023: 350 Logrado: 497 Cumplimiento: 142%. 
En el siguiente cuadro se analiza el cumplimiento de este indicador: 
PERIODO  2023 	  META	      LOGRADO	CUMPLIMIENTO
1er Trime 	 -	                             41	 
2do Trime	                        100	   129	 129%
 1ER SEM	                        100	    170	 170%
3er Trime	                        110	      47	  42,7%
4to Trime.	 140        	280	   200%
 2DO SEM	                        250	     327	 130,8%
ENE DIC 2023                 350	497	142%
Este indicador inicia su medición en abril 2023 corresponde al envío de las muestras al laboratorio de Bogotá que realizan las diferentes áreas de la Seccional. 
Las estrategias implementadas durante el año estuvieron encaminadas en brindar apoyo a las consultas e inquietudes presentadas por los diferentes grupos de la seccional, capacitaciones sobre toma de muestras e incentivar las diferentes áreas en el envío de las muestras al Laboratorio de Bogotá.</t>
  </si>
  <si>
    <t xml:space="preserve"> Durante el año 2023, se han actualizado 845 insumos en materia penal, correspondientes a actuaciones realizadas dentro de los procesos penales y cuya información debe ser incluida en el aplicativo Ferrajoli  y Carrara.</t>
  </si>
  <si>
    <t xml:space="preserve">Pese a que en el último trimestre del año obtuvimos un sobrecumplimiento de la meta trimestral, no se logró el cumplimiento de la meta anual, provocado por circunstancias tales como la devolución de mercancías aprehendidas, de todas las unidades aprehensoras, por un valor aproximado de $6.000 millones de pesos. Igualmente es importante recalcar que para el año 2023 las importaciones por la seccional de Barranquilla tuvieron una disminución con respecto a las importaciones del 2022, pasando de Valor FOB (U$$) 5.571 millones en el 2022 a un Valor FOB (U$$) $3.746 millones. </t>
  </si>
  <si>
    <t xml:space="preserve">El cumplimiento se debe a la labor mancomunada entre el GIT de Operación Logística, la Dirección Seccional y la Subdirección Logística que permitió disponer mercancía a través de las diferentes modalidades, obteniendo así un logro del 71,3% de la meta propuesta y un porcentaje de cumplimiento del año 2023 del 116,3%. </t>
  </si>
  <si>
    <t>En el año 2023 se cumplió con la meta establecida con relación a la efectividad en la gestión en los controles previos, donde se destacan 37 aprehensiones y dos (02) casos de presunta falsedad marcaría, producto de 2.621 reconocimientos de carga realizados. Se ejecutaron diferentes acciones, tales como: análisis de la información y sistemas, verificaciones usuarios y aplicación de las normas aduaneras.</t>
  </si>
  <si>
    <t>Durante el año 2023 el GIT operativo Cambiario ha realizado labores de perfilamiento que permitieron que dichas acciones tuvieran como resultados la apertura de investigaciones por las evidentes infracciones al régimen sancionatorio cambiario.</t>
  </si>
  <si>
    <t>Según SUB OA Acumulado Ene-Dic.: Logrado:2.51% Cumplimiento: 83.63%
Según TBG Acumulado Ene-Dic.: Logrado:2,4% Cumplimiento: 79,8%
Análisis de Resultados.
Se presenta cuadro, que indica el comportamiento mes a mes de la medición de este indicador. Y contiene No. De Incidencias y/o Hallazgos, No. Total de declaraciones, y los reportes de Logrado y cumplimiento según SUB OA y Según TBG 
 	 	 	Reporte Según SUB OA  Reporte SEGÚN TBG
 PERIODO 	HALLAZ	No. Decla 	LOGRADO	CUMPLI	 LOGRADO        CUMPLI
1er trim: 	  16	2.551	0,63%	20,91%	     1%	22,44%
2do trim	  11	1.744	0,63%	21,02%	     0.6%	20,40%
 1ER SEM	  27	4.295	0,63%	20,95%	    0.6%	21,40%
*3er trim	  91	1.965	4,63%	154%	    4,10%	137,10%
4to Trim	  102	2.509	4,07%	136%	   4,20%	139,30%
2DO SEM	 193	4.474	4,31%	143,79%	   2,10%	69,10%
 ENE DIC	  220	8769	2,51%	83,63%	    1,80%	59,90%
Analizados los datos descritos en la tabla anterior y que se encuentran detallados en el TBG, se observa que la información de las cifras es la misma, y que la diferencia se presenta en los reportes del cumplimiento acumulado del III Trimestre de 2023 en el cual se indica:  
Según SUB OA Acumulado III trimestre 2023: 
Logrado: 4,63% que corresponde a 91 hallazgos / 1965 Declaraciones;
Cumplimiento: 154.33% que corresponde a 4.63% / 3% (meta)
Según TBG Acumulado III trimestre2023: 
Logrado:4.10% Cumplimiento: 137.10%
Esta diferencia incide en los resultados reales del acumulado enero a diciembre 2023 de la Seccional, que está en un cumplimiento real de 83.36% ubicándonos en un nivel satisfactorio para este indicador.
 Así mismo, en el trimestre pasado se dejaron los comentarios, indicando que para el periodo enero a septiembre de 2023, se tenía un Cumplimiento acumulado del 62.83%</t>
  </si>
  <si>
    <t xml:space="preserve">RESULTADOS PLANEACION : LOGRADO: 2,61% CUMPLIMIENTO: 131%
Para el periodo de Enero-Diciembre, se han seleccionado para revisión los que presentaron declaración de viajeros, los perfilados por el escáner, y por tipo de viajero y equipaje acompañado (20.132 seleccionados) generaron incidencias o hallazgos por cancelación de pago tributo único, aprehensiones entre otros, que da como resultado el cumplimiento de este indicador.
Estrategia:  Perfilamiento a pasajeros que ingresan o salen del país y mayor énfasis en la herramienta de inspección no intrusiva; Entrevistas aleatorias a los viajeros de acuerdo a su actitud al momento del control de equipajes acompañados; Control efectivo a equipajes con conexión a otros destinos nacionales y control de las divisas que porta el viajero a la mano, posibles ocultamientos de joyas y/o piedras preciosas adheridas al cuerpo que pretendan violar la normatividad aduanera.
</t>
  </si>
  <si>
    <t>Periódicamente se realizaron controles a los responsables de los seleccionados, con el fin de realizar el seguimiento al plan de evacuación de los memorandos asignados y dar cumplimiento en el mes de noviembre.</t>
  </si>
  <si>
    <t>Periódicamente se realizaron controles a los responsables de los programas, con el fin de realizar el seguimiento al plan de evacuación de los memorandos asignados y dar cumplimiento en el mes de noviembre.</t>
  </si>
  <si>
    <t>Durante el mes de noviembre se llevó a cabo la acción de control para la región aprobada por la subdirección de Fiscalización Aduanera, mediante oficio No. 100211170-5471 del 31 de octubre de 2023, se remitió informe de los resultados obtenidos: Aprehensión de mercancía por valor de $26.265,433 con un total de 7.480 unidades de calzado, cigarrillos y patines. Con el desarrollo de la actividad programada en el No. 7 del TBG 2023, se logró impactar de forma significativa el comercio regional, contrarrestando las conductas ilícitas e infractoras de la normatividad aduanera, para las mercancías de origen extranjero. ​</t>
  </si>
  <si>
    <t>Se han radicado durante el año en curso un total de veintidós (22) denuncias penales, 18 de estas por el delito de contrabando y favorecimiento al contrabando 1 por exportación ficticia 2 por falsedad y 1 por fraude procesal, cumpliendo una cifra acumulada a de enero de Diciembre del 91,5%</t>
  </si>
  <si>
    <t>Durante el periodo informado (enero – diciembre 2023) se registró en el RUPGJ de la División Jurídica – Sede Administrativa, un total de 161 expedientes recibidos en la Dirección Seccional para trámite de recursos de reconsideración y solicitudes de revocatorias directas en materia aduanera y cambiaria, al igual que 194 fallos proferidos durante el año, en materia aduanera y cambiaria, dando cumplimiento a este indicador al 100%.</t>
  </si>
  <si>
    <t>Durante el 2023, arrojo como resultado una cifra acumulada  del 91,7% en el cumplimiento de este indicador. La Subdirección de Representación Externa se encarga de seleccionar aleatoriamente los procesos judiciales y realiza un cruce de información con la página de la Rama judicial, para evidenciar que los procesos judiciales registrados en el aplicativo se encuentren actualizados .</t>
  </si>
  <si>
    <t>Durante el año 2023,  se elaboraron y presentaron 817 impulsos procesales y simultáneamente registrados y actualizados en el aplicativo FERRAJOLI.</t>
  </si>
  <si>
    <t>Durante la vigencia del 2023, arrojo como resultado un cumplimiento acumulado del 85,0% de este indicador. La Subdirección de Representación Externa había seleccionado aleatoriamente (15) procesos judiciales y realizó el cruce paralelamente con la página de la Rama judicial, encontrándose que 4 de los 15 procesos judiciales revisados, se encontraban desactualizados en el aplicativo SIPROJ para la fecha de la consulta.</t>
  </si>
  <si>
    <t xml:space="preserve"> En el año 2023, se han actualizado (26) insumos penales en el SIEPP por los delitos de contrabando y favorecimiento al contrabando y Exportación ficticia, arrojando un resultado acumulado del 81%.</t>
  </si>
  <si>
    <t xml:space="preserve">Respecto a este resultado podemos señalar, que varias fueron las acciones adelantadas en el curso del año 2023 con el fin de garantizar el cumplimiento del Indicador FACTOR PIC, acciones que se detallaron en los análisis realizados en cada trimestre y entre los que se destacan los siguientes: 1) Explicar al interior de la Dirección Seccional la importancia de atender las Capacitaciones y la obligación legal que le asiste a cada servidor de capacitarse y actualizarse; 2) Los Tips recordando a los servidores verificar en sus correos electrónicos si les habían comunicado alguna actividad académica, y en caso afirmativo proceder a adelantarla los términos señalados; 3) El seguimiento de las actividades a partir de los reportes suministrados por la Subdirección Escuela de Impuestos y Aduanas Nacionales; 4) El continuamente estar incentivando a los funcionarios a participar en las diferentes ofertas académicas, lo cual se hace a través de la Red de Gestores de la Dirección Seccional de Aduanas de Barranquilla.   </t>
  </si>
  <si>
    <t>Se cumplio debido a la celeridad que se tuvo en los Despachos judiciales, logrando que los fallos fueran a favor y al no ser apelado quedaran ejecutoriado.</t>
  </si>
  <si>
    <t>El logro es el resultado de los actos administrativos proferidos y notificados por la División  de  Fiscalizacion y Liquidación TAC en los procedimientos de determinación de obligaciones tributarias sustanciales y formales  a contribuyentes, responsables y agentes , en en el año 2023, conforme la oportunidad legal.</t>
  </si>
  <si>
    <t>El cumplimiento de este indicador obedece al tramite dado dentro de la oportunidad  en aras de cumplir con el compromiso como institución y prestar un buen servicio al administrado</t>
  </si>
  <si>
    <t>el cumplimiento del año 2023, copilo los logros de los beneficios de la ley 2277 del 2022, la atencion oportuna de los lineamientos mensuales impartidos por la subdirección de cobranzas y Control Extensivo de Obligaciones , las visitas puntuales de Quibdó y los municipios de la zona del san juan . otra acción fue el control mensual de los inventarios de Cobro y los embargos puntuales y de sumas de dinero , la gestión de TDJ -Las estrategias mensuales de recuperacion de cartera por actividades economicas y visitas integrales .Se deja la observación que el cumplimiento  de enero-diciembre fue del 97,9%  entregado por la Sub-dirección de Cobranzas y Control Extensivo en fecha enero 22-2024 , pero este documento que no permite modificar los meses anteriores se encuentra que en el mes  de Agosto el Recaudo fue $.6.572 millones y Planeación lo cambia y coloca $.4,878  es la explicación de la diferencia en el cumplimiento .</t>
  </si>
  <si>
    <t>El logro es el resultado de los actos administrativos proferidos y notificados por la División  de  Fiscalizacion y Liquidación TAC en los procedimientos de determinación de obligaciones tributarias sustanciales y formales  a contribuyentes, responsables y agentes retenedores durante el periodo analizado de enero a diciembre del 2023,  conforme la oportunidad legal.</t>
  </si>
  <si>
    <t>El cumplimiento de este indicador obedece a que en oportiunidad son atendidos los requerimientos realizados a la seccional, conllevando con ello a no incurrir en morosidad en el tramite de los mismos</t>
  </si>
  <si>
    <t>Este indicador no se cumplio al 100% por que a finales del mes de octubre  el Nivel central incremento el presupuesto de la seccional para realizar procesos contractuales de los cuales algunos no se pudieron realizar o se declaro desierto o por que hubo oferta por debajo de lo presupuestado</t>
  </si>
  <si>
    <t>Este indicador no se cumplio al 100% por que habian compromisos de contratos que no se alcanzaron a pagar quedando como cuentas por pagar para el año 2024</t>
  </si>
  <si>
    <t>El cumplimiento de enero a diciembre de 2023 de esta actividad se logró mediante la divulgación en Cámara de Comercio, capacitaciones, publicación radial y atención diaria en el puesto de trabajo promocionando los beneficios  del RST</t>
  </si>
  <si>
    <t>El cumplimiento del periodo correspondiente a enero a diciembre de 2023 del objetivo se logró ya que se realizaron actividades de capacitación y entrenamiento del nuevo sistema de PQRS Dinamic 365, correos a funcionarios donde se envía manual del nuevo servicio de PQSR,  paso a paso del nuevo  servicio, link donde se encuentran las grabaciones y seguimiento a PQSR proximas a vencer.</t>
  </si>
  <si>
    <t>Este Indicador fue inhabilitado por solicitud de la Subdirección de Servicio al Ciudadano en Asuntos Tributarios DGI, por temas de integración tecnológica no fue posible cerrar el ingreso por el antiguo sistema por la APP 
De acuerdo al informado por la Coordinación de Administración del Sistema de PQSRD, se solicitó eliminar la actividad al no haber sido posible cerrar el sistema.</t>
  </si>
  <si>
    <t>Se  logró el cumplimiento del periodo de enero a diciembre del 2023 de este objetivo ya que se envió correos electronicos a 18 Municipios, se realizó citación a algunos Alcaldes para atenderlos de manera presencial para capacitarlos en el RST los cuales enviaron a sus delegados, tambien se realizó comunicación telefonica con algunos de ellos.</t>
  </si>
  <si>
    <t>El cumplimiento obtenido se debe a las diferentes actividades que se programaron en el periodo y que se llevaron a cabo.</t>
  </si>
  <si>
    <t>El cumplimiento de este indicador obedece a la prontitud conque se resuelven los recursos tributarios en aras de cumplir con el  termino establecido por la entidad y el mandato legal</t>
  </si>
  <si>
    <t>No se cumplio con el 100% de este compromiso debido a que durante los primeros meses no se pudo realizar impulsos debido a la sobrecarga laboral de la funcionaria.</t>
  </si>
  <si>
    <t>Se reclasificaron los 32 contribuyente de conformidad con los dispuesto por el articulo 437 y 508-1 del E.T.; en el periodo comprendido de enero a diciembre del 2023.</t>
  </si>
  <si>
    <t>El logro es el resultado de medidas cauterales de aprehension realizadas que se encuentran ejecutoriadas en el periodo de enero a diciembre del año 2023 ,en la División de Fiscalización  y  Liquidación TAC</t>
  </si>
  <si>
    <t xml:space="preserve">El logro es el resultado delos cierres de establecimiento de comerciopara cumplir la meta del año en curso </t>
  </si>
  <si>
    <t>Este indicador tuvo sobre cumplimiento por que se logro  entregar todos los proyectos de donacion y chatarrización programados.</t>
  </si>
  <si>
    <t>Se ejecutó en la etapa persuasiva la Acción de control local, que se pactó en el 2023.</t>
  </si>
  <si>
    <t xml:space="preserve">El cumplimiento del año 2023 de este objetivo se logró debido a todas las acciones y actividades de acompañamiento que se realizarón a los municipios  en la adopcióndel Regimen Simple de Tributación.  </t>
  </si>
  <si>
    <t>El cumplimiento de este objetivo durante el periodo de enero a diciembre de 2023 logró debido a las actividades realizadas asi:  capacitación, realización de visitas integrales, campañas de facturación y a la necesidad de los contribuyentes de formalizarse.</t>
  </si>
  <si>
    <t>El cumplimiento de este objetivo logrado en el periodo correspondiente de enero a diciembre de 2023 se debió a las capacitaciones realizada de Factura Electrónica y la socialización de los beneficios que tienen al acogerse al proceso de DSPNE</t>
  </si>
  <si>
    <t>se ejecuto la Accion de control para la Region.</t>
  </si>
  <si>
    <t>El cumplimiento a este indicador se dio en atención a la prontitud en que se cumple con el procedimiento oportuno para el tramite de los insumos.</t>
  </si>
  <si>
    <t>El cumplimiento de este indicador obedece a que permanentemente se ingresan las diferentes actuaciones al aplicativo.</t>
  </si>
  <si>
    <t>El cumplimiento de este indicador obedece al esfuerzo y compromiso que se tiene para lograr el objetivo en mantener y conservar actualizado el aplicativo en aras de que halla una buena información.</t>
  </si>
  <si>
    <t>El cumplimiento de este indicador obedece a los impulsos realizados en la periodicidad respecto a obtener información de cada una de las denuncias registradas en los aplicativos.</t>
  </si>
  <si>
    <t>Con esfuerzo y dedicación se logra un cumplimiento satisfactorio que si bien es cierto no se llega a la meta establecida,  se evidencia el compromiso del funcionario ejecutor.</t>
  </si>
  <si>
    <t>El consolidado anual del cumplimiento de las actividades del sistema de gestión del conocimiento fue satisfactorio en el periodo enero - diciembre</t>
  </si>
  <si>
    <t xml:space="preserve"> Se cumple exitosamente con la meta del porcentaje de litigiosidad con los fallos a favor obtenidos en la anualidad. Con corte a 2023 se logró el 69,35% dando cumplimiento asi a la meta establecida en el TBG que se ubicaba en 66.5%. La puesta en escena de las ofertas de revocatorias adelantadas sirvieron para disminuir los fallos en contra, en beneficio de los intereses de la entidad.</t>
  </si>
  <si>
    <t xml:space="preserve">En el año se logró un cumplimiento según lo establecido en las metas acumuladas asignadas, se organizó y planeó el trabajo de evacuación de expediente de gran cuantía, así como la corrección de declaraciones de gran valor, con los que se logró el cumplimiento de la meta anual.  </t>
  </si>
  <si>
    <t>El indicador tiene una periodicidad de evaluación trimestral, durante todo el 2023 se  hizo el informe de seguimiento atendiendo a los lineamientos señalados en el Memorando No. 86 del 23 de abril de 2021 y el Memorando No. 07 del 17 de enero de 2022 sobre la Revisión de las actuaciones judiciales. Se realiza la revisión del 100% de las contestaciones de demanda y apelaciones que se radican ante el operador judicial y los proyectos para apoyo Memorando 44 del 28 de febrero de 2022.</t>
  </si>
  <si>
    <t>En el primer trimestre, la observancia de los lineamientos para la gestión de cobro y las visitas a contribuyentes de mayor cuantía para la promoción del beneficio del art 91 permitieron el cumplimiento de la meta satisfactoriamente. El segundo trimestre se vió afectado por la firma de las Actas de Acuerdos de Pago llevándonos a una disminución importante en el recaudo. Ya para el tercer  trimestre los contribuyentes  que firmaron actas de facilidad de pago se abstuvieron  de  realizar pagos esperando  una reforma que contemple un beneficio que disminuya la tasa de interés, lo cual afectó el recaudo,  así que para el cuarto trimestre se planteó la estrategia del agendamiento  a Contribuyentes con  mayores cuantías, todos los miércoles, así como el  impulso  a la generación de Oficios Persuasivos Penalizables,  y el seguimiento semanal a la gestión de los depósitos Judiciales, arrojando un resultado positivo para el cumplimiento de la meta.</t>
  </si>
  <si>
    <t xml:space="preserve">En el año hubo actos de gran cuantía que quedaron ejecutoriados en la etapa de recursos jurídicos y en fiscalización tributaria que ayudaron con el cumplimiento de la meta. También con etapas persuasivas se logró la corrección y presentación de declaraciones con pago de intereses y sanciones. </t>
  </si>
  <si>
    <t>Este indicador tiene medición trimestral, para su cumplimiento se ha atendido oportunamente lo indicado en el Memorando 132 de 2021, Memorando 44 de 2022, la oportunidad y completitud de las solicitudes del Comité de Conciliación. Adicionalmente, de acuerdo con lo establecido en la Resolución 166 de 2021, mediante la cual se establece la Política de Prevención del Daño antijurídico.</t>
  </si>
  <si>
    <t>Durante el año La DSI de Medellín adelantó campañas de acercamiento del tema de forma efectiva, mediante capacitación y difusión a los diferentes agentes económicos, explicando las bondades y beneficios, articulando campañas masivas de difusión del RST con gremios, la academia e instituciones del sector público.</t>
  </si>
  <si>
    <t>De las campañas programadas durante el año  se cumplio el 100 % de las acciones propuestas tanto para el cliente interno como para el cliente externo. El cliente interno y externo  lograron  un mayor conocimiento del procedimiento del derecho de petición y sistema de PQRS en general.</t>
  </si>
  <si>
    <t>De acuerdo con lo informado por la Coordinación de Administración del sistema de PQSRD, se solicitó eliminar la actividad al no haber sido posible cerrar el sistema.
"Este Indicador fue inhabilitado por solicitud de la Subdirección de Servicio al Ciudadano en Asuntos Tributarios - DGI. Por temas de integración tecnológica no fue posible cerrar el ingreso por el antiguo sistema por la APP "</t>
  </si>
  <si>
    <t>Durante el periodo se realizaron campañas conjuntas con 62 municipios de la jurisdicción las cuales impactaron 29.902 emprendedores y empresarios.</t>
  </si>
  <si>
    <t>Se reciben más de 200 PQRS por lo que la muestra tomada para validación del indicador son 30 PQ, las anteriores escogidas de manera aleatoria. Por parte del Despacho Seccional se procede al análisis de Calidad de forma y fondo de acuerdo con la lista CLON establecida por la coordinación. De acuerdo con el análisis realizado se cumple con el 98,8% del indicador, por ende, se supera la meta establecida la cual es del  80 %.</t>
  </si>
  <si>
    <t xml:space="preserve">Durante el año se realizaron campañas para impulsar y dar a conocer los mecanismos de formalización mediante capacitación y difusión a los diferentes agentes económicos, explicando las bondades y beneficios de cada uno, articulando campañas masivas de difusión del RST con gremios, la academia e instituciones del sector público. Se realizaron 71 capacitaciones que impactaron 5842 ciudadanos. </t>
  </si>
  <si>
    <t>La medición de este indicador es mensual. Si bien la meta está fijada en 10.2 meses, el promedio con corte al tercer trimestre se ubica en 5,9 meses, por tanto, se da un sobrecumplimiento en la meta, debido a que los mismos son fallados oportunamente y con anterioridad.</t>
  </si>
  <si>
    <t>Desde la Subdirección de Admon del RUT se establecieron las campañas para el año 2023, Medellín tiene una asignación de registros considerables a gestionar para la vigencia, por parte de la División se implementaron todas las medidas para dar cumplimiento a las mismas. Durante el primer trimestre se logra el cumplimiento del 100% de las campañas asignadas</t>
  </si>
  <si>
    <t>En lo corrido del año 2023 no se logró el cumplimiento de la meta establecida, esto en razón a: 1. existen procesos ocultos, duplicados o con errores que son sumados en el denominador, 2. Se presentaron inconvenientes con el aplicativo que en algunos meses no se guardó la información registrada, no abría o estaba fuera de servicio, situación que generaba un reproceso en las actualizaciones, 3. Dada la salida de los funcionarios de las instalaciones de la entidad, no se contó con el mes de diciembre para completar las actualizaciones pendientes en el aplicativo, esto teniendo en cuenta que el aplicativo ferrajoli solo tiene funcionalidad a través de la red de la entidad; dichas situaciones llevaron al incumplimiento de la meta durante ambos periodos de medición.</t>
  </si>
  <si>
    <t xml:space="preserve">Durante el año se realizaron jornadas de facturación y Al Día con la DIAN, en las cuales se hicieron verificaciones de obligaciones e información junto con etapas persuasivas que contribuyeron al cumplimiento de la meta asignada para el año. </t>
  </si>
  <si>
    <t xml:space="preserve">Durante el año se hicieron jornadas de facturación en la ciudad de Medellín y municipios del departamento, en las cuales se establecieron incumplimientos en los requisitos de facturación lo que resultó en sanciones de clausura de establecimientos y se logró el cumplimiento de la meta. </t>
  </si>
  <si>
    <t>Se desarrollan las acciones propias de la etapa URIIT, es decir, oficio persuasivo, llamada, citaciones, análisis de beneficio de auditoría, reuniones con contribuyentes, esto permite sensibilizarlos, motivar las correcciones cuando aplica y generar un muy buen impacto. al cierre de diciembre se continúa con investigaciones en curso, dado que se buscaba la corrección de las declaraciones de IVA en todos los casos con beneficio de auditoría.</t>
  </si>
  <si>
    <t>Durante el periodo se realizaron campañas de acompañamiento a los municipios que no han adoptado las tarifas del RST, explicando las causales de rechazo de los acuerdos y orientando a los municipios en la correcta adopción del RST. Se logró durante el año la aprobación de 10 acuerdos municipales que acogen la tarifas del RST.</t>
  </si>
  <si>
    <t xml:space="preserve">Durante el año la DSI de Medellín adelantó campañas de divulgación a los diferentes agentes económicos para el logro de la masificación en el uso de los documentos electrónicos, como herramienta de crecimiento y desarrollo empresarial. Se realizaron campañas de masificación que impactaron alrededor de 12,071 contribuyes.  Se realizaron capacitaciones y difusión a los diferentes agentes económicos, explicando los elementos del ecosistema de factura electrónica, articulando campañas  de difusión con gremios, la academia e instituciones del sector público. Se realizaron 55 capacitaciones que impactaron 3.204 ciudadanos y empresas.  </t>
  </si>
  <si>
    <t xml:space="preserve">Durante el año la DSI de Medellín adelantó campañas de divulgación a los diferentes agentes económicos para el logro de la masificación en el uso de los documentos electrónicos, como herramienta de crecimiento y desarrollo empresarial. Se realizaron campañas de masificación que impactaron alrededor de 12,071 contribuyes.  Se realizaron capacitaciones y difusión a los diferentes agentes económicos, explicando los elementos del ecosistema de factura electrónica, articulando campañas de difusión con gremios, la academia e instituciones del sector público. Se realizaron 55 capacitaciones que impactaron 3.204 ciudadanos y empresas.  </t>
  </si>
  <si>
    <t>Durante el último trimestre del año 2023 se presentaron las denuncias oportunamente, siempre y cuando procedieran, de los insumos remitidos por las diferentes áreas (dentro del respectivo mes). Se presenta un incumplimiento en el indicador toda vez que el insumo 31596, fue un error del apoderado al digitar la fecha de la denuncia, puesto que al elegir la fecha 27/11/2023, escribió el año 2024 arrojando así inconsistencia en la oportunidad de gestión y presentándose un incumplimiento en el indicador. El cumplimiento queda en 99,8%. Se está por encima del cumplimiento a nivel nacional que quedo en 94.78%.</t>
  </si>
  <si>
    <t>Se actualiza permanentemente el aplicativo, incluyendo cada una de las actuaciones que se resuelven frente a los recursos, revocatorias y resolución sanción presentadas en sede Administrativa logrando incluir el 100% en el año 2023.</t>
  </si>
  <si>
    <t>El aplicativo EKOGUI es de permanente actualización, por ello se confirma la información todos los procesos en la Dirección Seccional, de Impuestos de Medellín, los cuales se encuentran actualizados y calificados dentro del término legal y debidamente provisionados en el año 2023.</t>
  </si>
  <si>
    <t xml:space="preserve">El indicador presentó un incremento en su cumplimiento durante el año 2023. En lo que respecta al primer semestre no se cumplió con la meta esperada, ya que el indicador y la meta fueron conocidos por la Seccional en julio de 2023, situación que no permitió tomar acciones frente al incumplimiento. 
Para el segundo semestre, se realizaron actividades tendientes al cumplimiento de la meta, sin embargo, se presenta una discrepancia con el denominador de la formula del indicador referido en el análisis del cuarto trimestre. 
Se remitió solicitud a la Subdirección de Asuntos Penales con los argumentos para revisar la meta del primer semestre.
</t>
  </si>
  <si>
    <t xml:space="preserve">Se da cumplimiento del indicador en el año 2023 del Porcentaje de procesos judiciales que se encuentran actualizados en el Sistema de Información de Procesos Judiciales Contenciosos SIPROJ. Se actualiza permanentemente el aplicativo con el fin de que lo reportado en el mismo se ajuste a la realidad procesal de cada proceso donde la entidad es sujeto procesal. </t>
  </si>
  <si>
    <t>Durante todo el año 2023 se actualizó oportunamente el sistema SIE Penal con todos los insumos registrados en el aplicativo. Se presenta un incumplimiento debido a que el insumo 30631 que corresponde al mes de octubre, se radicó 2 veces; por lo cual se había reportado la eliminación del 30631 toda vez que el 30632 fue el insumo que se tramitó, situacion que no fue adelantada por la Subdirección de Asuntos Penales, por lo cual se registra el incumplimiento.</t>
  </si>
  <si>
    <t xml:space="preserve"> Durante el año 2023 se inscribieron 1444 servidores en los cursos impartidos por  la Escuela de Impuestos y Aduanas de la DIAN (Contabilidad para la interpretación de peritazgo técnico, Principios, estructura del Estado Colombiano y derechos fundamentales, Fundamentos Gestión de Impuestos, Toma de decisiones en situaciones de incertidumbre, estrés y riesgos, entre otros), en el SENA y COLSIBSIDIO (Cursos de Inglés) de los cuales 1224 fueron certificados, 115 reprobados y 105 no participaron en las actividades académicas, consideramos que dentro de las posibles causas por la cuales se presentaron las dos últimos eventos, pudo ser porque los funcionarios se encontraban en situación administrativa de vacaciones, calamidad doméstica, incapacidadades entre otras o por altas cargas laborales.​</t>
  </si>
  <si>
    <t>El porcentaje de éxito de litigiosidad superó la meta del año en 8,5%, debido a la efectividad de la defensa a cargo de los apoderados de la DSIAY.</t>
  </si>
  <si>
    <t xml:space="preserve">La DSIA Yopal para la vigencia 2023 tenía asignada una meta de $100.000.000 pesos correspondiente a la  gestión efectiva de resoluciones proferidas del regimen aduanero de la cual se logró  $1.174.011.000 pesos para alcanzar un cumplimiento del 1174%. En cuanto al comportamiento de este indicador a lo largo del año, se tiene que esta meta se mantuvo por encima de los valores establecidos para cada trimestre en los meses de febrero, octubre y diciembre.
</t>
  </si>
  <si>
    <t xml:space="preserve">La DSIA Yopal para la vigencia 2023 tenía asignada una meta de $6.300.000 pesos de gestión aceptada de resoluciones en firme de fiscalización cambiaria de la cual se logró $20.829.400 pesos con un sobrecumplimiento del  330.6%. 
</t>
  </si>
  <si>
    <t xml:space="preserve">La DSIA Yopal para la vigencia 2023 tenía asignada una meta de $23.787.500.000 de gestión efectiva de fiscalización tributaria de la cual se logró $18.131.445.875 para alcanzar un cumplimiento del 77.2%.  Este resultado se dió como consecuencia de la falta de personal en la división, de la inclusión forzosa de expedientes de devoluciones y denuncias enviadas desde nivel central de apertura obligatoria sin gestión significativa. Es de anotar que esta meta para la seccional fue incrementada del año 2022 al año 2023 en un 27% ($4.997.500.000), sin embargo, este incremento se planteó sin tener en cuenta la capacidad operativa de la división. 
</t>
  </si>
  <si>
    <t>Teniendo en cuenta el valor de la meta, se presento un cumplimiento del 100% en el año 2023, en la medida que todas las actuaciones producidas que requerían revisión fueron revisadas oportunamente por parte del jefe de área.</t>
  </si>
  <si>
    <t xml:space="preserve"> Cumplimiento en el año 2023 del 119,1% en el indicador de recaudo por gestión. La reforma tributaria contenida en la Ley 2277 de septiembre 13 de 2022 influyó significativamente para el logro de este indicador. Sin embargo factores como las estrategias de la Subidrección de Recaudo y Cobranzas, Control Extensivo de obligaciones con las acciones diferenciales de la cartera menor a 3 meses, la gestión de los funcionarios en atender los lineamientos hizo posible esta meta. </t>
  </si>
  <si>
    <t xml:space="preserve">La DSIA Yopal para la vigencia 2023 tenía asignada una meta de $20.000.000 pesos correspondiente a la  gestión aceptada en recaudo aduanero, sin embargo, de los insumos recibidos de nivel central los investigados de los procesos en curso no se allanaron a la sanción reducida.
</t>
  </si>
  <si>
    <t xml:space="preserve">La DSIA Yopal para la vigencia 2023 tenía asignada una meta de $17.598.900 pesos de gestión efectiva de resoluciones proferidas en  fiscalización cambiaria de la cual se logró $20.829.400 obteniendo un sobrecumplimiento del 118.4%. 
</t>
  </si>
  <si>
    <t>La DSIA Yopal para la vigencia 2023 tenía asignada una meta de $16.533.846.154 de gestión aceptada de fiscalización tributaria de la cual se lograron $17.215.918.375 alcanzando  un cumplimiento del 104.1%. Es de anotar que durante el cuarto trimestre de la vigencia el cumplimiento se mantuvo por encima de los valores de metas trimestrales.</t>
  </si>
  <si>
    <t xml:space="preserve">Se cumplió en el año 2023 con el 100% de esta meta en la medida que la seccional no está incluida en el memorando 132 de 2021 ni tampoco recibió requerimientos por parte de la subdirección. </t>
  </si>
  <si>
    <t>Se observa en el año 2023 una coherencia entre lo programado y lo ejecutado, con la disparidad de los sucedido en Noviembre por la falta de ejecución (-58,6%) de lo programado y una sobre ejecución de lo programado en diciembre de un +42,7% , con lo cual se deben aumentar las acciones para que desde las diferentes áreas se cumpla con el pago de obligaciones y Adjudicación de Contratos según lo programado; se debe resaltar que la DSIA Yopal ejecuto el 99,2% del total del presupuesto asignado, sobrepasando la meta establecida para 2023.</t>
  </si>
  <si>
    <t xml:space="preserve">La DSIA Yopal para la vigencia 2023 tenía asignada una meta de $80.000.000 pesos de gestión aceptada de fiscalización aduanera logrando un sobrecumplimiento por valor de $431.830.000 pesos correspondiente al 539.8%.  
</t>
  </si>
  <si>
    <t>La DSIA Yopal para la vigencia 2023 tenía asignada una meta de gestión aceptada de recaudo de  $60.000.000  de la cual se logró $41.172.000 pesos generando un cumplimiento del 68.6%. Cabe resaltar que estos resultados obedecen a la falta de insumos para gestionar enviados desde nivel central y es de anotar que  a 31 de diciembre del 2023 no hay investigaciones pendientes por trabajar.</t>
  </si>
  <si>
    <t xml:space="preserve">En la DSIA Yopal se da cumplimiento al PAC en prácticamente la totalidad de los programado para la vigencia 2023; sin embargo se debe evitar la creación de reservas presupuestales, creadas principalmente por inconformidad en los documentos de los contratos programados para el 2023, con lo cual no se obligaron y pagaron en la vigencia, con el consecuente riesgo sobre el principio de anualidad presupuestal;  la creación de reservas presupuestales son de aproximadamente el 20% del presupuesto anual.  </t>
  </si>
  <si>
    <t>La DSIA Yopal para la vigencia 2023 alcanzo el cumplimiento de las campañas programadas relacionadas con las estrategias de gestión con los contribuyentes inscritos en el Régimen Simple de Tributación – RST, sin embargo durante cada uno de los dos semestres se presentó un cumplimiento del 100% de ejecución de las campañas programadas.</t>
  </si>
  <si>
    <t xml:space="preserve">La DSIA Yopal para la vigencia 2023 tenía asignada una meta de $100.000.000 pesos de gestión aceptada de fiscalización aduanera logrando $431.830.000 pesos alcanzando  un sobrecumplimiento del 431.8%. Lo anterior, teniendo en cuenta que durante el primer trimestre de la vigencia  se mantuvo el cumplimiento por encima de los valores de las metas trimestrales.
</t>
  </si>
  <si>
    <t>En los meses de junio y julio de 2023 se cumplió en el 133% de la meta, al haberse proferido los fallos en oportunidad dentro de los 3 meses, el resto de meses del año no existió medición por cuanto no hubo recursos para fallar.</t>
  </si>
  <si>
    <t>No fue posible medir cumplimiento de este indicador teniendo en cuenta que no existieron recursos para fallar en el año 2023.</t>
  </si>
  <si>
    <t xml:space="preserve">En la DSIA Yopal para la vigencia 2023 se realizaron las campañas programadas en su totalidad </t>
  </si>
  <si>
    <t>Se realizo el cierre del sistema de PQRSD antiguo en su totalidad dando cumplimiento al 100%
"Este Indicador fue inhabilitado por solicitud de la Subdirección de Servicio al Ciudadano en Asuntos Tributarios - DGI. Por temas de integración tecnológica no fue posible cerrar el ingreso por el antiguo sistema por la APP "</t>
  </si>
  <si>
    <t xml:space="preserve">Para la vigencia del 2023 se tenía establecida una meta de 8 campañas se logró ejecutar 13, para un cumplimiento del acumulado a diciembre del año 2023 del 162%. </t>
  </si>
  <si>
    <t>Para la vigencia del año 2023 se tenía establecida una meta de 18 jornadas se logró la ejecutar 26, logrando asi un cumplimiento del acumulado a diciembre del 2023 del 144%.</t>
  </si>
  <si>
    <t>Se cumplió con la meta acumulada anual. El único mes del año 2023 que no se cumplió con la meta sobre el promedio de meses de las decisiónes, fue diciembre, debido a el exceso de carga laboral o falta de capacidad operativa.</t>
  </si>
  <si>
    <t>Durante la vigencia 2023 la DSIA Yopal tenía asignada una meta de 100% en acciones RUT y RUB, la cual se cumplió completamente. En cuanto al comportamiento de la meta a lo largo del año, se debe tener en cuenta que durante el primer semestre del año se cumplió con el 100%, pero se reporto el cumplimiento en cada uno de los trimestres de acuerdo a la periodicidad establecida en el indicador.</t>
  </si>
  <si>
    <t>El aplicativo FERRAJOLI se logró actualizar al 100 % en los procesos tributarios aduaneros y otros delitos, para el año 2023.</t>
  </si>
  <si>
    <t xml:space="preserve">La DSIA Yopal para la vigencia 2023 tenía asignada una meta de 22 reclasificados generando un cumplimiento del 100%. Este resultado se dió como consecuencia de la optimización de los preseleccionados para visitas de facturación que fueron realizadas durante el año. 
</t>
  </si>
  <si>
    <t xml:space="preserve">La DSIA Yopal para la vigencia 2023 tenía asignada una meta de $960.000.000 de pesos en el valor de decomisos de mercancías en firme de la cual se lograron  $754.155.894 de  pesos cumpliendo el  78.6%. Lo anterior, teniendo en cuenta que en la acción de control realizada por la división de Fiscalización se decomiso el valor de $1.866.117 pesos y que en varias ocasiones se solicito apoyo a la  POLFA que no fue suministrado porque se argumento que tenian otros compromisos por cumplir.
</t>
  </si>
  <si>
    <t>La DSIA Yopal para la vigencia 2023 tenía asignada una meta de 17 sanciones por clausura de establecimientos  generenado un cumplimiento del 47.1%. No se logra cumplir con la meta propuesta debido a la falta de capacidad operativa.</t>
  </si>
  <si>
    <t>La DSIA Yopal realizo la disposición del total de mercancías por las diferentes modalidades con las cuales la DIAN contaba con Contrato (Donación, Destrucción) sin embargo el contrato de Chatarrización solo estuvo disponible a partir del 16 de noviembre y el cronograma de chatarrización se ofició el 20 de diciembre, y la seccional Yopal se programó para la última semana de Enero del 2024; y considerando que del total de mercancía en existencias para 2023 el 75% se deben disponer por la Modalidad de Chatarrización es imposible dar cumplimiento a la meta por situaciones ajenas a la Seccional.</t>
  </si>
  <si>
    <t>Se cumplio con la meta del 100% prupuesta para el año 2023, debido a que se realizo acciones de control a cambios autorizado para verificacion de cumplimiento con el regimen cambiario.</t>
  </si>
  <si>
    <t>Producto de la acción de control tributaria local se obtuvo un recaudo de $52.547.000.</t>
  </si>
  <si>
    <t>En la vigencia del 2023, se tenía una meta de 4 acompañamientos a municipios los cuales fueron cumplidos, en las inconsistencias presentadas en los Informes del Régimen simple de Tributación, para un cumplimiento del 100% en este periodo.</t>
  </si>
  <si>
    <t>Para la vigencia del año 2023 se tenía establecida una meta de 860 solicitudes de facturación electrónica, y se recibieron 2914 para un cumplimiento del 338%. Esto gracias a la consolidación del programa, el riesgo subjetivo, las campañas y actividades que se han realizado dentro del programa, las capacitaciones a los contribuyentes, trabajo realizado por parte de la división de servicio al ciudadano DSIA Yopal.</t>
  </si>
  <si>
    <t xml:space="preserve">De acuerdo con los programas enviados desde la subdirección de Fiscalización Aduanera remitidos en el segundo semestre del año 2022, se evacuó el 100% correspondiente a un seleccionado por el programa “DA” Declaraciones Anticipadas. </t>
  </si>
  <si>
    <t>Para la vigencia del año 2023 se tenía establecida una meta de 68 solicitudes de nómina electrónica, y se recibieron 333 para un cumplimiento del 489%. Esto gracias a la consolidación del programa, el riesgo subjetivo, las campañas y actividades que se han realizado dentro del programa, las capacitaciones a los contribuyentes, trabajo realizado por parte de la división de servicio al ciudadano DSIA Yopal.</t>
  </si>
  <si>
    <t>La DSIA Yopal para la vigencia 2023 tenía asignada una meta de 1 acción de control para el mes de noviembre, la cual se cumplio al 100%</t>
  </si>
  <si>
    <t>Se logro presentar las denunias penales recibidas por el Despacho y remitidas por la Divisiones competentes. En este proceso de insumos fue de vital importancia los correos enviados a los contribuyentes colocando en conocimiento la actividad que se realizaria.</t>
  </si>
  <si>
    <t>Se cumplió la meta durante el año 2023 en el 100%.</t>
  </si>
  <si>
    <t>Durante el periodo comprendido de Enero a Diciembre de 2023 se logró alcanzar y superar la meta con la radicación de insumos penales ante la FGN</t>
  </si>
  <si>
    <t>se cumplio con la meta establecida para el periodo de enero a diciembre de 2023 debido al desarrollo de las actividades propias de la actualizacion de los insumos allegados al despacho.</t>
  </si>
  <si>
    <t>De acuerdo con la información suministrada por la Subdirección de Escuela, el cumplimiento de la dirección Seccional para la vigencia del 2023 en el indicador del PIC fue de 116,1%, lo anterior teniendo en cuenta que lo largo del año los funcionarios de la dirección seccional participaron en diferentes actividades académicas, sin embargo se concluye que el resultado es positivo teniendo en cuenta la carga laboral de los funcionarios de la seccional, lo cual ocurrió gracias al compromiso de los funcionarios con la capacitación y autocapacitación permanente.</t>
  </si>
  <si>
    <t>Durante el año 2023, se realizaron diferentes campañas   enfocadas principalmente en sectores informales identificados, que permitieron lograr el incremento de nuevos inscritos en el RST.  superando las metas establecidas para la respectiva vigencia,</t>
  </si>
  <si>
    <t>Se da cumplimiento a lo establecido en la realización de Campañas de apropiación y divulgación del sistema PQSR, cumpliendo satisfactoriamente la meta establecida para la vigencia 2023.</t>
  </si>
  <si>
    <t>Se realiza el cierre de las PQs de la seccional en el antiguo sistema, dando cumplimiento a la meta establecida.
"Este Indicador fue inhabilitado por solicitud de la Subdirección de Servicio al Ciudadano en Asuntos Tributarios - DGI. Por temas de integración tecnológica no fue posible cerrar el ingreso por el antiguo sistema por la APP".</t>
  </si>
  <si>
    <t>Durante acciones complementarias de masificación de RST en los diferentes municipios durante la vigencia 2023, (ferias de servicios, comisiones) se logra un 125% de la meta propuesta.</t>
  </si>
  <si>
    <t>Se realizaron jornadas se sensibilización en forma continua, a comerciantes, contadores, empresarios y público en general, brindando capacitación de mecanismos  que inicia la ruta de formalización y los beneficios tributarios, durante la vigencia 2023, logrando el cumplimiento del 111,1%  de la meta establecida.</t>
  </si>
  <si>
    <t>Se da cumplimiento  a los estipulado  en el Cronograma de ejecucion  de  campañas depuracion y actualización  del  RUT  2023. Depuración de la información a partir de reportes de fuentes internas y externas, - sensibilización y comunicación dirigida a las personas jurídicas y estructuras sin personería jurídica obligados a reportar información en el Registro Único de Beneficiarios -RUB conforme con los nuevos plazos establecidos en la Resolución 1240 de 2022 y actualización segmentada de la información, indicada por la Subdirección de Administración del Registro Único Tributario, logrando un 100% de la meta establecida.</t>
  </si>
  <si>
    <t>Se realizaron acciones de control proporcionales a la capacidad operativa de la Seccional logrando  buenos resultados en el acumulado del año, sin embargo, la meta sigue siendo ambiciosa para la realidad económica de la región y la capacidad de acción de la Seccional. El apoyo de las FFMM fue fundamental para la consecución de varios positivos.</t>
  </si>
  <si>
    <t>Para la vigencia 2023 se estableció una meta del 52.33%, desde la DSDIA Puerto Carreño, se logra una disposición total del 51.5%. Ello se traduce en un  cumplimiento total del 98.4%, sobre la meta fijada para esta vigencia.
De igual manera es importante resaltar que durante la vigencia se presentaron 2 hechos que afectaron el cumplimiento de la meta: 1) se debe a las demoras de más de hasta 2 meses presentada en la Coordinación de Operación Logística, para la aprobación de los Proyectos; pero sobre todo en la emisión de los Actos Administrativos. 2) La no aceptación de los ofrecimientos de Donación, por parte de posibles beneficiarios, debido probablemente a los montos "valor total de las donaciones".</t>
  </si>
  <si>
    <t>Durante la vigencia del año evaluado en el Despacho de la DSDIA de Puerto Carreño se efectuaron las acciones pertinentes que nos permitiera cumplir con la meta trazada para el registro y habilitación en el Sistema de Factura Electrónica de los contribuyentes responsables de IVA e impuesto nacional al consumo y todos los sujetos obligados a expedir factura de venta.
Dentro de las acciones trazadas por la Dirección Seccional, se efectuaron jornadas de capacitación durante el año a los diferentes sujetos obligados a expedir factura de venta en alianza con el SENA y la fuerza pública, de igual forma se establecieron canales de comunicación directa con los diferentes usuarios del sistema de factura electrónica con el fin poder resolver de manera oportuna las diferentes consultas y dificultades que presentaran en el sistema.</t>
  </si>
  <si>
    <t>Durante la vigencia del año evaluado desde el Despacho de la DSDIA de Puerto Carreño se efectuaron las acciones pertinentes que nos permitiera cumplir con la meta trazada para que los usuarios del Sistema de Factura Electrónica pudieran habilitar el Documento Soporte de Pago de Nómina Electrónica, espáticamente aquellos contribuyentes que tuvieran la calidad de responsables del impuesto sobre la renta y complementarios y que a su vez  tuvieran a cargo cotizantes por nomina con el fin de poder soportar costos y deducciones en el impuesto sobre la renta e IVA cuando aplique.
Dentro de las acciones trazadas por la Dirección Seccional, se efectuaron jornadas de capacitación durante el año evaluado con los diferentes sujetos obligados a expedir el documento soporte de pago de nómina electrónica, de igual forma se establecieron canales de comunicación directa con los diferentes usuarios del sistema de factura electrónica con el fin poder resolver de manera oportuna las diferentes consultas y dificultades que presentaran en el sistema.</t>
  </si>
  <si>
    <t>Se realiza acción de control en aeropuerto de Puerto Carreño</t>
  </si>
  <si>
    <t>No obstante que los funcionarios tuvieron el compromiso y dedicación para adquirir o fortalecer competencias a través de los cursos programados, las dificultades de conectividad que se tienen en la región ocasionaron que en algunos casos no se desarrollaran de manera normal.</t>
  </si>
  <si>
    <t xml:space="preserve">Durante el año 2023, la División de Fiscalización y Liquidación Aduanera y Cambiaria  de esta Seccional, trabajo arduamente  con el fin de dar cumplimiento a este indicador, encontrandose con el obstaculo de  que los usuarios aduaneros con que cuenta la Dirección Seccional de Impuestos y Aduanas de Urabá, ven  mas atractivo el uso de los beneficios de  reducción, gradualidad, allanamiento que le brinda el Estatuto Aduanero, lo que hace que en la División de Fiscalización y Liquidación Aduanera y Cambiaria  de esta Seccional se realicen  Autos de archivo por allanamiento antes de una decisión administrativa de fondo. Lo que implica que no se haya logrado el cumplimiento de la   meta propuesta para el año 2023. Es importante resaltar que este hecho se ha informado reiteradamente a la Subdirección de Fiscalización Aduanera, solicitando ademas el analisis en  conjunto   de la meta de  gestión efectiva y  aceptada, en cuyo caso se tendria un sobrecumplimiento del 152% de la meta propuesta en el 2023. </t>
  </si>
  <si>
    <t>Durante el año 2023, la División de Fiscalización y Liquidación Aduanera y Cambiaria  de esta Seccional, trabajo fuertemente con el animo de dar cumplimiento a la meta anual de este indicador, logrando un cumplimiento del 90.2%, se continuara con  gran esfuerzo en el anasislis de insumos recibidos, acciones de control a los usuarios cambiarios que permitar un mayor recaudo.</t>
  </si>
  <si>
    <t>De Enero- Diciembre de 2023 se dio un sobre  cumplimiento de 431.8% de la meta de Recuado, gracias a las visitas de cercania al ciudadano , acciones de control realizadas por la División de Fiscalización y Liquidación Aduanera y Cambiaria y,  al gran compromiso de los funcionarios en el cumplimiento de las metas de Gestión.</t>
  </si>
  <si>
    <t>Durante los meses de Enero- Diciembre del 2023, la  División de Fiscalización y Liquidación Aduanera y Cambiaria  de esta Seccional, trabajo fuertemente con el animo de dar cumplimiento a la meta anual de este indicador, logrando un sobrecumplimiento del 125.2%, gracias a las Resoluciones de allanamiento y Resolucion sancion, proferidas y en firme.</t>
  </si>
  <si>
    <t>Enero a diciembre se obtuvo un cumplimiento 112,4%  en la ejecución presupuestal lo que significa que se han desarrollado los procesos contratuales necesarios para el normal funcionamiento de la Seccional para asi mismo los compromisos y servicios tales como servicios públicos, impuesto predial, y viáticos de funcionarios entre otros.</t>
  </si>
  <si>
    <t xml:space="preserve">En el año 2023 el sistema informático SYGA Importaciones, por  gestión de riesgo arrojó  2.407 declaraciones para inspección física o documental, para un recaudo de 364 millones sobre una meta de 764 millones. Se efectuaron 74  acciones de suspensiones por parte de los inspectores pero debido a los valores fob declarados no fue posible la consecución del 100% de la meta.
</t>
  </si>
  <si>
    <t>De Enero- Diciembre del 2023, la  División de Fiscalización y Liquidación Aduanera y Cambiaria  de esta Seccional, trabajo fuertemente con el animo de dar cumplimiento a la meta anual de este indicador, logrando  asi un sobrecumplimiento del 150.4%, gracias a la gestion aceptada realizadas mediante  Resoluciones de allanamiento  del 40% y 60% en firme.</t>
  </si>
  <si>
    <t>Durante el periodo de enero - diciembre se cumplio  con el  desaarolló  de los procesos contractuales programados  en las fechas correspondientes.</t>
  </si>
  <si>
    <t>Durante el año 2023, se logro un sobrecumplimiento del 239.9%,  gracias a  las acciones de cercania al ciudadano y acciones de control, se logro  el cumplimiento de la meta.</t>
  </si>
  <si>
    <t xml:space="preserve">De enero a diciembre  se dio cumplimiento a la meta debido a las decisiciones  tomadas en los recursos aduaneros. 
</t>
  </si>
  <si>
    <t>No se presentaron de enero a diciembre insumos para este indicador.</t>
  </si>
  <si>
    <t>Esta meta es programada de forma semestral. La primera campaña fue reportada en Junio (Primer Semestre), y en el mes de septiembre se reporta la segunda campaña. Quedando con un acumulado del 100% de cumplimiento.</t>
  </si>
  <si>
    <t>El nuevo aplicativo PQ Dynamic 365 entro en producción el 11 de agosto de 2023. En el antiguo sistema de PQSRD no quedo ninguna petición por resolver para el año 2023.
"Este Indicador fue inhabilitado por solicitud de la Subdirección de Servicio al Ciudadano en Asuntos Tributarios DGI. Por temas de integración tecnológica no fue posible cerrar el ingreso por el antiguo sistema por la APP".</t>
  </si>
  <si>
    <t>La competencia Tributaria según la Resolucion 064 de 2021, le corresponde a Medellin por lo que no tenemos metas para este indicador. En la Seccional Urabá se le orienta al usuario el procedimeinto del RUB .</t>
  </si>
  <si>
    <t>La Subdirección de Registro Aduanero programó dos visitas de verificación de usuarios aduaneros, con el cumplimiento de los lineamientos entregadsos,  efectuando dos (2) verificaciones o visitas pero sólo se validó una visita, lo que conllevó a un cumplimiento enero-diciembre del 93.8%.</t>
  </si>
  <si>
    <t>En este indicador el cumplimiento de enero a diciembre fue del 31,3% debido de 20 procesos  en el aplicativo ferrajoli, se acttualizaron 5, de conformidad con las audiencias realizadas.</t>
  </si>
  <si>
    <t xml:space="preserve">El cumplimiento anual del 123.9% es debido a  123  decomisos en firme.  que se realizaron gracias a la gestión realizada por los funcionarios de las Unidades Aprehensoras de la DSIA de Urabá, en conseguir  a través de acciones de control en zonas primarias, carreteras y establecimientos de comercio el cumplimiento de la meta. Asimismo, en las alianzas interinstitucionales con la Armada Nacional y la Policia Nacional que han permitido mayor control al contrabando abierto en la Región. </t>
  </si>
  <si>
    <t>El no cumplimiento de la meta anual se debe a la no liberación oportuna de las cadenas de custodia de las mercancías,  la seccional gestiono la celeridad de las liberaciones, pero solo en el mes de noviembre la fiscalía libero mercancías que suman más del 90% del valor del inventario de mercancías ADA, a Bogotá se enviaron a finales de noviembre del año 2023 cuando  liberaron cadenas de custodia,  dos resoluciones de destrucción así: la 141201-257-00131 valor de $3.201'557.115 y la 141201-257-00132 valor de 560'071.076 que suman $3.761'628.191 que por tema presupuestal no fueron programadas en el cronograma de destrucción del mes de diciembre y eso incidió en el incumplimiento; se hace aclaración que más del 90% del valor de las mercancías ADA estaban en cadena de custodia y esa situación tiene una incidencia directa en la no disposición de dichas mercancías, se destruirán lo citado en esas dos resoluciones de destrucción a inicios del año 2024 acorde a cronograma de destrucción.</t>
  </si>
  <si>
    <t>En el  acumulado enero a diciembre se efectuaron 20 reconocimientos y se generó una aprehensión dando como resultado un cumplimiento del 12.5% sobre la meta del 1%, dando como resultado final un cumplimiento normalizado del 200%.  Este sobrecumplimiento se debe a que los reconocimientos de carga en el control previo por esta Dirección Seccional, son muy mínimos, lo que quiere decir que cuando se da una incidencia o hallazgo,  se dispara el cumplimiento de la meta.</t>
  </si>
  <si>
    <t>Se realizo accion control Regional en el mes de Noviembre de 2023, realizada a los Centros comerciales de la Zona de Urabá. Llegando al cumplimiento de la meta establecida para este año.</t>
  </si>
  <si>
    <t xml:space="preserve">En el año 2023 el sistema informático SYGA Importaciones, por  gestión de riesgo arrojó  2.407 declaraciones para inspección física o documental, los inspectores efectuaron 74  acciones de suspensión con recaudo por encima de 50 SMLMV, sobre la meta establecida de 72 incidencias o hallazgos, dando como resultado el cumplimiento de la meta.
</t>
  </si>
  <si>
    <t>Se realizo accion de control Regional en el mes de Noviembre de 2023, realizada a los Centros comerciales de la Zona de Urabá. Llegando al cumplimiento de la meta establecida para este año.</t>
  </si>
  <si>
    <t>Esta meta es programada de forma semestral. La primera campaña fue realizada el 10 de mayo de 2023, presentando un Registro de Asistencia de 90 usuarios. La segunda campaña se realizó el 15 de noviembre de 2023 en coordinación con Cámara de Comercio de Urabá, realizando un foro central de la Semana Regional de Emprendimiento de Urabá 2023, destinados a emprendedores, el cual, presento un Registro de Asistencia de 154 usuarios, para un total de 244 Personas capacitadas</t>
  </si>
  <si>
    <t>De enero a Diciembre se obtuvo   un cumplimiento del 100% de la meta en la gestion de asuntos penales.</t>
  </si>
  <si>
    <t>De enero a diciembre se cumplio al   75,0%  de la meta en el Registro Unico Procesos de Gestón Juridica (RUPGJ)</t>
  </si>
  <si>
    <t>se cumplio acabalidad la meta de este indicador en un 100% debido que fueron presentado los impulsos procesales ante la Fiscalia de la Nación.</t>
  </si>
  <si>
    <t>En el segundo semestre se cumplio al 100% la meta de este indicador, aunque para el primer semestre  no se reporto debido a que el  aplicativo  Sistema Informacion Estadistca de Procesos Penales (SIEPP) se  instalo en el mes de junio 2023, en el cual no se alcanzo a incluir insumos de procesos  penales.</t>
  </si>
  <si>
    <t>Para el factor del PIC, Enero a diciembre  la Seccional cumple con un 93,6%  de acuerdo con la información suministrada por la Coordicación Escuela,  gracias a la participación activa de los funcionarios, en los diferentes cursos programados para la seccional Urabá.</t>
  </si>
  <si>
    <t>Se han proferido 5 fallos en contra de la DIAN, los cuales son resultado de procesos atendidos desde hace aproximadamente 10 años. En el Despacho se viene y continúa trabajando en el análisis y consolidación de criterios jurídicos, con la finalidad de lorgar establecer estrategias jurídicas a favor de la Entidad, como por ejemplo: estudio de sentencias, análisis de antecedentes y retroalimentación en los comités jurídicos.</t>
  </si>
  <si>
    <t xml:space="preserve">Se logra cumplir la meta anual gracias a las acciones realizadas y las labores pertinentes, se espera el mismo cumplimiento para el año 2024 con una excelente gestión ya sea por correcciones o declaraciones de los contribuyentes con ocasión a la acción fiscalizadora. </t>
  </si>
  <si>
    <t xml:space="preserve">Durante el año se hizo un proceso de cobro bastante agresivo ya que además del aumento de las jornadas de visitas integrales, de facturación electrónica y "Al día con la DIAN", se cerraron ciclos en un mayor número con medidas cautelares, facilidades de pago, secuestre, avalúo de bienes  y remates y agilidad en la  aplicación de titulos . Oficios persuasivos penalizables e insumos a jurídica. Si embargo, a pesar del repunte al final del año no se logró el 100% . Un factor de gran importancia que consideramos nos afecto mucho fue el alto  porcentaje calificado  por Facturación Electrónica que al final  aun no se afianza totalmente ante los contribuyentes y los controles de la DIAN. De igual manera tenemos una  cartera alta "sin Respaldo Economico" que genera una falsa expectativa de cobro, lo cual esperarmos depurar en lo posible en el nuevo año . </t>
  </si>
  <si>
    <t>Se cumple la meta de gestión aceptada en su mayor parte por ejecutorias de actuaciones propuestas y la acción fiscalizadora para obtener corrección y declaraciones por parte de los contribuyentes. Se estima mayor porcentaje de cumplimiento para el año 2024.</t>
  </si>
  <si>
    <t>Se ejecutó el presupuesto de acuerdo a lo programado para la vigencia 2023.</t>
  </si>
  <si>
    <t>Este cumplimiento se obtiene debido a que se efectuaron los pagos de acuerdo a lo programado</t>
  </si>
  <si>
    <t xml:space="preserve">Para el año 2023 se realizaron 658 inscripciones de personas naturales y jurídicas en el Régimen Simple de Tributación - RST, según la información reportada por la subdirección, distribuidas de la siguiente manera:
358 correspondian a personas naturales y 284 a personas jurídicas.
</t>
  </si>
  <si>
    <t>La Dirección Seccional establece el promedio de 03 meses para el estudio, fallo y posterior notificación de los recursos de reconsideración.</t>
  </si>
  <si>
    <t>Para el año 2023 se realizó un total de 54 actividades dentro de la campaña de apropiación y divulgación del sistema PQSRD; las cuales se  enfocaron principalmente en el cliente interno con el fin de facilitar la transición del sistema antiguo a Dynamics 365 a los funcionarios  gestionan y radican solicitudes.
Para lograr el objetivo de la campaña la socialización de los roles y  TIPS del nuevo sistema fueron fundamentales ya que permitieron la adaptación de los usuarios y la gestión oportuna y de calidad de cada una de las solicitudes recibidas.
En cuanto al cliente externo, y ante la situación presentadada en el año 2023 donde se recibieron en puntos de contacto un alto numero de personas que requerian radicar solicitudes, el acompañamiento en kiosco fue fundamental y facilitó la divulgación del nuevo sistema entre los usuarios externos.</t>
  </si>
  <si>
    <t>Para el año 2023 se realizaron 9 campañas conjuntas con municipios durante el periodo, mediante puntos móviles y capacitaciones distribuidas por los diferentes municipios del departamento de Cordóba, lo que representó un cumplimiento del 112,5%.
En estos se ofreció capacitación o Socialización para inscripción de comerciantes, emprendedores, entre otros, y la sensibilización del RST, cumpliendo de manera satisfactoria con las metas asignadas para la Dirección Seccional.</t>
  </si>
  <si>
    <t>Para el año 2023 se realizaron 26 jornadas de sensibilización, con el fin de Impulsar y dar a conocer los mecanismos  que dan inicio a la ruta de formalización y los beneficios tributarios para  empresarios y emprendedores, cumpliendo con la meta en un 144,4%. 
Dentro de estas jornadas se realizaron jornadas de socialización y Campañas para Inscripción en el Régimen Simple de Tributación, impactando la ciudadania en general de manera positiva</t>
  </si>
  <si>
    <t>La Dirección Seccional establece el promedio de 09 meses para el estudio, fallo y posterior notificación de los recursos de reconsideración.</t>
  </si>
  <si>
    <t xml:space="preserve">En el año 2023 le asignaron a la Dieccion seccional Monteria 7 campañas de las cuales todas se gestionaron, dando un cumplimiento del 100% </t>
  </si>
  <si>
    <t>Este resultado obedece a que los expedientes en Ferrajoli se actualizaron con la última actuación judicial y no con el impulso procesal, no obstante, se actualizarán los aplicativos correspondientes a fin de darle cumplimiento a este indicador y continuar fortaleciendo el desarrollo de los procesos penales.</t>
  </si>
  <si>
    <t>Se logron en el año 89 reclasificados para un porcentaje de cumplimiento en el año del 109%, producto de la visitas "AL DIA CON LA DIAN" y de algunas denuncias presentadas igualmente se efectuaron Resoluciones de Reclacificación de no responsables a Responsables de Iva e Ipoconsumo y otros efectuaron actualización voluntaria de su responsabilidad.</t>
  </si>
  <si>
    <t>Con relación al cumplimiento anual se logró el objetivo principal, el cual era obtener un recaudo por Decomisos de mercancías en Firme por valor de $ 3.561.000.000, logrando hacer frente a la misma $5.299.363.710 para un cumplimiento anual del 148.8%, el cual se logró gracias al esfuerzo y compromiso de todos los funcionarios, y a la buena Planeación y Organización de la Actividades a Realizar,  mejoramiento y efectividad de los perfilamientos, a la oportuna notificación  de las actas de aprehensión y  ejecutoria de las notificaciones, como tambien al apoyo de la POLFA y el Departamento de Policía Córdoba.</t>
  </si>
  <si>
    <t xml:space="preserve">Se profirieron en el año 20 resoluciones de cierres de establecimiento,  para un porcentaje de cumplimiento en el año del 167% cuyo insumo fueron las visitas "AL DIA CON LA DIAN" y denuncias presentadas durante el año. </t>
  </si>
  <si>
    <t>Durante el año 2023 se realizaron todas las acciones requeridas con el propósito de darle disposición a las mercancías en existencia según la normatividad vigente..</t>
  </si>
  <si>
    <t xml:space="preserve">Durante el año se realizó la acción persuasiva a los seleccionados donde dos (2) de estos presentaron corrección de la declaracion de renta, sin embargo tres (3) se encuentran en curso con requerimiento ordinario de Información esperando su respuesta para terminar de validar las pruebas. </t>
  </si>
  <si>
    <t>Para el año 2023 se realizó un total de 34 acciones de acompañamiento a los municipios en la adopción del Régimen Simple de Tributación en los territorios con la adopción de tarifas ICAC con el cumplimiento de acuerdos y cuentas bancarias. Estos acompañamientos estuvieron dirigidos a lograr que el 100% de los municipios adoptaran las tarífas ICAC con el cumplimiento de acuerdos y cuentas bancarias dentro del RST
Logrando ser aprobado por la DIAN los acuerdos de los municipios de Puerto Escondido, Chinú, Cotorra, Lorica, Valencia, Purísima, Cereté, Montelibano y Puerto Libertador.
Quedando pendiente por Acuerdo los Municipios de La Apartada, Moñitos, Los Cordobas, SanBernardo del Viento y San José de Uré, y de ellos por presentar el Formato 2435 para la cuenta bancaria solamente el municipio de San José de Uré.</t>
  </si>
  <si>
    <t>Para el año 2023 se cumplió de manera satisfactoria con las metas asignadas para la Dirección Seccional con respecto al número de Facturadores Electronicos Hablitados lo que obedeció a las estrategias implementadas y que dieron excelentes resultados, tales como la programación de capacitaciones y charlas de la mano con los gremios, las universidades y la cámara de comercio y la orientación o asistencia relacionada con los trámites y servicios, mediante citas presenciales o virtuales en el punto de contacto.</t>
  </si>
  <si>
    <t>Para el año 2023 se cumplió de manera satisfactoria con las metas asignadas para la Dirección Seccional con respecto al número de Facturadores Electronicos Hablitados con el DSPNE lo que obedeció a las estrategias implementadas y que dieron excelentes resultados, tales como la programación de capacitaciones y charlas de la mano con los gremios, las universidades y la cámara de comercio y la orientación o asistencia relacionada con los trámites y servicios, mediante citas presenciales o virtuales en el punto de contacto.</t>
  </si>
  <si>
    <t xml:space="preserve">Para el periodo enero-diciembre 2023 se cumplió con la accion de control propuesta ordenado mediante Memorando 00094 del 25 de julio de 2023, en razón a las Actividades Tablero Balanceado de Gestión “TBG” 2023 - Subproceso de Fiscalización y Liquidación, específicamente a la Actividad 7 Propuesta Acción de Control para la Región 2023 La acción de control propuesta fue realizada durante los días 27,28, 29 y 30 de noviembre 2023, en la cual se efectuaron 34 acciones de control al sector económico objeto de la operación arrojando una valor de aprehension de $427,076,644., superando la meta propuesta para esta acción de control en 267%, la cual inicialmente era de $160.000.000, resultados obtenidos gracias al análisis realizado al comercio del departamento y al esfuerzo del grupo aprehensor por obtener excelentes resultados en las acciones de verificación realizadas. </t>
  </si>
  <si>
    <t>Se registra un cumplimiento del 100% respecto del registro y actualización en los aplicativos Carrara y Ferrajoli.</t>
  </si>
  <si>
    <t>Se registra un cumplimiento del 100% respecto del registro y actualización del RUPGJ.</t>
  </si>
  <si>
    <t>Se da un cumplimiento del 96% en el registro de procesos y actualizaciones en el aplicativo e-kogui.</t>
  </si>
  <si>
    <t>Teniendo en cuenta que la base de datos de los procesos se encuentra en depuración, debido a que algunos expedientes no tienen codigo SIRECI, datos particulares que impiden la correcta identificación del mismo, situaciones que impidieron realizar la totalidad de los impulsos procesales</t>
  </si>
  <si>
    <t>Este cumplimiento del 92% en el registro y actualización de los procesos en SIE de Representación Externa, obedece a que se presentaron sentencias de procesos que los abogados de la epoca no habian regsitrados en los respectivos aplicativos.</t>
  </si>
  <si>
    <t>Este resultado es un reporte de la Subdirección de Asuntos Penales en el que no se tuvo en cuenta la fecha real de recepción de los insumos en el área jurídica, y por tanto, se presenta una presunta inoportunidad en la presentación de la denuncia penal cuando realmente si se presentó ante las autoridades competentes dentro de la oportunidad establecida.</t>
  </si>
  <si>
    <t>La Dirección Seccional cumplió satisfactoriamente con las actividades de capacitación establecidas en el PIC para el año 2023.</t>
  </si>
  <si>
    <t>El Git de Operación Logística en el año 2023 cerro con un porcentaje en Disposición de Mercancías ADA  del 78,0 %, presentando un acumulado anual que asciende a $ 33.019.834.411, si bien no se cumplió con la meta establecida, para el año 2024 serán replanteadas las estrategias para el cumplimiento de la meta, es importante tener en cuenta que desde marzo a junio del 2023 se realizó el traslado de las mercancías  de la UT ALA  a la UT Nueva Logística y que el servicio prestado por el contratista para el almacenamiento y custodia de las mercancías presentó diferentes situaciones que no permitieron que los funcionarios Dian desempeñaran  a cabalidad sus funciones en la bodega como: demora en la disposición de las mercancías para inspeccionar, falta de personal operativo “cuadrillas”, montacargas en constante reparación, tambien se presenta demora en las inspecciones porque el contratista dispone el DIM con los items incompletos.</t>
  </si>
  <si>
    <t>No fue reportado por parte del Nivel Central y no es posbile generar por paret de la seccional un dato exacto puesto que la segunda instancia la conoce la seccional de  Cali, donde terminan la mayoria de los procesos</t>
  </si>
  <si>
    <t xml:space="preserve">Para el año 2023, la meta fue de $31.919.000.000, lográndose un sobrecumplimiento por valor de $53.953.280.761 con un cumplimiento del 169%,  que obedecierón principalmente a las Resoluciones Proferidas imponiendo Sancion, Resoluciones proferidas que formulan LOC, LOR y Resoluciones proferidas que declara incumplmiento y ordena la efectividad de la garantia.                                                                                                                 
Las estrategias que se continuaron aplicando durante este trimestre fueron:      
Se continua trabajando en visitas operativas a  los edificios y ubicaciones según el RUT de los usuarios aduaneros identificados. 
se trabajó en las actividades como fueron:
Requerimiento Especial Aduanero Proponiendo “Sanción cuando no sea posible aprehender la mercancía”: Fecha Actividad: a partir del mes de julio del 2023.
Resolución Sanción: Fecha Actividad: a partir del mes de agosto del 2023.                                                                                                                                                                                                                 </t>
  </si>
  <si>
    <t xml:space="preserve">Por el periodo comprendido de enero  a diciembre del año 2023, con una meta de gestión efectiva de 19,290.000.000, como resultado de las actuaciones de las investigaciones desarrolladas de forma eficiente y eficaz de conformidad a los programas y acciones de control llevados a cabo a los contribuyentes seleccionados recibidos de la Subdirección de Gestión de Fiscalización Tributaria, se obtiene un logro de $22.575.540.099, para un cumplimiento del 117,03  %, toda vez que se profirieron actos, y demás actuaciones realizadas para mejorar el comportamiento fiscal de los contribuyentes y corrección de inconsistencias o incumplimientos relacionados con las obligaciones tributarias, que se tradujeron en recaudo al ser pagadas por el contribuyente o en títulos  con merito ejecutivo. </t>
  </si>
  <si>
    <t>El indicador al cierre del 2023 logra un cumplimiento del 206,3% con respecto a la meta establecida, de acuerdo al memorando 7 del 17 de enero de 2022, en el numeral 2.Actuaciones realizadas por el jefe de la coordinación de defensa jurídica, los jefes de división según el caso.(memoriales de contestación de demanda, apelaciones de fallo) Todas las actuaciones presentadas por las abogadas fueron revisadas por  la jefa en su momento.</t>
  </si>
  <si>
    <t>Durante el año 2023, se logra un cumplimiento del 95,1%, con la gestiones realizadas durante todo el año se logro un incremento del recaudo en un 19,8% comparado con el cierre del  año 2022 con una equivalencia acumulada del 75,3% en recaudo bruto. Dichas actividades se concentraron en una mayor cercania al ciudadano, visitas de control, capacitacion y autocapacitacion de manera periodica y seguimiento de las labores desarrolladas al interior de la División.</t>
  </si>
  <si>
    <t xml:space="preserve">Para el año 2023, la meta fue de $8.284.000.000, lográndo un cumplimiento del 103,7%.    con un recaudo por valor de $8.591.591.571                                                                    
Las estrategias que se aplicaron fueron:        
1. Emplazamientos: Invitaciones a allanarse al 100% de los insumos remitidos, con lo que se logra mayor recaudo, y disminución de la carga laboral de la División.
2. Regalías: Verificar en los sistemas de información de la Entidad las mercancías objeto de regalías para proceder con el análisis correspondiente y así determinar en qué casos se deben realizar las correspondientes Liquidaciones Oficiales de Corrección. 
3. Antidumping: Recaudo de Tributos aduaneros por identificación de casos que de conformidad con la normatividad aduanera deben liquidar y pagar Antidumping.
4. Descripción Errada e Incompleta: Evacuación expedita de expedientes con Descripción Errada e Incompleta, recaudando así el 15% por concepto de rescate.
5. Planes de Choque: Recaudo de Tributos aduaneros y rescates al 50% y 75%, generados por los resultados de acciones de Control, por mercancías aprehendidas.
6. Comunicación Dependencias: Constante comunicación con las diferentes áreas de control previo o simultaneo, para la remisión expedita de insumos por allanamiento y tendidos de unidades de carga que se realicen de manera simultanea con otras Dependencias.                                                                                                                                                                Adicionalmente me permito corregir los valores reportados en las columnas Logro Abril: $511.874000 con un porcentaje de 61,7%; Logro Julio: $511.874.000 con un porcentaje de 73,6%.                                                                                                                                                                                                            </t>
  </si>
  <si>
    <t xml:space="preserve">Por el periodo comprendido de enero  a diciembre del año 2023, con una meta de gestión aceptada de $13.366.648.352, como resultado de las investigaciones ejecutadas se obtiene un logro de $21.777.454.599, para un cumplimiento del 162.92 %, toda vez que se profirieron actos para mejorar el comportamiento fiscal de los contribuyentes y se obtuvo correcciones de inconsistencias, así como presentación de obligaciones por incumplimientos relacionados con las obligaciones formales, que se tradujeron en recaudo al ser presentadas/pagadas por el contribuyente o en títulos  con merito ejecutivo para ser cobrados. </t>
  </si>
  <si>
    <t>Para el cierre del año 2023, se logra un cumplimiento del 97,5% respecto a la meta establecida, los  requerimientos elevados por el Comité de Conciliación  , fueron atendidos en oportunidad de  acuerdo al Memorando 132 de 2021</t>
  </si>
  <si>
    <t>Ahora bien, y en comparación, a las cifras acumaladas de enero a Diciembre entre el Año 2022 y 2023, observamos que para el 2023 teniamos una meta del 95% y se cumplio con un total del 108,7% quedando incluso superior al logro obtenido en el 2022 que fue del 106,1%. El nivel de ejecución presupuestal del año 2023 fué del 88% para un cumplimiento del 92,4%, la diferencia con el TBG obedece a que a lo largo del año se realizaron adiciones y reducciones al presupuesto asignado el cual iniciamos con una asignación de $856,315,890 y finalizamos con  $1.108.531.220,48 afectando los niveles de ejecución.</t>
  </si>
  <si>
    <t>Teniendo en cuenta correos electronicos enviados a la Subdirecion de Aduanas relacionados con los criterios ejercidos en el analisis de riesgo para el primer trimestre, los cuales afectaron el cumplimeito de metas de este periodo; es importante indicar que a partir del segundo trimestre con los ajustes realizados  se presenta un aumento en el cumplimiento de metas representado para el cierre de año ( enero a diciembre) en un cumplimiento del 123,7% sobre la meta establecida. Las acciones que coayudaron al cumplimeinto de metas fueron: controversia al valor, legalizaciones de mercancia entre otros.</t>
  </si>
  <si>
    <t xml:space="preserve">En el año 2023 se logra un sobrecumplimiento de la meta en un 185,5% en lo correspondiente a las resoluciones en firme (Gestiópn Aceptada) de una meta anual de  $28.000.000.000 se logró una gestión en $51.962.102.623.  
Se realizó un trabajando en visitas operativas a  los edificios y ubicaciones según el RUT de los usuarios aduaneros identificados. 
se trabajó en las actividades como fueron:
Requerimiento Especial Aduanero Proponiendo “Sanción cuando no sea posible aprehender la mercancía”: Fecha Actividad: a partir del mes de julio del 2023.
Resolución Sanción: Fecha Actividad: a partir del mes de agosto del 2023.                                                                                                                                                                                                       Adicionalmente, me permito corregir los valores reportados en la columna Logro Julio: $3.066.000 con un porcentaje de 0,1%.  </t>
  </si>
  <si>
    <t xml:space="preserve">Conforme a la meta estipulada para el 2023, el cual se definio en un 92,3% encontramos que la Seccional Buenaventura no logro llegar a esta meta dado que el cumplimiento total para este año es de 92,3%, esto es debido, a que el nivel central asigno recursos en el mes de Diciembre de los cuales algunos contratos fueron adjudicados por cuantias menores a las asignadas y otros quedaron desiertos, pero en comparación con el logro del año 2022, el año 2023 fue superior. </t>
  </si>
  <si>
    <t>Se logra un sobrecumpliminetodel 200% de los objetivos gracias a el trabajo realizado  en sinergia con la Cámara de Comercio y el Distrito de Buenaventura para lograr despejar la dudas e inquietudes que aún persisten en los usuarios, con el objetivo lograr fortalecer la base de inscritos reales y que no sean usuarios que después se les deba retirar la responsabilidad porque se dieron cuenta que no cumplían con los requisitos para pertenecer al RST.</t>
  </si>
  <si>
    <t>La División de Fiscalización y Liquidación Aduanera y Cambiaria durante el año 2023 no reibio lineamiento para la medición de este indicador.</t>
  </si>
  <si>
    <t>Al cierre del año 2023, se loga el cumplimiento de la meta del indicador 100% en lo correspondiente a las decisiones de recursos aduaneros, todos los insumos para ser atendidos por la Dirección Juridica, fueron atendidos con calidad y en la oportunidad conforme a los tiempos establecidos.</t>
  </si>
  <si>
    <t>Durante el año 2023 se logra un cumplimiento de la meta del 91,7%, todos los recursos en materia fueron atendidos en oportunidad.</t>
  </si>
  <si>
    <t xml:space="preserve">Al cierre del año 2023 se logra un cumplimiento del 100% en el indicadr. Durante este año Se realizó divulgación del sistema. Se detecta la necesidad de realizar mayor enfoque en la apropiación del sistema para los funcionarios de la Seccional, aun si entre sus funciones no se encuentra la gestión de las PQSR; esto, para lograr la alineación de los distintos procesos. </t>
  </si>
  <si>
    <t xml:space="preserve">Se logra un cumplimiento de la meta del 100%.  La gestión de PQSR de la Seccional a través del antiguo sistema cerró el año al día, demostrando un alto compromiso por parte de los funcionarios a cargo. No obstante, dado que el sistema continúa abierto y recibiendo peticiones ingresadas por los usuarios a través de la App DIAN, no es posible realizar la medición del indicador en debida forma. </t>
  </si>
  <si>
    <t>Si bien es cierto que se logra dar cumplimiento a la meta establecida del 100%,  para el año 2023, es necesario seguir en constante actualización de los cambios que se generen frente al Régimen Simple de Tributación  para fortalecer la base de inscritos y logarar aumentar el número de inscritos con la seguridad de real conocimiento de pertenecer a este régimen.</t>
  </si>
  <si>
    <r>
      <t xml:space="preserve"> Al cierre del año 2023, logramos un cumplimento de la meta solo del 100%. Es importante continuar brindando estos espacios de interacción con los usuarios para que sientan la cercanía y acompañamiento que les da la entidad en cada uno de los ambitos que la normas y nuestros procedimientos lo permitan. Los Encuentro Aduana Empresa se desarrollaron en abril, agoto, octubre y diciember de 2023.
Nota. </t>
    </r>
    <r>
      <rPr>
        <u/>
        <sz val="14"/>
        <rFont val="Calibri"/>
        <family val="2"/>
      </rPr>
      <t>Revisar la formula del consolidado Enero a Diciembre.  A pesar de haber cumplido con las campañas para los encuentros aduana empresa durante todo el año y se colocan las cifran en las casillas correspondientes, el formato esta registrando un cumplimiento del 50% cuando lo correcto debe ser el 100%</t>
    </r>
  </si>
  <si>
    <t>Durante el cierre del año 2023 se logra un cumplimiento de la meta del 95% Se debe seguir sumando esfuerzos para seguir generando conciencia en los usuarios y/o contribuyentes.</t>
  </si>
  <si>
    <t>Al cierre del 2023 se logra un cumplimiento del indicador del 102% la gestión adelantada en el cuarto trimestre (se deciden 14 Recursos de Reconsideración) con un cumplimiento de meta del 100% hace que el año se cierre con un cumplimiento sobresaliente se  logra  Todos los Recursos  atendidos en calidad y oportunidad.</t>
  </si>
  <si>
    <t>Este indicador logra alcanzar una meta del 98,4%. A través de la ejecucíon de los segmentos que conforman la Campaña de Calidad en el RUT 2023, se dio cumplimiento a la meta establecida durante el año, garantizando la fidelidad de la información contenidad en los RUT de los contribuyentes administrados por la Seccional.</t>
  </si>
  <si>
    <t>Logramos alcanzar un cumplimiento de la meta del 187,5%, las visitas fueron atendidas en oportunidad conforme a los cronogramas establecidos por NC.  (GIT de Registro y Control Usuariol  y programadas por la Subdirección de Registro Y Control a Usuarios Aduanero).</t>
  </si>
  <si>
    <t>La Division de Operacion Aduanera presenta un  cumplimiento en la meta de gestion acumulado de enero a diciembre  del 160,5%, representando en 602 muetras remitidas al nivel central, logrando cumplir con los parametros indicados</t>
  </si>
  <si>
    <t>El indicador Actualizaciones de los procesos en el aplicativo Ferrajoli cierra el 2023 con un cumplimiento del 56,5% Desde la Subdirección de asuntos penales se trabajo en un plan de acción con la finalidad de mantener en equiibrio  el cumplimiento de este indicador y actualización de la información de la base de datos del aplicativo FERRAJOLI</t>
  </si>
  <si>
    <t>Se logro el cumplimiento del 106,7% del indicador referente a la meta estableicda, durante los meses de noviembre y diciembre se logra la reclasificación de 32 contribuyentes a respomsables de IVA Y CONSUMO, lo que permite alcanzar la ejecución del año en cumplmiento de la meta en 106%</t>
  </si>
  <si>
    <t xml:space="preserve">En el año 2023 se logra un cumpliemiento de la meta en un  25,2%, en lo correspondiente a Decomisos en Firme de una meta anual de  $40.587.000.000 se logró una gestión en $10.257.633.721; pese al trabajo realizado para lograr cumplimiento de la misma, las estrategias que se replantearon fueron las siguientes:
Análisis previo a la imposición de medidas cautelares de aprehensión. Estudio conjunto previo a la imposición de la medida cautelar de aprehensión.
Acciones de Alto Impacto. En coordinación con la Sala de Análisis, realizar Acciones de Alto Impacto 1 día a la semana, que conlleven como resultado al logro mínimo de (2) aprehensiones; esta acción de alto impacto se haría en el en las Terminales Portuarias con mayor afluencia en la salida contenedores
Realizar como mínimo 5 tendidos diarios, de unidades de carga en los diferentes terminales, de mercancías que se consideran que están declaradas con precios bajos.
En conjunto con la Sala de Análisis de Riesgos y la Base de Datos de Observadores, realizar tendidos de unidades de carga tendientes a determinar el cumplimiento a lo establecido en el Memorando No. 00075 del 2022 (Lineamientos de fibras, hilados, tejidos, confecciones y calzados).                                                                                                            Adicionalmente, me permito corregir los valores reportados en la columna Logro Septiembre: $487.084.445 con un porcentaje del 18,0%.  </t>
  </si>
  <si>
    <t>Durante el es de Diciembre de 2023, se obtuvo la solicitud de aceptación de pago de la Sanción Pecuniaria, para evitar el cierre de establecimientos comerciales, esto es lo correspondiente a las Resoluciones Sanción expedidas durante el mes de Noviembre de 2023, sobre Tres (3) contribuyentes que han venido de manera reiterada la obligación de Facturar Electrónicamente. Se alcanza así una ejecución del 100% de la meta anual.</t>
  </si>
  <si>
    <t>Al cierre del año  2023 se obtiene un logro del  174,3%  respecto a la meta establecida,  las acciones establecidas para el cumplimiento de la meta fueron:
1. Seguimiento mensual a los perfilamientos realizados por la División de Control de Carga.
2. Los líneamientos que se estan teniendo en cuenta para el  perfilamiento de la carga son:  naturaleza, país de procedencia, precio y si es la primera operación de comercio exterior del importador, además de realizar un perfil de riesgos de importadores a los cuales ya se les habia realizado aprehensiones.                                                          3. Acciones de cooperación en el tema de alertas de trazabalidad para combatir la elusion, la evasion y el contrabano.</t>
  </si>
  <si>
    <t>Al cierre del año 2023, se logra un cumplimiento del 200% respecto a la meta definida en el año.  Se cumple con el diseño, implementación y desarrollo de la Acción Local de Control, hasta la finalización de la Etapa URIIT. La etapa de Investigación se realizará durante el año 2024.   Con al diseño, implementación y ejecución de la Etapa URIIT de esta acción de control local, se alcanza el cumplimiento requerido para obtener el 100% en la evaluación.</t>
  </si>
  <si>
    <t>eniendo en cuenta correos electronicos enviados a la Subdirecion de Aduanas relacionados con los criterios ejercidos en el analisis de riesgo para el primer trimestre, los cuales afectaron el cumplimiento de metas de este periodo; es importante indicar que a partir del segundo trimestre con los ajustes realizados  se presenta un aumento en el cumplimiento de metas representado para el cierre de año ( enero a diciembre) del 3,22% que representa un cumplimiento del 107,5% sobre la meta establecida. Las acciones que coayudaron al cumplimiento de metas fueron: controversia al valor, legalizaciones de mercancia entre otros.</t>
  </si>
  <si>
    <t>Este indicador no registra medición durante todo el año 2023, debe ser retirado de informe TBG</t>
  </si>
  <si>
    <t xml:space="preserve">Se logra un cumplimineto de l142% durante el año, producto de esfuerzos centrados en la atención de usuarios del punto del contacto y capacitación de estudiantes NAF. No obstante, se evidencia la necesidad de implementar estrategias de mayor alcance, como capacitaciones a distintos sectores y en alianza con gremios. </t>
  </si>
  <si>
    <t>Durante este año., la división de fiscalización y liquidación Aduanera y Cambiaria no recibió de la Subdirección lineamientos para el cumplimiento de este indicador, el cual consideramos que debe ser retirado del informe de TBG.</t>
  </si>
  <si>
    <t>Se  logra un cumplimiento 175%  gracias al seguimiento periodico que nos permite realizar un analisis  a las bases de datos de los Sujetos Habilitados de Nomina Electronica  que se encuentran en estado no habilitado y no registrado para su  habilitación.</t>
  </si>
  <si>
    <t>Este indicador durante todo lo que ha correspondido al corte de este informe la subdirección no ha informado sobre el mismo ni las actividades o lineamientos para el cumplimiento de esta meta. Agradecemos revisar con la subdirección de Fiscalización y Liquidación Aduanera y Cambiaria.  Este indicador debe ser retirado de nuestro analisis de TBG</t>
  </si>
  <si>
    <t xml:space="preserve"> Para el cierre del 2023, el indicador oportunidad en la gestión de los insumos penales, se logra un cumplimiento del 100%, durante este año todos los insumos (131) fueron atendidos durante el tiempo establecido, los insumos mencionados fueron sometidos a consideracion del CUC (Comité Unificación Criterios Seccional) y  se determino que deben ser objeto de denuncia, por lo tanto se ha dado estricto cumplimiento  al procedimiento.</t>
  </si>
  <si>
    <t>Se ha logrado la meta de este indicador en el 100%, por cuanto se ha realizado permanentemente actualizacion del RUPGJ</t>
  </si>
  <si>
    <t>Los casos revisados y solicitados por la coordinación se encuentran actualizados en el sistema eckogi al 100%</t>
  </si>
  <si>
    <t xml:space="preserve">En el presente indicador se logra un cumplimiento del 116,7% respecto a la meta establecida, durante la vigencia 2023 se ha actualizado los registros definidos como impulso en el SIE electrónico. </t>
  </si>
  <si>
    <t>Para este cuatro trimestre se llegó a un cumplimiento del 62% en cuanto a la actualizacion del sistema SIPROJ, ya que se nos han presentado inconvenientes al momento de consolidar la informacion para asi ingresarla al aplicativo y tener este actualizado.</t>
  </si>
  <si>
    <r>
      <t>Al cierre del año 2023, el indicador logra un resultado del 47,4%, es decir un incumplimiento respecto a la meta establecida. Se esta revisando de manera conjunta entre el jefe de la división juridica y la subdirección de asuntos penales, los inconvenientes que se tienen para lograr mantener</t>
    </r>
    <r>
      <rPr>
        <b/>
        <sz val="14"/>
        <rFont val="Calibri"/>
        <family val="2"/>
      </rPr>
      <t xml:space="preserve"> actualizado el aplicativo y asi cumplir con las exigencias para el logro del indicador</t>
    </r>
    <r>
      <rPr>
        <sz val="14"/>
        <rFont val="Calibri"/>
        <family val="2"/>
      </rPr>
      <t>.</t>
    </r>
  </si>
  <si>
    <t xml:space="preserve">De acuerdo con los datos consolidados, para el 2023 se presenta un cumplimiento en el factor PIC del 111,9%, el cual se desagrega de forma trimestral así: 
1er trimestre: No aplica. 
2 do trimestre: 89%
3 er trimestre: 120%
4 to trimestre: 120%
En total en 2023 se desarrollaron 74 actividades de capacitación, lo cual indica un cumplimiento del 100% en el indicador de ejecución del PIC. 
Así mismo se presenta una tasa de certificación del 119%, es decir de las 849 inscripciones realizadas en el 2023, se obtuvieron 763 certificados. </t>
  </si>
  <si>
    <r>
      <t xml:space="preserve">TABLERO BALANCEADO DE GESTIÓN 2023
</t>
    </r>
    <r>
      <rPr>
        <b/>
        <i/>
        <sz val="16"/>
        <color theme="0"/>
        <rFont val="Calibri"/>
        <family val="2"/>
      </rPr>
      <t>Versión 4, Octubre 23 de 2023</t>
    </r>
  </si>
  <si>
    <r>
      <rPr>
        <sz val="16"/>
        <color rgb="FF000000"/>
        <rFont val="Calibri"/>
        <family val="2"/>
      </rPr>
      <t>Se supero la meta establecida para el 2023 de 66.5 %,  Los procesos judiaciles  con fallo ejecutoriado</t>
    </r>
    <r>
      <rPr>
        <b/>
        <sz val="16"/>
        <color rgb="FF000000"/>
        <rFont val="Calibri"/>
        <family val="2"/>
      </rPr>
      <t xml:space="preserve"> </t>
    </r>
    <r>
      <rPr>
        <sz val="16"/>
        <color rgb="FF000000"/>
        <rFont val="Calibri"/>
        <family val="2"/>
      </rPr>
      <t xml:space="preserve">a favor de al DIAN en el año  2023 es de 35 procesos, y el total de procesos  terminado con fallo ejecuturiado es de 45 procesos en total. lo cual equivale a un 77.7 % de exito de litigiosidad. </t>
    </r>
  </si>
  <si>
    <t>División de Fiscalización y Liquidacion Aduanera</t>
  </si>
  <si>
    <t xml:space="preserve">Corresponde al valor de los actos administrativos proferidos cumpliendo un 591.4% . Esta meta está muy ligada a los actos administrativos de valor determinados en los estudios efectuados en el GIT  de fiscalización, las cuales están orientadas a la fiscalización y el control,  los usuarios por lo general  no se acogen a los beneficios de la norma, situación que en la mayoría de los casos no se da por lo que las Decisiones de fondo se profieren de conformidad con lo determinado en el REA. El aumento le meta ocurrio por un expediente cuantioso </t>
  </si>
  <si>
    <t>División de Fiscalización y Liquidacion Cambiaria</t>
  </si>
  <si>
    <t>Durante el año 2023 quedaron en firme 176 Resoluciones Sanción por valor de $45.646.533.862 que equivale a un cumplimiento del 326,0% frente a la meta anual propuesta para esta Dirección Seccional. Esta meta ha sido impulsada por las investigaciones de presunción cambiaria (IPC) derivadas de los actos administrativos de valor determinados en los estudios efectuados en la División de Fiscalización Aduanera y los decomisos (88 actos por valor de $35.540 millones de pesos); seguidos por los IMO (canalización importaciones ordinarias) con 9 actos por valor de $7.578 millones de pesos, las cuales están orientadas a la fiscalización y el control: los usuarios por lo general no se acogen a los beneficios de la norma ni presentan recursos ante la División Jurídica</t>
  </si>
  <si>
    <t xml:space="preserve">Durante el 2023 se dio cumplimiento por parte de la jefe de la Division de   revisar todas las actuaciones  (constestacion de demandas y apelaciones de sentencias) que  presentaron los apoderados. </t>
  </si>
  <si>
    <r>
      <rPr>
        <sz val="16"/>
        <color rgb="FF000000"/>
        <rFont val="Calibri"/>
        <family val="2"/>
      </rPr>
      <t xml:space="preserve">Esta actividad es conjunta con el GIT de Fiscalización al cual corresponde al valor de los allanamientos cancelados por los interesados al 20% y  el GIT de Liquidación con allanamiento al 40% y 60%, pese a los múltiples esfuerzos esta meta se cumplió por parte de la division en un </t>
    </r>
    <r>
      <rPr>
        <b/>
        <sz val="16"/>
        <color rgb="FF000000"/>
        <rFont val="Calibri"/>
        <family val="2"/>
      </rPr>
      <t>110.5%</t>
    </r>
    <r>
      <rPr>
        <sz val="16"/>
        <color rgb="FF000000"/>
        <rFont val="Calibri"/>
        <family val="2"/>
      </rPr>
      <t xml:space="preserve">, logrando el resultado esperado, pues como siempre se ha sostenido, esta variable depende de la voluntad de los terceros que deseen acogerse a los beneficios de las sanciones reducidas o finalizar prontamente sus procesos. </t>
    </r>
  </si>
  <si>
    <t>Durante el año 2023 se profirieron 231 Resoluciones Sanción por valor de $70.804.043.219 dando un cumplimiento del 948,3% frente a la meta anual: Esta meta ha sido impulsada principalmente por las investigaciones de presunción cambiaria (IPC) derivadas de los actos administrativos de valor determinados en los estudios efectuados en la División de Fiscalización Aduanera, las cuales están orientadas a la fiscalización y el control; seguido por las investigaciones sobre canalización de importaciones ordinarias (IMO), las cuales se evacúan conforme a su ingreso a la División, volumen y lineamientos de evacuación de cargas de trabajo por parte de la Subdirección de Fiscalización Cambiaria.</t>
  </si>
  <si>
    <t>Se cumplio con la meta establecidad en el año 2023,  se  dio repuesta oportuna a los requerimientos  para apoyo a la Subdirección de Representación Externa,  y se remitiron en oportunidad los  estudio de llamaiento en garantia ante el Comite de Conciliacion y Defensa judicial de la Entidad</t>
  </si>
  <si>
    <t>Fue proyectado pago de Aseo y Cafetería del mes de enero el cual se cancela mes vencido por valor de $77.182.819 y se programaron viáticos por valor de $3.500.000 y no se concedieron comisiones en el mes. Se programo pago de combustible por $2.500.000 y el contrato no se adjudicado. 
Fue proyectado pago de Impuesto Predial y gracias al descuento otorgado por el Gobierno Distrital su pago fue inferior en $38,559,928, se realizó pago de Aseo y Cafetería del  mes de enero por valor de $84,052,006 ajustado con los incrementos del IPC en los insumos y salario mínimo,  y se pagaron viáticos por valor de $9,578.360 para atender destrucción de mercancias ADA y comisiones de funcionarios a municipios de Bolivar. 
Fue proyectado pago de Impuesto Predial y gracias al descuento otorgado por el Gobierno Distrital se hizo reducciín de PAC en $73,777,000, se realizó pago de Aseo y Cafetería del  mes de febrero por valor de $82,766,321 ajustado con los incrementos del IPC en los insumos y salario mínimo,  se incremento pago en servicio de acueducto vs lo programado en $3,730,173, suministro de combustible vs lo programado en $1,553,126 y en mantenimiento de vehículos vs lo programado en $15,171,830"Se presenta un incremento en el pago de servicio de acueducto y alcantarillado por obras realizadas a la sede de Aduanas por parte del contratista y pago de la primera cuota del contrato con INMAQUIP S.A., para el mes de mayo se presenta un incremento en el pago de servicio de acueducto y alcantarillado por obras realizadas a la sede de Aduanas por parte del contratista en $ 6 millones, en el servicio de energía por $ 18 millones, servicio de Aseo y Cafeteria por $14 millones y se compensan con pago inferior al proyectado en el PAC en ferretería por $11 millones y no se realizo pago que estaba proyectado en el PAC para mantenimiento preventivo del sistema de detección de metales en la Sociedad Portuaria por $ 41 millones.
Para el mes de junio se presenta un incremento en el pago de servicio de acueducto y alcantarillado por obras realizadas a la sede de Aduanas por parte del contratista en $ 10 millones, en el servicio de energía por $ 64 millones  y se compensan con pago inferior al proyectado en el PAC en ferretería por $ 5 millones "Se presentaron incrementos en los servicios de la energia y el acueducto, el rubro de viaticos.Con relacion a las actividades de ACP se ajustaron para el mes de agosto. Se presento incremento en el servicio de Energia y acueducto. Las actividades de ACP cuyos procesos tuvueron demora se ajustaron para el mes de septiembre de 2023. Se adjudicó contrato de fumigación. Mayor gasto del servicio de energía. Se adjudicó contrato de archivadores y cajas fuertes.En el utimo trimestre se realizaron ajustes a la ejecucion presupuesto; debido a los ahorros que se tuvieron en varios rubros se lograron realizar traslados presupuestales para cubrir ciertos incrementos en el consumo de la energia y el acueducto.Asi mismo se realizaron las reducciones y devoluciones presupuestales de cada contrato para lograr una ejecucion en un 100%. Luego de todos estos ajustes presupuestales se logro una ejecucion de un 98%.</t>
  </si>
  <si>
    <t xml:space="preserve">Durante el periodo de enero a diciembre de 2023, en el Proceso de Operación Aduanera se logró recaudo provocado por valor de $ 20.574 millones de pesos lo que corresponde a un cumplimiento del 128.1% para el periodo.
La División de la Operación Aduanera logró recaudo provocado por valor de $ 14.512 millones de pesos, del cual $ 13.902 millones fueron obtenidos por los funcionarios inspectores del GIT Importaciones realizando controles efectivos en las declaraciones de importación seleccionadas para inspección, $ 587 millones por parte del GIT Control Garantías realizando control al pago de las cuotas de importaciones temporales y $ 23 millones por parte del GIT Zona Franca en los controles a las Declaraciones Especiales de Importaciones. 
La División de Viajeros generó recaudo por valor de $ 6.062 millones de pesos que fueron obtenidos mediante pagos de tributo único y cambios de modalidad, lo anterior gracias a las diferentes estrategias implementadas en la División, las cuales incluyen mejor perfilamiento de los viajeros a inspeccionar, incremento en los equipajes revisados y en los controles efectuados en las salidas internacionales
</t>
  </si>
  <si>
    <t xml:space="preserve">Corresponde al valor de los actos administrativos en firme 62% . Esta meta está muy ligada a nuestro cumplimiento interno y depende de la ejecución de las tareas propias del área, las cuales están orientadas a la fiscalización y el control, imponiendo las sanciones de lugar y con ello al mismo tiempo buscando que realizada la propuesta por parte del GIT de Fiscalización los usuarios se acojan a los beneficios de la norma, situación que en la mayoría de los casos no se da por lo que las Decisiones de fondo quedan ejecutoriadas y confirmadas tanto en el GIT liquidacion como en juridica. Por lo anterior dicha meta no se pudo cumplir </t>
  </si>
  <si>
    <t>Durante el año 2023 se aceptaron pagos por concepto de allanamientos presentados por los usuarios al 40%, 60% y 75% y pagos al 100% de la sanción propuesta a razón de 74 actos administrativos por valor de $498.785.797, con un cumplimiento del 166,3% frente a la meta anual propuesta por la Subdirección de Fiscalización Cambiaria. Los programas que impulsaron este cumplimiento son el  RDI por no legalización de los giros anticipados reportados en la exógena cambiaria, así como los del programa RPI por errores en la información exógena cambiaria presentada en cuentas de compensación.</t>
  </si>
  <si>
    <t>ENERO:Para el mes de análisis fue proyectado pago de Aseo y Cafetería del mismo mes de enero el cual se cancela mes vencido por valor de $77.182.819 y se programaron viáticos por valor de $3.500.000 y no se concedieron comisiones en el mes. Se programo pago de combustible por $2.500.000 y el contrato no se adjudicado. 
FEBRERO: Para el mes de análisis fue proyectado pago de Impuesto Predial y gracias al descuento otorgado por el Gobierno Distrital su pago fue inferior en $38,559,928, se realizó pago de Aseo y Cafetería del  mes de enero por valor de $84,052,006 ajustado con los incrementos del IPC en los insumos y salario mínimo,  y se pagaron viáticos por valor de $9,578.360 para atender destrucción de mercancias ADA y comisiones de funcionarios a municipios de Bolivar. 
MARZO: Para el mes de análisis fue proyectado pago de Impuesto Predial y gracias al descuento otorgado por el Gobierno Distrital se hizo reducciín de PAC en $73,777,000, se realizó pago de Aseo y Cafetería del  mes de febrero por valor de $82,766,321 ajustado con los incrementos del IPC en los insumos y salario mínimo,  se incremento pago en servicio de acueducto vs lo programado en $3,730,173, suministro de combustible vs lo programado en $1,553,126 y en mantenimiento de vehículos vs lo programado en $15,171,830.
ABRIL: Para el mes de abril se presenta un incremento en el pago de servicio de acueducto y alcantarillado por obras realizadas a la sede de Aduanas por parte del contratista y pago de la primera cuota del contrato con INMAQUIP S.A.   
MAYO: Para el mes de mayo se presenta un incremento en el pago de servicio de acueducto y alcantarillado por obras realizadas a la sede de Aduanas por parte del contratista en $ 6 millones, en el servicio de energía por $ 18 millones, servicio de Aseo y Cafeteria por $14 millones y se compensan con pago inferior al proyectado en el PAC en ferretería por $11 millones y no se realizo pago que estaba proyectado en el PAC para mantenimiento preventivo del sistema de detección de metales en la Sociedad Portuaria por $ 41 millones.
JUNIO: Para el mes de junio se presenta un incremento en el pago de servicio de acueducto y alcantarillado por obras realizadas a la sede de Aduanas por parte del contratista en $ 10 millones, en el servicio de energía por $ 64 millones  y se compensan con pago inferior al proyectado en el PAC en ferretería por $ 5 millones.
JULIO: Para el mes de julio se presenta un incremento en el pago de servicio de acueducto y alcantarillado en $ 5 millones, en el servicio de energía por $ 16 millones y pago de Mantenimiento preventivo y/o correctivo del sistema de detección de materiales radiactivos por $26 millones.
AGOSTO: Para el mes de agosto se presenta un incremento en el pago de servicio de energía por $ 35 millones, incremento en pago d emantenimiento de Vehículos de las seccionales por $ 5 millones y no se presentaron pago programados por suministro de materiales eléctricos, hidrosanitarios y ferretería por $ 27 millones, por pagos de honorarios a auxiliares de justicia por $ 3 millones y fabricación de sellos por $ 2 millones.
SEPTIEMBRE: durante el mes se presento un incremento en el pago de viáticos por $12 millones y un incremento en servicio de energía de $22 millones, además no se presentaron pago programados de materiales de ferretería e hidrosanitarios por $35 millones, mantenimiento del sistema de detección de materiales radioactivos por $22 millones y servicio de transporte multimodal por $4 millones, disminución en el pago programado de acueducto por $26 millones. 
Octubre: Disminución en el pago de servicios públicos de energía y acueducto en $66 millones, disminución en pago de viáticos y transporte de gestión en $3 millones, incremento en pago de suministro de ferretería por $12 millones, no se realizarón pagos de mantenimiento las balanzas analiticas del laboratorio por $5 millones, mantenimiento de los rayos x por $3 millones
Noviembre: la disminución en la ejecución del PAC vs las proyecciones del PAC para el mes, se tenia el pago del mantenimiento del espectrofotómetro de luz infraroja del laboratorio de la Seccional de Aduanas  por $70 millones, también se proyecto pago de materiales eléctricos e hidrosanitarios por $8 millones los cuales no se realizaron, se compenso un poco con el pago de viáticos en $12 millones.
Diciembre: Para el mes de diciembre se presentaron disminuciones en la programación de PAC por servicios de energía en $ 6 millones de pesos y facturas de mantenimiento, suministro de materiales hidrosanitarios y combustible los cuales quedaron en cuentas por pagar.</t>
  </si>
  <si>
    <t>Este inducador no corresponde a ninguna de las actiividades asignadas en el menorando 143 de 4 de octubre de 2023 que modifico los anteriores.</t>
  </si>
  <si>
    <t xml:space="preserve">En el año 2023, las  decisiones de los recursos aduaneros se profierieron en oportunidad. con un total de promedio de evacuacion de 3 meses. </t>
  </si>
  <si>
    <t>En el  año2023, las  decisiones de los recursos en materia cambiaria se profierieron en oportunidad. con un total de promedio de evacuacion de 3 meses,  en los meses de enero, febrero, marzo,  julio, noviembre  y diciembre no se presenteron decisiones de recursos en materia cambiaria  por lo tanto, no se reportó en la medición de dichos periodos y no se puede diligenciar en "0" o "6" por cuanto afecta el resultado de la calificación total</t>
  </si>
  <si>
    <t>Se realizaron los encuentros Aduanas - Empresa dentro de las fechas estipuladas por la Subdirección de Facilitación al Comercio Exterior.
15 Marzo - 28 Septiembre</t>
  </si>
  <si>
    <t xml:space="preserve">Este indicador es de reporte trimestral iniciando en el mes de abril de acuerdo con lo establecido en el Memorando No. 000054 de abril 10 de 2023; durante el año 2023, el GIT Registro y Control Usuarios Aduaneros realizó el 100% de las visitas programadas por la Subdirección de Registro y Control Aduanero siguiendo todos los lineamientos. 
Mediante oficio N° 100210166 – 484 de 18 de julio de 2023 , oficio 100210166 – 783 de 27 de octubre de 2023 y oficio 100210166-0060   de 26/01/2024  la subdirección de Registro y Control Aduanero certifica cumplimiento del 100% de las visitas realizadas por el GIT Registro y Control Usuarios Aduaneros durante los meses de abril  a  noviembre de 2023.
</t>
  </si>
  <si>
    <t>Se observa un sobre cumplimiento en el mes de abril y mayo , ya que venían acumuladas las muestras que fueron enviadas y aceptadas al Laboratorio Aduanero en el nivel central durante los meses de enero, febrero y marzo, los cuales fueron proyectados con los datos del año 2022. Lo que ocasióno que la meta global se cumpliera en el primer semestre para alcanzar un sobre cumplimiento en la meta anual de 148.2%</t>
  </si>
  <si>
    <t>En el año 2023, se cumplió con esta meta, la totalidad de los procesos se encuentran actualizados en el aplicativo Ferrajoli y Carrara,</t>
  </si>
  <si>
    <r>
      <rPr>
        <sz val="16"/>
        <color rgb="FF000000"/>
        <rFont val="Calibri"/>
        <family val="2"/>
      </rPr>
      <t>Obedece esta meta a los decomisos que no fueron recurridos  y que quedaron en frme en  GIT de Fiscalización y Juridica,  se ha cumplido la meta en el</t>
    </r>
    <r>
      <rPr>
        <b/>
        <sz val="16"/>
        <color rgb="FF000000"/>
        <rFont val="Calibri"/>
        <family val="2"/>
      </rPr>
      <t xml:space="preserve"> 80.2%</t>
    </r>
  </si>
  <si>
    <t>Én el porcentaje de cumplimiento alcanzado en el 2023 incidieron las disposiciones de mercancias ADA por Donación, Destrucción, Venta, legalización y devoluciones . Afectaron el no cumplimiento del 100% el no tener contrato de chatarrización, dificultad en la disposición de mercancias con cadena de custodia y el aumento de aprehensiones de mercancias de dificil disposición como barcos, barcazas, chatarra, camionetas.</t>
  </si>
  <si>
    <t>Durante el año 2023 se cumplieron las metas de forma satisfactoria apoyados en los análisis de los factores de riesgo de las cargas que ingresan al TAN a través de la aduana de Cartagena en las distintas disposiciones, elaborados por un grupo de funcionarios capacitados en este tema quienes conforman la sala de análisis y funcionarios propios de la Division de Control de Carga; se logra sobrepasar las metas propuestas y se sigue trabajando para combatir el indicador propuesto.</t>
  </si>
  <si>
    <t>Durante el año 2023 se realizaron acciones de control sobre el cumplimiento de obligaciones cambiarias, la cual va enfocada a impactar en la ciudadanía sobre las obligaciones cambiarias en el ambito de la compra y venta de divisas por personas no autorizadas para el ejercicio de esta actividad. Dando un cumplimiento de la meta del 100% anual</t>
  </si>
  <si>
    <t xml:space="preserve">
En el periodo de enero a diciembre  de 2023, se presentó un nivel de cumplimiento satisfactorio. El resultado del indicador fue de 2.5%, que representa el 83.9 % del total de la meta.  Esto en señal del cumplimiento de los compromisos adquiridos.
Causa 1.  Se realizaron controles efectivos en declaraciones de importación con selectividad para inspección que generaron un alto numero de suspensiones, dando como reultado recaudos superiores a 50 UVT,. 
PLAN DE ACCIÓN. Continuar por la misma línea que se ha venido trabajando, teniendo en cuenta las necesidades económicas del estado colombiano. Esto es, contar con funcionarios capacitados, facilitadores del comercio exterior sin dejar de lado el control, y aplicando correctamente la normatividad aduanera y su experiencia en la consecución de mayores tributos durante los procesos de inspección. </t>
  </si>
  <si>
    <t>División Viajeros</t>
  </si>
  <si>
    <t xml:space="preserve">Durante el Periodo de enero a diciembre de 2023, se presentó un nivel de cumplimiento satisfactorio. El resultado del indicador fue de 4%, que representa el 200 % del total de la meta. Lo que indica un excelente cumplimiento de los compromisos adquiridos y meta establecida.
Se evidencia los grandes esfuerzos realizados por la División  y la implementación de las diferentes estrategias diseñadas desde la Dirección Seccional de Aduanas de Cartagena.
</t>
  </si>
  <si>
    <t xml:space="preserve">Esta meta tuvo un cumplimieto del 99.9% en el mes de noviembre, sin embargo el dato se registra en diciembre por la formula del archivo. </t>
  </si>
  <si>
    <t>Esta meta tuvo un cumplimieto del 99.9% en el mes de noviembre</t>
  </si>
  <si>
    <t>Esta meta tuvo el cumplimiento en el mes de noviembre</t>
  </si>
  <si>
    <t xml:space="preserve">En el año 2023 la totalidad de los insumos penales fueron denunciados oportunamente. </t>
  </si>
  <si>
    <t>En el años 2023, se cumplió con la meta establecida,  la totalidad de los actos recibidos y fallados mensualmente fueron incluidos en el RUPGJ.</t>
  </si>
  <si>
    <t>En el año 2023, en el  aplicativo  reportó un total de 444 procesos a cargo de la entidad, los cuales se enuentran actualizados.</t>
  </si>
  <si>
    <t>En el año 2023, se cumplió con el 135,6% por lo tanto superó la meta establecida para la Direccion Seccional. Se impulsaron todos los procesos .</t>
  </si>
  <si>
    <t>Durante el año 2023 se logró el 82,5 % , se presentaron dificultades en la obtención de piezas procesales de algunos procesos que no se encuentran digitalizados en Rama Judicial , lo anterior  impidió que se cumpliera con la meta establecida del 100%.</t>
  </si>
  <si>
    <t>Durante el año 2023 se logró un cumplimiento del 100%, la totalidad de los insumos penales fueron actualizados oportunamente y presentados a comité, no se encuentran  insumos penales sin gestionar en oportunidad.</t>
  </si>
  <si>
    <t>Durante el año 2023 se logro un cumplimiento del 125.6%, al dia la base de inscritos, los certiicados, los reportados y los sin participación, para brindarnos este porcetanje de participación.</t>
  </si>
  <si>
    <t>Aunque no se cumplió con la meta, se observa una tendencia a subir el índice de litigiosidad en el cuarto trimestre. La medición debería evaluarse ya que depende de una variable externa no controlada por la Administración y la función del GIT es esencialmente de medio y garantizar un resultado positivo depende de factores que no dependen exclusivamente de la labor de defensa judicial</t>
  </si>
  <si>
    <t>Por el año 2023 de la meta fijada de gestión efectiva de $1.409.673.223.000 fijada para  la División de Fiscalización y Liquidación Tributaria Extensiva, se alcanzó a lograra una gestión efectiva de $1.121.648.817.000 logrando un cumplimiento del 79.57 % de la meta fijada.
Acá es importante precisar que a finales de año el valor de esta meta fue replanteada por el Nivel Central, así como el porcentaje de meta a lograr por la División, lo cual incrementó considerablemente la meta a cumplir, motivo por el cual no fue posible lograr el cumplimiento de esta meta.
Finalizado 2023, el area presenta por esta meta un cumplimiento del 110.2%</t>
  </si>
  <si>
    <t>Se cumplió con la meta anual, sin embargo debe evaluarse la medición de este indicador ya que se enmarca en una función asignada al Jefe del GIT, siendo más de carácter administrativo que técnico</t>
  </si>
  <si>
    <t>Este año fue de muchos retos, teniendo en cuenta el alto volumen de Facilidades de Pago que se tuvieron que tramitar por la última reforma tributaria (más del 300% que el año anterior), lo que conllevo a la utilización de los recursos de los diferentes GITs de la división para poder atender estas solicitudes, lo que se tradujo en una disminución en la métrica en los diferentes procesos de cobro. Para lo cual en el segundo semestre del 2023 se tuvieron que realizar varias estrategias con el fin de poder cumplir con la meta establecida, que se tradujo en el cumplimiento del 100,83% de lo establecido para esta división.</t>
  </si>
  <si>
    <t>En el año 2023 se logró una gestión aceptada por valor de $975.005.113.000 alcanzando un cumplimiento de la meta fijada del 121%.
Acá es importante recalcar el importante aporte dado por el GIT URIIT a través de las acciones de control persuasivo adelantadas, así como la gestión perceptiva aportada por el GIT Operativo.
Finalizado 2023, el area presenta por esta meta un cumplimiento del 138.4%</t>
  </si>
  <si>
    <t>Debe señalarse que a pesar de que se generaron alertas de cumplimiento no se pudo cumplir con la meta, entre otros factores por la falta de personal y la alta carga laboral</t>
  </si>
  <si>
    <t xml:space="preserve">Respecto de la ejecución presupuestal del año 2023, se cumplió de acuerdo con lo asignado inicialmente. Fue necesaria una adición al presupuesto con el objeto de atender obligaciones con el contrato de prestación de servicios de cafetería y la administración de los bienes dados en adjudicación a la nación, esto último generó nuevos compromisos al presupuesto con el pago de administraciones, impuestos, servicios. Para esta misma vigencia se realizó la adecuación física en puntos de contacto. Por los hechos anteriores la ejecución anual del presupuesto llegó al 102.1%
Es necesario solicitar a la Subdirección Financiera validar la estructura del indicador ya que evidencia estar diseñado para realizar mediciones anuales y no de manera mensual. </t>
  </si>
  <si>
    <t>En la Asignación del PAC se generaron los pagos programados establecidos mes a mes, con un cumplimiento anual de 92.6%
Se realizaron los pagos programados para el mes: servicios públicos, arriendo, comisiones y demás.</t>
  </si>
  <si>
    <t>Los resultados obtenidos fueron potenciados, gracias a las sólidas alianzas estratégicas establecidas con instituciones claves como Cámara de Comercio, Universidades  y Secretarias de Hacienda.  La ejecución de puntos móviles y la realización de socializaciones jugaron un papel crucial al fomentar la participación activa y la comprensión de los objetivos propuestos.</t>
  </si>
  <si>
    <t>La consecución exitosa de la meta se fundamenta en la ejecución integral y oportuna de todas las actividades delineadas en la estrategia previamente diseñada.  Cabe destacar que cada etapa del proceso fue cuidadosamente planificada y ejecutada según los plazos establecidos, lo que permitió alcanzar el cumplimiento del indicador.</t>
  </si>
  <si>
    <t>Al cierre del año 2023, continúan ingresando peticiones a través de la APP, por lo que se hace uso del SIE de PQSRD del muisca para ser contestadas, lo que imposibilita la aplicación directa del indicador establecido.  No obstante, es importante destacar que, a pesar de esta circunstancia, todas las solicitudes que siguen ingresando a través de este sistema, están siendo gestionadas de manera diligente y en estricto cumplimiento con la normativa y disposiciones previstas para tal efecto. Lo anterior en concordancia con las instrucciones de la Coordinación de Administración del Sistema PQSRD - Peticiones, Quejas, Sugerencias, Reclamos y Denuncias de fecha 24 de enero de 2024. Es importante señalar que la Coordinación solicitó eliminar el indicador a la Subdirección de Planeación y Cumplimiento el día 27 de diciembre de 2023 al no haber sido posible cerrar el sistema. Por lo cual no se realiza el diligenciamiento del cumplimiento del respectivo indicador. Nota: "Este Indicador fue inhabilitado por solicitud de la Subdirección de Servicio al Ciudadano en Asuntos Tributarios - DGI. Por temas de integración tecnológica no fue posible cerrar el ingreso por el antiguo sistema por la APP "</t>
  </si>
  <si>
    <t>El cumplimiento de la meta se sustentó, en que  la División de Servicio al Ciudadano de la Dirección Seccional de Impuestos de Bogotá,  estableció como reto hacer mayor presencia institucional a los municipios de la jurisdicción, esta presencia institucional directa en combinación con la disposición de las alcaldias y las alianzas estratégicas con otras entidades, contribuyó a fortalecer el acompañamiento a los municipios, consolidando a la DIAN como un actor comprometido y efectivo en el servicio a la ciudadanía.</t>
  </si>
  <si>
    <t>Se cumplió con el indicador, dado que, de la revisión aleatoria de las solicitudes, se evidenció la aplicación de los requisitos de las listas de Cliente, Legales, Organizacionales y de la Norma-CLON de fondo y de forma.</t>
  </si>
  <si>
    <t>A partir de la presencia institucional coordinada con las alcaldías, producto del reto establecido de hacer cercanía a los municipios de nuestra jurisdicción, se logró realizar capacitaciones y socializaciones sobre el régimen Simple de Tributación dirigidos a grupos de interés emprendedores y comerciantes que no se han formalizado y desconocían las bondades de este régimen.</t>
  </si>
  <si>
    <t>Es sobrecumplimiento obedece a los menores tiempos de evacuación en las mayoria de los fallos de  los  recursos de reconsideracion  y revocatorias, que en algunos casos esta en promedio de 3 meses contados a partir de su radicación, lo que permite que compense la evacuacion de aquellos recursos y revocatorias que estan por fuera del plazo de los 10 meses, y que representan  un pequeño porcentaje del total evacuado durante el año.</t>
  </si>
  <si>
    <t>La consecución exitosa de todas las campañas recibidas por parte de la Subdirección de Administración del Registro único Tributario, es el resultado de una planificación efectiva liderada por la jefatura del GIT Gestión, Control y Servicio y respaldada por la colaboración comprometida de los funcionarios de los puntos de atención. A pesar de las altas cargas laborales que enfrentamos, la coordinación y dedicación de todos los involucrados fueron fundamentales para asegurar la ejecución exitosa de las campañas.</t>
  </si>
  <si>
    <t>Teniendo en cuenta que el GIT registra 15.353 procesos sujetos a actualizar y que dicha gestion debe realizarse de manera individual se requiere personal estrictamente dedicado a ello, ante la ausencia del mismo se realizo trabajo en tiempo compensatorio buscando dar cumplimiento al requerimiento. 
Ahora bien, consideramos que el indicador no mide la gestion del grupo y se constituye en una sobrecarga administrativa, que en todo caso mide de manera inequitativa a la totalidad de direcciones seccionales.</t>
  </si>
  <si>
    <t>Para el año 2023 la División de Fiscalización Extensiva tenía como meta reclasificar 531 contribuyentes como nuevos responsables del impuesto sobre las ventas y/o impuesto al consumo.
Durante el año 2023 se logró reclasificar como nuevos responsables del impuesto sobre las ventas y/o impuesto al consumo, un total de 585 contribuyentes, logrando un cumplimiento del 110,16% de la meta fijada.</t>
  </si>
  <si>
    <t>Por el año 2023 de la meta fijada de proferir 90 pliegos de cargos proponiendo aplicar la sanción de cierre del establecimiento de comercio, la División de fiscalización y Liquidación Tributaria Extensiva profirió un total de 124 pliegos de cargos, alcanzando un 138% en el cumplimiento de esta meta.
Así mismo se profirieron 115 Resoluciones Sanción imponiendo la sanción de cierre del establecimiento de comercio a los contribuyentes investigados.</t>
  </si>
  <si>
    <t>En el primer semestre la división de fiscalización extensiva adelantó acciones de control local a los centros comerciales más representativos de la ciudad, a los establecimientos de comercio ubicados en el sector de San Victorino y San Andresito, así como a establecimientos de venta de repuestos para vehículos; acciones que contribuyen a que los contribuyentes formalicen sus actividades, cumplan con la normatividad tributaria y mejoren sus indicadores de tributación
En el segundo semestre se adelantaron acciones de control local persuasiva a los contribuyentes que declaran pérdidas fiscales en las declaraciones de renta con resultados en recaudo por valor de 77 mil millones de pesos. Este proyecto fue presentado en consideración de la Subdirección de Fiscalización Tributaria, por lo que en reunión del nivel directivo fueron presentados y seleccionados los contribuyentes que serán visitados en desarrollo de estas acciones.
Así mismo la división adelantó acciones de presencia institucional, adelantando jornadas masivas de visitas a establecimientos de comercio ubicados en sectores donde se presenta alto flujo comercial y en los cuales existe un número representativo de establecimientos de comercio. Zonas visitadas (Aeropuerto el Dorado, Centro Comercial Plaza de las Américas y alrededores, Ricaurte, Zona T, Modelia zona comercial) a sectores económicos de Repuestos, bares, restaurantes y centros comerciales</t>
  </si>
  <si>
    <t>Para el logro de este indicador, se estableció como estrategia un acompañamiento personalizado con todos los municipios que habían sido rechazados y los municipios que aún no habían presentado el formato 2634 (Reporte tarifas Impuesto de Industria y Comercio Consolidado - municipios), logrando llegar a los 33 municipios que presentaban estas condiciones. Como resultado del acompañamiento de la Dirección Seccional se logró la adopción de las tarifas de Industria y Comercio consolidado para el RST en 19 municipios, quedando a 31 de diciembre, 10 municipios con el acuerdo rechazado y 4 que no han presentado la documentación.</t>
  </si>
  <si>
    <t>El logro de la meta no solo fue el resultado de la obligatoriedad normativa, sino también de las actividades implementadas de la sinergia generada a través de alianzas estratégicas sólidas y la colaboración eficiente con diversas entidades, lo que contribuyó significativamente a maximizar el impacto y la efectividad de nuestras iniciativas.</t>
  </si>
  <si>
    <t>El logro de la meta no solo fue el resultado de la obligatoriedad normativa, se sustenta también en la combinación efectiva de una invitación masiva a través de correos electrónicos y alianzas estratégicas con universidades y secretarías de hacienda, asegurando una difusión amplia y una comprensión adecuada del tema entre los destinatarios.</t>
  </si>
  <si>
    <t>Se observa que la ampliación del término establecida en la ampliación del procedimiento permite el cumplimiento del indicador salvo lo relacionado en el 3er trimestre cuyo desempeño se vio afectado por causas de fuerza mayor.</t>
  </si>
  <si>
    <t>Se observa que a lo largo del año los actos recibidos y fallados  coinciden al 100% con los registrado en el RUPGJ.</t>
  </si>
  <si>
    <t>Siendo una tarea administrativa y uno de las funciones asignadas a cada uno de los apoderados de acuerdo con los procedimientos internos, debe revisarse este indicador para establecer si se trata de una medición individual o grupal. Debe reforzarse la planta de personal disponible para gestionar las cargas de trabajo y en especial este tipo de tareas administrativas.</t>
  </si>
  <si>
    <t xml:space="preserve">Ante la experiencia del año 2023 consideramos  necesario analizar la pertinencia del indicador atendiendo a los resultados de la gestion y a los periodos de vencimiento, es pertinente manifestar que el envio de impulsos masivos solo genera un cumplimiento formal del indicador razon por la cual para una verdadera gestion se requiere el analisis uno a uno de los 12.300 procesos a impulsar lo que  se torna de imposible cumplimiento por la capacidad operativa del grupo.
Aun así, se realizó una labor significativa de depuración y control en tiempo compensatorio que nos refleja una revisión efectiva de 15.010 procesos </t>
  </si>
  <si>
    <t xml:space="preserve">Se trata de la medición de una tarea administrativa para lo cual se requiere que se refuerce la planta de personal del GIT </t>
  </si>
  <si>
    <t xml:space="preserve">Tal como se ha solicitado en años anteriores es necesario realizar modificaciones al aplicativo que permita que este sea de fácil diligenciamiento y amigable con el usuario, en especial en seccionales con un numero de insumos mensuales superiores a 300 mensuales.
Si bien se han adelantado gestiones para cumplir el indicador lo cierto es que al tratarse de un indicador de oportunidad al realizarse por fuera de los términos de medición se da como incumplido. Se requiere personal de apoyo. </t>
  </si>
  <si>
    <t>La DSIB, ha superado el cumplimiento de la meta esptipulada en el 90% durante todo el año 2023, correspondiente al objetivo estratégico: consolidar el sistema gestión del conocimiento, así: primer trimestre 133.3%; segundo trimestre 108.9% , tercer trimestre 135.6% y cuatro trimestre 130.0%.
Esto se evidencia por el alto número de funcionarios inscritos y certificados frente a los funcionarios reprobados y sin participación, con lo cual se logra alcanzar la meta en participación y certificación en los cursos del PIC programados y ejecutados en la DSIB.</t>
  </si>
  <si>
    <t>Se cumplió con el porcentaje del índice de litigiosidad establecido por la Subdirección de Representación externa para el año 2023.</t>
  </si>
  <si>
    <t>La DSI Barranquilla finaliza el año con una gestión efectiva de fiscalización que cumplió en un 151,3%, cifra que supera el comportamiento del año inmediatamente anterior y que es fruto del compromiso y trabajo en equipo de todos los colaboradores del área. Es de resaltar que durante el año se presentó cambió de administración tanto de Director Seccional como de Jefes en las Divisiones de Fiscalización y Liquidación Tributaria Intensiva y Extensiva, sin embargo, aportanto nuevos puntos de vista y estrategias no solo se continuó con la labor que se venia realizando sino que contribuyó a generar sobrecumplimiento en esta meta.</t>
  </si>
  <si>
    <t>La meta de revisión de las actuaciones es del 75% que deben ser revisadas. Sin embargo, el despacho de la división jurídica revisa el 100% de las actuaciones presentadas por los apoderados y expuestas en comité jurídico seccional.</t>
  </si>
  <si>
    <t xml:space="preserve">Segun el estadístico de la Subdireccion de Cobranzas,  el cumplimiento acumulado de la meta  al mes de diciembre fue de 95,0%, logrado por un recaudo de $1,114,780  frente a la meta acumulada de $1,173,332 millones.
El resultado anterior se dio como consecuencia de las masivas solicitudes de facilidades de pago sin pago de cuota inicial, aprobadas en la ultima reforma tributaria; asi mismo,  a la dificultad que existe para obtener del contribuyente la autorizacion para aplicar los titulos judiciales recibidos en la dependencia; otro aspecto que influyo en la gestión del recaudo durante el segundo semestre de 2023, fue el cambio del jefe de división y de los jefes de GIT, entre septiembre y Diciembre de 2023.                                                                                                             Adicional al recaudo por gestion, la dependencia tambien  trabajó con las Jornadas "Al día con la DIAN, le cumplo al País” y la Jornada de Visitas Integrales, con la gestión de los depósitos de títulos judiciales, se ha aplicado la Estrategia General de Cierre de Ciclos en concordancia con la ejecución del Modelo de Administración de Cartera. Lo anterior, incluye la segmentación y priorización de la Cartera, la aplicación de los procedimientos que conforman el subproceso de Administración de Cartera, en especial el de práctica de medidas cautelares y el correspondiente cierre del ciclo de cobro; además, la remisión de insumos a la Unidad Penal para la denuncia por omisión del agente retenedor. De igual forma, se ejecutaron las estrategias y acciones diseñadas por la Jefe de División y cada uno de los Jefes de G.I.T. y con el compromiso de los servidores de la División. </t>
  </si>
  <si>
    <t>La DSI Barranquilla finaliza el año con una gestión aceptada de fiscalización que cumplió en un 152,9%. Es de resaltar que durante el año se presentó cambió de administración tanto de Director Seccional como de Jefes en las Divisiones de Fiscalización y Liquidación Tributaria Intensiva y Extensiva, y adicionalmente alta rotación de personal por motivos de nuevos ingresos de funcionarios, reubicaciones internas y traslados dentro y fuera de la Seccional que afectaron la curva de aprendizaje con la que se venía trabajando. Se destaca el esfuerzo de los servidores del área capacitandose constantemente y recibiendo grandes cargas de trabajo para contribuir a la evacuación de expedientes.</t>
  </si>
  <si>
    <t>Se atendió el total de los requerimientos del Nivel Central en el año 2023.</t>
  </si>
  <si>
    <t>El logro consolidado de este indicador para el año gravable 2023, fue de un 106,7% con un total de 2.700 inscritos en el Régimen Simple de Tributación. Se destaca para la consecución de esta meta, las campañas de difusión del régimen y las jornadas de acercamiento al cliente, las cuales tuvieron un gran impacto, gracias a las alianzas con los gremios de la ciudad y del departamento, así como la vinculación activa de las universidades. Cabe anotar que, por el diseño normativo este indicador tiene mayor impacto en los meses de enero y febrero dada la posibilidad de trasladarse al régimen simple. No obstante, fue determinante la participación activa del equipo de trabajo el GIT de formalización ante los grupos de emprendedores para los nuevos inscritos en el resto del año.</t>
  </si>
  <si>
    <t>Para dar cumplimiento al indicador de Campañas de apropiación y divulgación del sistema PQSR durante el primer semestre de 2023 se realizaron las siguientes actividades:
CAMPAÑAS CLIENTES EXTERNO E INTERNO 
DIVULGACION AJUSTES SERVICIO PQRSD POR CORREO ELECTRONICO
1) 05/06/2023 Envío por correo electrónico a los jefes de División y GIT para divulgación del personal a su cargo, de la capacitación sobre el nuevo SIE de PQRSD - DYNAMICS 365 (Cliente Interno) los dias 6 y 7 de junio del 2023 en el horario de 9:00 A.M a 11 A.M. organizada por la Coordinación de QRS.
2) 09/06/2023 Envío por correo electrónico a los jefes de División y GIT para divulgación del personal a su cargo, de la invitación a las capacitaciones por estaciones (temas) sobre el nuevo SIE 15de PQRSD – DYNAMICS 365 (Cliente Interno) desde el día 13 de junio al 23 de junio de 2023.
3) 29/06/2023 Socialización a los jefes de División y GIT para divulgación del personal a su cargo, del paso a paso para el ingreso al nuevo sistema de PQRSD Dynamics 365 Microsoft.
OTRAS ACTIVIDADES DE DIVULGACION SERVICIO PQRSD
2. El 15/06/2021 se realizó entrega de plegable paso a paso SIE PQSR y Denuncias en Punto movil – Centro Comercial Buenavista.
ACTIVIDADES DE CONTROL PQRSD
1. Envío de correos electrónicos en forma permanente informando la asignación de solicitudes y anexándole la lista de chequeo para garantizar el cumplimiento con calidad de la respuesta emitida a las peticiones, quejas, sugerencias, reclamos, felicitaciones y denuncias por el SIE de PQSR y Denuncias.  Esta actividad se realiza cada vez que se le asigne una solicitud al responsable del ROL 1368.
2. Envío de correos electrónicos a los servidores que tienen solicitudes por vencer recordándoles el plazo Máximo para dar respuesta a las mismas. Esta actividad se realiza todos los viernes de cada semana.
3. Con frecuencia se realizan de forma telefónica y presencial aclaraciones a las inquietudes de los servidores relacionados con el trámite de las PQSRD.Conforme a las campañas de Apropiación y divulgación del sistema PQSR en el proceso de Cercanía al Ciudadano”, en  la División Servicio al Ciudadano de la Seccional de Impuestos de Barranquilla  durante el año 2023 se continuaron con los controles por correo electrónico para el seguimiento en la oportunidad de las solicitudes de manera diaria y semanalmente para evitar posibles vencimientos; socialización de correos electrónicos sobre Lineamientos recibidos por parte de la Coordinación de Administración del Sistema de PQSRD y envío de información y retroalimentación sobre el trámite de las Solicitudes en el nuevo sistema de PQSRD Dynamics 365; Divulgación TIPS sobre temas de relevancia en el trámite de PQRSD; orientaciones telefónicas con el fin de aclarar inquietudes y dudas de los servidores en el trámite de las PQRSD. 
Con todas las actividades que se realizaronen el segunro semestre del  2023 y mencionadas anteriormente se logró un impacto positivo tanto en la gestión, trámite e ingreso de las solicitudes en el SIE de PQRSD; nos permitimos mencionar algunos puntos relevantes como: 
Cliente Interno
1. Con el envío del correo electrónico informándole la asignación de la solicitud en el sistema Muisca logro concientizar a los servidores de revisar su buzón de manera permanente y poder de esta forma determinar de manera inmediata la competencia o no de la solicitud asignada, hasta tanto no se de cierre al mencionado aplicativo.
2. Con la permanente retroalimentación sobre el trámite de las solicitudes en el nuevos sistema Dynamics 365, se logro que los compañeros coordinadores B Y C revisen los paneles de casos activos de cada una de las áreas con el fin de poder solicitar reasignación a tiempo cuando sean del caso.
3. Con el control de vencimiento enviado semanalmente se ha logrado disminuir los tiempos de respuestas para el trámite de las solicitudes, llegando a tener semanas donde todas las solicitudes ya están contestadas mucho antes de su vencimiento. 
4. Se puede evidenciar que con el envío de los TIPS sobre temas relacionados al trámite de las PQRSD los servidores pudieron tener claridad sobre los diferentes canales para el ingreso de las solicitudes, su correcto diligenciamiento y lineamientos a tener en cuenta.
5. Los servidores encargados de tramitar las PQRSD tienen una mayor comprensión y manejo de los lineamientos y normas en el trámite de las solicitudes. 
6. Todos los servidores que tramitan PQSRD, se han concientizado de la importancia de darle trámite a las peticiones de manera oportuna, evidencia de esto es que a la fecha no hemos tenido ninguna solicitud vencida ni con respuesta fuera de la oportunidad. 
7. Con el envío de la nueva lista de chequeo adaptada al nuevo sistema Dynamics 365, la mayoría de las áreas han logrado mejorar la calidad de las respuestas emitidas a través del SIE de PQRSD.
8. Se ha logrado incentivar el uso del nuevo Sistema de PQRSD Dynamics 365, logrando que sea mínimo las peticiones que ingresan a través del correo institucional, prueba de ello es el incremento considerable de las solicitudes que ingresan diariamente.
9. En las áreas de documentación los servidores encargados de la radicación de solicitudes han minimizado los errores formales en el ingreso de estas.
10. Se ha logrado que los servidores encargados de tramitar las PQRSD utilicen en sus escritos un lenguaje claro que el peticionario pueda entender y esté acorde con lo solicitado. 
11. Se ha logrado que los servidores con roles de PQRSD, soliciten su inactivación con anticipación ante alguna novedad en su puesto de trabajo; como traslado de área, encargo, comisión, vacaciones, licencia, entre otras. 
12. A pesar del traumatismo inicial con la implementación del nuevo sistema de PQSRD Dynamics 365, se ha logrado que los servidores encargados del trámite de las solicitudes asimilen de forma dinámica el manejo de este, reconociendo los beneficios del mismo.
13. En el uso continuo de la caja de herramienta por parte de los servidores ha generado un manejo eficiente en la ejecución de sus labores diarias de PQSRD.
Cliente Externo
1. Los clientes externos se han familiarizado con el uso del SIE de PQRSD, generando un mayor volumen de solicitudes mensuales e incluyéndolas de manera correcta.
2. Todos los Entes de Control y diferentes gremios están utilizando en mayor proporción el SIE de PQRSD para presentar sus peticiones ante la entidad.
3. Los clientes están acatando los mensajes que aparecen previo al diligenciamiento de una solicitud; como es el caso de que los recursos y tutelas que tienen un procedimiento especial no deban ser ingresadas por este canal.
4. El acompañamiento a los clientes por parte de los estudiantes de las NAF ha sido muy provechoso en la gestión del punto de contacto, producto de la retroalimentación recibida sobre el trámite de las PQRSD.
5. Se ha logrado mayor control con la validación del código al generar la consulta de solicitudes por parte del cliente externo generando confianza en el mismo.
6. Con el nuevo ajuste del SIE de PQRSD se le facilito al cliente externo el diligenciamiento, ampliación y desistimiento de solicitudes presentadas.</t>
  </si>
  <si>
    <t>El indicador de campañas conjuntas tuvo un sobre cumplimiento del 425%, dada la necesidad de realizar jornadas de sensibilización y promoción del régimen simple, sobre todo en el sector comercio de los municipios, dada la alta informalidad detectada. Labor que habrá de continuarse en el año 2024, como quiera que la masificación del régimen y los objetivos de formalización de las últimas reformas tributarias, así lo requieren. Un punto de observación es el hecho de que, al contar con pocos servidores en el GIT, es necesario regresar en distintas oportunidades a los territorios, de modo de alcanzar un impacto importante el logro fundamental de este propósito.</t>
  </si>
  <si>
    <t>El indicador; jornadas de sensibilización, en cumplimiento de la promoción del régimen simple de tributación, tuvo un sobre cumplimiento en el año 2023 del 238%. Por una parte, se destaca el apoyo y el interés de las agremiaciones que convocan a sus afiliados en su mayoría MiPymes, y por otro lado que, al ser focalizadas las jornadas de sensibilización, hay la necesidad de segmentar la población objetivo. No obstante, en el año se contó con varias jornadas de participación masiva. Es importante resaltar, que, en las dinámicas de acercamiento al ciudadano, las capacitaciones focalizadas a grupos de interés tuvieron un alto nivel de aceptación y satisfacción del cliente externo, fortaleciendo con ello el relacionamiento y la confianza de la ciudadanía.</t>
  </si>
  <si>
    <t>Se da un sobrecumplimeinto por cuanto se presentaron recursos de reconsideración que se fallaron antes de los 9 meses para evitar que se materializara un daño antijurídico en relación con temas de devolucion en las cuales el contribuyente tenía la razón por efecto de actos proferidos por inconsistencia en los sistemas informáticos electrónicos.</t>
  </si>
  <si>
    <t xml:space="preserve">Para el primer trimestre del año 2023, las actividades realizadas para el cumplimiento de este indicador se detallan a continuación. 
1- Capacitación realizada el 31/01/2022, en la Corporación Universitaria Americana en donde se trató el tema: Régimen Simple de Tributación y Registro Único Beneficiario Finales contando con la participación de 152 asistentes.
2- Capacitación realizada el 8/02/2023, en la Universidad Autónoma del Caribe en donde se trató el tema:  Régimen Simple de Tributación, Registro Único Beneficiario Finales y reforma Tributaria contando con la participación de 255 asistentes.
3- Capacitación realizada el 23/02/2023 en la Cámara de comercio en donde se trató el tema: Régimen Simple de Tributación, Registro Único Beneficiario Finales y Beneficios tributarios para morosos y omisos contando con la participación de 257 asistentes.
4- Capacitación realizada el 28/02/2023  en  Combarranquilla Country en donde se trató el tema: Beneficios contribuyentes en mora, Renta personas naturales, Dividendos renta personas naturales, Renta personas jurídicas, Ganancias ocasionales, Impuesto al patrimonio, Novedades procedimentales e IVA y RST contando con la participación de 300 asistentes. 
Para el segundo trimestre del año 2023, las actividades realizadas para el cumplimiento de este indicador se detallan a continuación: 
1-Capacitación realizada el 18/04/2023, en la Corporación Universitaria Reformada en donde se trató el tema: Reforma tributaria y Registro Único Beneficiario Finales contando con la participación de 159 asistentes.
2-Capacitación realizada el 18/05/2023 en Combarranquilla Boston en donde se trató el tema: Registro Único Beneficiario Finales contando con la participación de 12 asistentes.
3-Capacitación realizada el 30/05/2023 en la Corporación Universitaria Americana en donde se trató el tema: Registro Único Beneficiario Finales contando con la participación de 245 asistentes.
4-Capacitación realizada el 15/06/2023 en la Universidad Autónoma del Caribe en donde se trató el tema: Registro Único Beneficiario Finales contando con la participación de 17 asistentes.
5-Capacitación realizada el 16/06/2023 en el Hotel Majestic en donde se trató el tema: Registro Único Beneficiario Finales e información exógena contando con la participación de 85 asistentes.
Para el tercer trimestre del año 2023 las actividades realizadas para el cumplimiento del indicador fueron las siguientes:
1-Capacitación realizada el 17/07/2023, en la Corporación Universitaria Americana en donde se trató el tema: Régimen Simple de Tributación y Registro Único Beneficiario Finales contando con la participación de 38 asistentes.
2-Capacitación realizada el 27/07/2023, en la Corporación Universitaria Americana en donde se trató el tema:  Registro Único Beneficiario Finales contando con la participación de 200 asistentes.
3- Capacitación realizada el 27/07/2023 en la Corporación Universitaria Americana en donde se trató el tema:  Registro Único Beneficiario Finales contando con la participación de 99 asistentes.
4- Capacitación realizada el 19/09/2023 en la Universidad Libre en donde se trató el tema: Registro Único Beneficiario Finales contando con la participación de 103 asistentes.
5- Capacitación realizada el 21/09/2023 en la Asociación ministros del Atlántico en donde se trató el tema: Registro Único Beneficiario Finales contando con la participación de 149 asistentes. 
Para el cuarto trimestre del año 2023 las actividades realizadas para el cumplimiento del indicador fueron las siguientes:
1-Capacitación realizada el 19/10/2023 en el Auditorio comfamiliar norte en donde se trató el tema de Cultura de contribución, Información Exógena y Registro Único Beneficiario Finales – RUB contando la participación de 532 asistentes.
2- Capacitación realizada el 1/12/2023 en las instalaciones de la Cámara de comercio en donde se trató el tema de Factura Electrónica - RST  -  RUB - Derechos del contribuyente - cultura de la contribución, contando la participación de 1119. </t>
  </si>
  <si>
    <t>Se actualizó el aplicativo carrara y ferrajolio durante todo el año.</t>
  </si>
  <si>
    <t>234 nuevos responsables del impuesto sobre las ventas inscritos en el RUT, de reclasificaciones de oficio en el año 2023, meta en sobrecumplimiento resultado principalmente de las jornadas de visitas y jornadas al día con la DIAN.</t>
  </si>
  <si>
    <t>Se realizó clausura total de 28 establecimientos durante el año 2023, como resultado de la gestión y visitas a contribuyentes realizadas. En este número influyeron las primeras jornadas del año que se realizaron en modalidad pedagógica y con la cual los contribuyentes identificaron falencias que tuvieron en su planeación tributaria, sin embargo, se presentan casos en los que se hace necesario el cierre de establecimientos como estrategia para promover el cumplimiento de requisitos.</t>
  </si>
  <si>
    <t>Se cumple con la meta de diseño y ejecución de acciones de control local relacionadas con la gestión de fiscalización internacional, como resultado de estas estrategias y la excelente gestión de los funcionarios del grupo se resuelven recursos y liquidaciones oficiales de revisión por valor de $ 12.790.686.500 millones de pesos.</t>
  </si>
  <si>
    <t>Este indicador tuvo un sobre cumplimiento marcado con el 816,7%, dada la necesidad de hacer múltiples visitas para lograr concesos con las autoridades municipales y el hecho mismo de explicar con el requerimiento de la comprensión legal y técnica a aquellos consejos municipales que demandaron una mayor comprensión del régimen simple para suscripción del acuerdo de tarifas. Cabe destacar que un factor altamente incidente para lograr el acuerdo, en algunos casos, lo constituye las diferencias políticas entre las administraciones y los concejos municipales, y el hecho mismo de las elecciones territoriales de octubre que ralentizaron los procesos con los cinco municipios pendientes. No obstante, y ante las nuevas administraciones municipales en el año 2024 se iniciarán acercamientos en pro del logro del total de los acuerdos pendientes.</t>
  </si>
  <si>
    <t xml:space="preserve">Con un total 8746 nuevos sujetos habilitados para facturar electrónicamente en la DSI de Barranquilla, se logró un cumplimiento del 123%, con una alta incidencia para su logro, la estrategia de masificación de la factura electrónica que lleva a cabo la entidad. Uno de los elementos de apoyo del GIT de Formalización Tributaria para el logro de esta meta, lo constituye el hecho de que, como quiera que los responsables del RST deben habilitarse para facturar electrónicamente; en cada una de las 50 jornadas de sensibilización realizadas en el año 2023 se promovió la factura electrónica, por lo cual en enfoque en este proceso de formalización al contribuyente la capacitación fue sinérgica. Se destaca la labor conjunta en distintas oportunidades con la Subdirección de Factura Electrónica y Soluciones Operativas y la División de Servicio al Ciudadano. </t>
  </si>
  <si>
    <t xml:space="preserve">El logro de este indicador estuvo altamente afectado por la gestión administrativa en el análisis del establecimiento de la meta y la composición del universo de posibles sujetos a habilitarse para la generación de nómina electrónica. Revisada de la evolución de la meta de sujetos habilitados con el documento soporte de nómina electrónica, con corte al 3er trimestre del año, se consideró pertinente solicitar el reajuste a la baja, de la meta fijada para este indicador, basados en el análisis de la población objetivo y las particularidades de las bases de datos con las cuales se contaba. Bajo el entendido que gran parte de los sujetos identificados en tales bases, en la práctica no se encontraban obligados a expedir el documento soporte de nómina electrónica. A la fecha de la solicitud (20-10-2023) el indicador se encontraba en un nivel de cumplimiento del 57.6% El documento se presentó ante la Dirección de Gestión de Impuestos, dependencia que  decidió bajar la meta de 3.500 a 2800. Con ello, y gracias a las gestiones intensivas realizadas en el último trimestre como campañas focalizadas a las bases de datos depuradas, capacitaciones y publicidad en redes sociales, se logró alcanzar un logro de la meta del 92% al cierre del año. </t>
  </si>
  <si>
    <t>Se presentaron la totalidad de las denuncias con base en los insumos presentados por la División de Recaudo y Cobranzas, esto es los oficios persuasivos penalizables para el año 2023.</t>
  </si>
  <si>
    <t>Se mantuvo la actualización del Registro Unico de Procesos Gestión Jurídica para la vía gubernativa con base en los recursos presentados y debidamente tramitados en cada una de las etapas correspondientes para el año 2023.</t>
  </si>
  <si>
    <t>Se actulizó el 100% e los procesos en el sistema e Kogui, así la muestra para la seccional haya sido de 10 procesos que se encontraban debidamente actualizados.</t>
  </si>
  <si>
    <t xml:space="preserve">Se presentaron los impulsos a las diferentes fiscalías de acuerdo con las peticiones presentadas por parte del cuerpo de investigación y de oficio por parte de los apoderados judiciales en total para el año 2023. </t>
  </si>
  <si>
    <t>El reporte lo entrega la Subdirección de Representación externa de acuerdo a las verificaciones realizadas para el año 2023.</t>
  </si>
  <si>
    <t>Según reporte de la Subdirección de Asuntos Penales se cumplió en el 95% el indicador para el año 2023.</t>
  </si>
  <si>
    <t>Durante todo el año 2023 se realizó seguimiento constante a los diversos cursos y actividades dispuestos para el cumplimiento del Factor PIC, la retroalimentación a los servidores y la pertinencia de los cursos para la gestión que realizan diariamente fueron cruciales para la consecución de estos resultados. Cabe mencionar que ha sido importante el apoyo de la Escuela de la DIAN y la manera en que le han participado a las Seccionales la posibilidad de escoger temas que consideran importantes para recibir capacitaciones y cursos. Adicionalmente se destaca la motivación de los nuevos servidores que han ingresado por participar de las actividades académicas.</t>
  </si>
  <si>
    <t>En el mes de octubre se presentaron 4 fallos ejecutoriados 2 a favor y 2 en contra de la entidad. En el mes de noviembre no se profirieron fallos en sede Judicial y en el mes de Diciembre se presentaron 3 fallos ejecutoriados a favor de la entidad  2 parciales que superan a favor de la entidad el 65% , por tanto se toman como favorables; para un total de cumplimiento en el año del 80% , resultado de tener 16 fallos judiciales a favor sobre 25 fallos proferidos durante el periodo.</t>
  </si>
  <si>
    <t xml:space="preserve">El cumplimiento de la meta fue el resultado del compromiso y desempeño de los funcionarios de la División logrado con su aporte individual y  trabajo en equipo, que se desarrollo conforme a la planeación realizada por parte de los líderes del área, estableciendo prioridad en la actuaciones de mayores cuantías y en la celeridad por parte de los funcionarios a fin de lograr la gestión aceptada.  </t>
  </si>
  <si>
    <t>Los proyectos presentados por los apoderados fueron revisados en su totalidad, logrando el sobrecumplimiento de la meta establecida para el indicador.</t>
  </si>
  <si>
    <t>Se atendieron los lineamientos impartidos por la coordinación de cobranzas logrando el cumplimiento anual de la meta asignada. El optimo cumplimiento es el resultado de la adecuada planeación del área, las jornadas masivas  de depósitos judiciales adelantadas, embargos de saldos bancarios, secuestros, expedición de oficios persuasivos penalizables y revisión de insumos para denuncias penales, destacando la mejor disposición y el compromiso de los funcionarios que componen el grupo de trabajo.</t>
  </si>
  <si>
    <t xml:space="preserve">Este indicar muestra un resultado superior  a la meta establecida, como resultado del compromiso y desempeño de los funcionarios de la División logrado con su aporte individual y  trabajo en equipo, bajo la adecuada planeacion de los líderes del equipo. Para el periodo se plantearon estrategias, tendientes a persuadir a los contribuyentes a realizar las correcciones que conforme la normativadad vigente les corresponde a fin de evitar procesos dispendiosos, lo que repercutió positivamente en el cumplimiento de la meta.   </t>
  </si>
  <si>
    <t>El cumplimiento fue del 100% evidenciado que se dio respuesta oportuna a la totalidad de los requerimiento efectuados por nivel central.</t>
  </si>
  <si>
    <t xml:space="preserve">El 84% de la meta anual de inscritos se logró durante los meses de enero y febrero, de acuerdo con los  plazos establecidos para cambiarse del régimen ordinario al SIMPLE en  el decreto 1625 de 2016. Esto sucedió ya que la meta anual fue ajustada con posterioridad al primer bimestre, es decir, la meta inicial informada fueron 437 inscritos, pero ajustada a 1183 después del primer bimestre, sin embargo durante los siguientes meses se incribieron 120 contribuyentespara lograr un cumplimiento anual del 94,4% </t>
  </si>
  <si>
    <t>Dentro de la campaña establecida se tuvieron en cuenta las siguientes variables: Desarrollo del componente comunicacional para posicionar el correcto uso del sistema PQRS, capacitaciones sobre el uso del mismo, y acciones orientadas a evitar el vencimiento de PQRS, acciones que orientan al usuario a radicar correctamente las PQRS.</t>
  </si>
  <si>
    <t xml:space="preserve"> "Este Indicador fue inhabilitado por solicitud de la Subdirección de Servicio al Ciudadano en Asuntos Tributarios - DGI. Por temas de integración tecnológica no fue posible cerrar el ingreso por el antiguo sistema por la APP "</t>
  </si>
  <si>
    <t xml:space="preserve">Durante el año, desde la seccional de impuestos de Cúcuta se hizo presencia en los municipios acompañando jornadas en conjunto con las secretarias de hacienda, cámaras de comercio de Ocaña, Pamplona y Cúcuta, llevando los servicios institucionales con punto móvil y visitando establecimentos, dando a conocer los beneficios de la formalización en el régimen simple de tributación, especialmente a los sectores de la economía de que trata el numeral 1 y 2 del art 908 E.T. El optimo cumplimiento es fruto de la constante presencia institucional en diferentes municipios y eventos interisntitucionales en la jurisdicción de la DSI Cúcuta. </t>
  </si>
  <si>
    <t>Los resultados de este indicador se debe a la participación de la entidad en las diferentes jornadas de formalizaciónrealizadas de manera interinstitucional con gobernación, alcaldías y la Cámara de Comercio de Cúcuta, brindando atención para que el ciudadano que lo requiera pueda acercarse a resolver sus inquietudes o peticiones, principalmente inscripción RUT, actualización del RUT, registro único de beneficiarios, información acerca de de facturación electrónica, régimen simple de tributación entre otros. Para el desarrollo de estas jornadas por parte de la seccional asistieron  funcionarios de la división de servicio al ciudadano y del grupo de formalización tributaria.</t>
  </si>
  <si>
    <t xml:space="preserve">En total en el año se profirieron 37 recursos en un tiempo promedio de 8,71 meses, aproximandolo el TBG a la cifra mas cercana que es 9 meses, registrandose de este modo sobrecumpliento con un  117% para la vigencia. </t>
  </si>
  <si>
    <t>Se realizaron las actividades establecidas en el memorando 20 "Ruta de Acciones a Realizar año 2023" relacionadas con: Campañas de calidad, indicadores de procedimiento, variables estadísticas, divulgación y fortalecimiento del Registro Único de Beneficiarios RUB.</t>
  </si>
  <si>
    <t>Durante el primer semestre se evidención un incumplimiento de este indicador, sin embargo para el segundo semestre se logró el cumplimienot del indicador en un 99,5%, quedadno actualizados los aplicativos CARRRARA y FERRAJOLI.</t>
  </si>
  <si>
    <t>El cumplimiento de la meta fue el resultado del compromiso y desempeño de los funcionarios de la División logrado con su aporte individual y  trabajo en equipo.   Es de mencionar que en el periodo se hizo un esfuerzo grande dada la poca capacidad operativa con que se cuenta para atender todas las acciones de control necesarias para hacer presencia institucional.  Se resalta el apoyo obtenido de las otras áreas de la Direccción Seccional para el desarrollo de estas actividades.</t>
  </si>
  <si>
    <t>El cumplimiento de la meta fue el resultado del compromiso y desempeño de los funcionarios de la División logrado con su aporte individual y  trabajo en equipo.   Es de mencionar que en el periodo se hizo un esfuerzo grande dada la poca capacidad operativa conque se cuenta apara atender todas las acciones de control necesarias para hacer presencia institucional.  Se resalta el apoyo obtenido de las otras áreas de la Direccción Seccional para el desarrollo de estas actividades en las jornadas "AL DIA CON LA DIAN, LE CUMPLO AL PAÍS" (10 cierres y 15 con sanción pecuniaria)</t>
  </si>
  <si>
    <t>Resultado de la Ejecución del programa de nivel control a contribuyentes Zonas Económicas Sociales Especiales- ZESE.</t>
  </si>
  <si>
    <t>Durante el 2023, se trabajó con los municipios pendientes de aprobación de las tarifas ICA consolidadas, logramos avanzar con los 10 municipios pendietes, es decir, actualmente los 40 municipios que conforman el departamento Norte de Santander tienen el acuerdo municipal aprobado y la cuenta bancaria igualmente.</t>
  </si>
  <si>
    <t>Durante el último trimestre se realiza un esfuerzo por parte del grupo de formalización en conjunto con servicio al ciudadano de integrar a las capacitaciones del RST, RUB, y puntos moviles toda la información que requiere la ciudadanía para poder realizar el proceso de habilitación como facturadores electrónicos, durante las visitas a los diferentes municipios hemos divulgado piezas publicitarias incluyendo siempre Facturación Electrónica como eje de las jornadas junto con el RST. Adicionalmente, en diciembre desde la DSI se envía un comunicado masivo vía mail a los sujetos obligados a facturar que aún no han realizado el proceso de habilitación por medio de Comunicaciones. PST.</t>
  </si>
  <si>
    <t>El indicador de sujetos habilitados para transmitir el DSPNE en este momento avanza de acuerdo con los nuevos sujetos obligados a transmitir este documento electrónico, dado que los calendarios para todos los grupos ya se vencieron, la base de datos enviada desde la subdirección nos muestra los estados del proceso de habilitacion como NO registrados, registrados y habilitados, así que desde el grupo de formalización hemos difundido a los responsables de renta que tengan gastos de nómina la importancia de transmitir este documento electrónico, por medio de comunicados masivos, de la misma forma desde el punto de contacto damos soporte técnico y orientación a los contribuyentes que así lo requieren acerca de la solución gratuita para la transmisión de este documento soporte, en algunos casos se ha visto la necesidad de escalar por service now para dar solución.</t>
  </si>
  <si>
    <t xml:space="preserve">Durante el año 2023, se recibieron en total 89 insumos y se presentaron 89 denuncias  penales dentro de las fechas correspondientes y en el termino establecido, con lo cual se cumple a satisfaccion con la meta establecida. </t>
  </si>
  <si>
    <t xml:space="preserve">Durante la vigencia 2023, se actualizo el RUPGJ en cuanto a los recursos y revocatorias recibidas  y los fallos proferidos con sus respectivas anotaciones de notificación, ejecutoria y remision al area competente logrando cumplir con el  100% de la meta establecida. </t>
  </si>
  <si>
    <t xml:space="preserve">En el periodo se logro un cumplimiento del 96,7%, donde se vió afectado el óptimo cumplimiento por una situaición administrativa de uno de los funcionarios que tiene a cargo los procesos. </t>
  </si>
  <si>
    <t>En el primer semestre del año se realizaron 150 impulsos procesales de 446 procesos penales, mientras que para el segundo semestre se presenta un mejor comportamiento en el cumplimiento del indicador al realizar 459 impulsos procesales, frente a la meta de 377, lo que permite un cumplimiento en el año del 99,4%.</t>
  </si>
  <si>
    <t>Se obtuvo un cumplimiento del 100 % por cuanto se mantuvo actualizado el aplicativo informático SIPROJ con revisión permanente de la consulta rama Judicial y SAMAI</t>
  </si>
  <si>
    <t>Durante el año 2023, se incluyeron la totalidad de insumos recibidos y actualizó el 100% de los proceoss penales en el sie.</t>
  </si>
  <si>
    <t>Durante la vigencia 2023, teniendo en cuenta que para los meses de enero y febrero de 2023 no se realizaron capacitaciones, se logró cumplir con las metas propuestas por parte del esta seccional, obteniendo 435 cursos certificados. A través del GIT de Talento Humano se apoyó en el seguimiento mediante comunicados motivando a los funcionarios para que adelantaran y terminaran las actividades programadas por la Subdirección de la Escuela.</t>
  </si>
  <si>
    <t>La meta es anual para el mes de DICIEMBRE 2023. El porcentaje de éxito de litigiosidad para el periodo comprendido ENERO A DICIEMBRE 2023 presenta un avance alcanzado = ((51 Fallos a favor) / (78 total fallos) - (9 parcialmente a favor)) por lo cual tenemos 51/69= 73,91 y como la meta es del 66.50% el avance efectivo es del 111,15%.</t>
  </si>
  <si>
    <t>División de Fiscalización y Liquidación Aduanera de Sanciones y Definición de Situación Jurídica. GIT de Decisión de Fondo de Sanciones: Durante la vigencia 2023, se obtuvo un cumplimiento en la meta de Resoluciones Proferidas del 111%, gracias al esfuerzo y trabajo en equipo del GIT de Sanciones y GIT de Decisión de Fondo de Sanciones. El mayor pico de cumplimiento, se presentó en el tercer trimestre que se generaron actuaciones por parte de este GIT con cuantías que superaron los $10,000 millones de pesos, principalmente por infracciones a las Comercializadoras Internacionales (art. 646 Dec. 1165/19) y a importadores que no fueron ubicados en sus domicilios (núm. 1.1 art. 646 Dec 1165/19).
No obstante, es importante mencionar que debido a la transición de la norma sancionatoria, esto es de la entrada en vigencia del Decreto Ley 920 de 2023, se ha incrementado la aplicación del principio de favorabilidad en las decisiones de fondo, por lo que en los últimos meses del año, se vio una disminución en los valores de los actos administrativos de decisión de fondo.</t>
  </si>
  <si>
    <t>Se cumplió con la meta, dada la priorización de expedientes para expedición de fallos con altas cuantías sobre los cuales no se presentó recurso de reconsideración y la coordinación con la Subdirección de Recursos Jurídicos y la División Jurídica para resolver los que se encontraban en trámite.</t>
  </si>
  <si>
    <t>Durante el año 2023 fueron revisadas por los jefes el 20.40% de las actuaciones presentadas. La meta de avance se logro a que de las (219) Actuaciones Radicadas en el período, (44) fueron revisadas por los jefes, con un cumplimiento acumulado promedio del 20.40% equivalente al 102.00% alcanzado en el período. ESTRATEGIAS: Se cumplen todas las directrices de la Dirección de Gestión Jurídica revisando los procesos jurídicos en los porcentajes establecidos. COMPROMISO: Continuar revisando el 20% de las actuaciones radicadas en cada período.</t>
  </si>
  <si>
    <t>División de Fiscalización y Liquidación Aduanera de Sanciones y Definición de Situación Jurídica. GIT de Decisión de Fondo de Sanciones: Durante la vigencia 2023 como estrategia para el cumplimiento de la meta, se priorizaron los actos administrativos con allanamientos. Adicionalmente, se efectuaron brigadas al interior de la división respecto de los pagos efectuados por los usuarios antes de la decisión de fondo.</t>
  </si>
  <si>
    <t>Se cumplió con la meta, dada la priorización de expedientes para expedición de fallos con altas cuantías.  Lo anterior, conllevó un mayor esfuerzo del talento humano de la División a través de trabajo suplementario y el reconocimiento de compensatorios.</t>
  </si>
  <si>
    <t>Durante el año 2023 se  realizaron (34) requerimientos por parte de la Subdirección de Representación Externa y sus coordinaciones, de los cuales (33) fueron atendidos en oportunidad, lograndose en el período un avance acumulado promedio del 95,83%. ESTRATEGIAS: Cumplir todas las directrices de la Dirección de Gestión Jurídica. COMPROMISO: Atender en oportunidad el 100% de los requerimientos realizados por la Subdirección y sus Coordinaciones.</t>
  </si>
  <si>
    <t>Se ejecutó de manera eficiente el presupuesto de la Seccional durante la vigencia  2023. El porcentaje del logro fue superior a la meta establecida.</t>
  </si>
  <si>
    <t xml:space="preserve">División de Fiscalización y Liquidación Aduanera de Sanciones y Definición de Situación Jurídica. GIT de Decisión de Fondo de Sanciones: El cumplimiento de esta meta depende de la gestión que se realice al interior de la División Jurídica y/o Subdirección de Recursos Jurídicos, al resolver los recursos de ley; así como también, a la gestión que  realice el GIT de Correspondencia y Notificaciones para plasmar de manera más ágil la ejecutoria en los actos administrativos. Sin embargo, constantemente este GIT trabaja en conjunto con esas dependencias a fin de obtener la información de las ejecutorias de los actos que deciden de fondo, en el menor tiempo posible.        </t>
  </si>
  <si>
    <t>Gracias al esfuerzo del último trimestre con priorización de pagos de mayores cuantías, trabajo suplementario y reconocimiento de compensatorios, se acercó al cumplimiento de la meta, aceptando pagos de sanciones reducidas al 40% como resultado de gestiones persuasivas (consorcios) y aceptación de pagos de sanciones al 60%, 75% y 100%.</t>
  </si>
  <si>
    <t>División de Fiscalización y Liquidación Aduanera de Sanciones y Definición de Situación Jurídica. Durante el año 2023, se presentaron expedientes con alta cuantía para decisión de fondo; Además de dar prioridad a los expedientes que generen recaudo por  allanamientos y pagos por legalización.</t>
  </si>
  <si>
    <t>En el año 2023 el Promedio de meses de las decisiones de los recursos aduaneros fueron proferidas a los 4,89 meses, término superior a los 4 meses de la meta establecida en el TBG. Este mayor término es causa directa de que los expedientes completamente documentados son trasladados a la División Jurídica por las aréas técnicas despues de los (5) días de haber sido solicitados. La meta de avance del 82,3% corresponde al cumplimiento parcial que se logro en el período. ESTRATEGIA Y COMPROMISO: Continuar en Acción Conjunta las areas técnicas, la División Jurídica, el Despacho de la Dirección Seccional y la División Administrativa y Financiera desarrollando Diversas Actividades y seguimiento continuo que permitan lograr el traslado fisico completo incluyendo los actos recurridos debidamente notificados dentro de los (5) días siguientes a que son solicitados por parte de la División Jurídica para poder Atender y Resolver los Recursos Juridicos Interpuestos por los administrados aduaneros ante la Aduana de Bogotá.</t>
  </si>
  <si>
    <t>En el año 2023 el Promedio de meses de las decisiones de los recursos cambiarios fueron proferidas a los 4.25 meses, término inferior a los 5,50 meses de la meta establecida en el TBG. Este meñor término se logro por cuanto los expedientes completamente documentados son trasladados a la División Jurídica por las aréas técnicas dentro de los (5) días de haber sido solicitados. La meta de avance del 128,6% corresponde a sobrecumplimiento logrado en el período. ESTRATEGIA Y COMPROMISO: Continuar en Acción Conjunta las areas técnicas, la División Jurídica, el Despacho de la Dirección Seccional y la División Administrativa y Financiera desarrollando Diversas Actividades y seguimiento continuo que permitan lograr el traslado fisico completo incluyendo los actos recurridos debidamente notificados dentro de los (5) días siguientes a que son solicitados por parte de la División Jurídica para poder Atender y Resolver dentro de los términos de las metas del TBG los Recursos Juridicos Interpuestos por los administrados cambiarios ante la Aduana de Bogotá.</t>
  </si>
  <si>
    <t xml:space="preserve">Los resultados de este INDICADOR deben de ser informados por la Subdirección de Asuntos Penales. A fecha enero 26/2024 siendo las 1400 Horas, no se ha recibido la Información de los Resultados de Gestión los cuales estan siendo Conciliados y armonizados por la Subdirección y seran informados a esta Dirección Seccional proximamente. </t>
  </si>
  <si>
    <t xml:space="preserve">En términos Generales se observa un sobrecumplimiento de las metas establecidas para el año 2023, toda vez que se logró la firmeza de la mayoría de Resoluciones de Decomiso proferidas por el GIT de Decomisos y Automotores, es importante resaltar que algunas de las firmezas obtenidas en el año 2023, tienen relación con actos administrativos que se profirieron en el año 2022 pero que por diferentes circunstancias (notificaciones, recursos de reconsideración etc.) quedaron en firme hasta el año 2023. Las seccionales  de Aduanas Bogotá y Aeropuerto  han enviado  los insumos para  realizar los registros correspondientes en los sistemas  que maneja, así mismo El GIT de Secretaria  realizo  validaciones en el sistema ELMAR de  actas pendientes  por entregar vs planilla No 3   y vuelta correo que  realizan los requerimientos de las mismas. </t>
  </si>
  <si>
    <t>•	Durante el año 2023 el 11 de febrero de 2023 se inicia el traslado de la mercancía, finalizando el día 28 de octubre de 2023, dando cumplimiento al contrato No. 00-0159-2022, en donde se trasladó un total de $109,762,232,688.38 en valor de mercancía Aprehendida, Decomisada y Abandonada y dos aeronaves avaluadas en $223,809,600 y $1,173,816,000.
•	Para dar cumplimiento al traslado de la mercancía, este genero la inspección y conteo al 100% de toda la mercancía, el cual ocasiono que se dispusiera del Talento Humano para esta actividad, causando retrasos o consumo de horas para cumplir con las demás actividades regulares que se desarrollan en el GIT.
•	 Como estrategia se determinó disponer de la mercancía de mayor Valor que no tuviera ninguna restricción en la almacenadora de la UT Alianza Logística, para su disposición evitando el traslado de esta.
•	Una vez se culminó el traslado, se aprovecho la inspección del 100% realizada inicialmente para disponer de la mercancía en la UT Nueva Logística.
•	En la parte administrativa al trasladar la mercancía, se debió generar los respectivos egresos de la mercancía para una vez ingresarlos en el nuevo depósito, actividad que recurrió en el uso de Talento Humano para revisar la gestión Documental y validar los respectivos Egresos e Ingresos a parte de los generados por la Gestión.
•	Continuando con el consumo administrativo, en la Situación Jurídica se debe actualizar la mercancía que, ya tiene Situación jurídica definida para poder ingresarla al nuevo número de DIM que fue objeto de traslado.
•	La cantidad de Talento Humano que cuenta el GIT de operación Logística no es lo suficiente para la carga laboral que conllevo el traslado de la mercancía y posterior a las actividades rutinarias para el cumplimiento de la meta, a la fecha no ha llegado personal para cubrir las diferentes áreas de trabajo, en donde se continua con el retraso de la inspección de las guías reportadas en Abandonos con un total de 197.897 guías en diferentes depósitos.
•	Durante el año se culmino con una Gestión del 28.87% con un cumplimiento del 89.2% de la meta según el memorando No. 073 del 1 de junio de 2023, modificado con el memorando No. 0173 del 30 de noviembre de 2023.</t>
  </si>
  <si>
    <t>Con oficio No. 1-91-201-266-0406 del 28/12/2023 se solicitó a la Subdirección de Fiscalización Cambiaria corregir la descripción de la meta y se reportó su cumplimiento.</t>
  </si>
  <si>
    <t xml:space="preserve">División de Fiscalización y Liquidación Aduanera de Sanciones y Definición de Situación Jurídica. GNF INSUMOS continúa con la gestión de los Memorandos recibidos de la Subdirección de Fiscalización Aduanera de los cuales se ha dado cumplimiento con algunos del año 2020 y 2021, ya que aún se encuentran pendientes de sustentación por la información recibida. Así mismo, se han enviado insumos al GIT de Secretaria solicitando aperturas de expedientes para el Git de Sanciones, además se han realizado traslados de oficio de seleccionados a otras Seccionales por domicilio fiscal o a la Seccional de impuestos y se continúan enviado oficios de solicitud de información y análisis. </t>
  </si>
  <si>
    <t>De las 730 declaraciones seleccionadas se evacuaron 591 , quedando pendiente 139, lo que representa un cumplimiento del 80,96%. Se evidencia un gran compromiso por parte de la Division de fiscalizacon y liquidacion de Determinacion de Gravamenes y Tributos Aduaneros, ya que se pasó de un cumplimiento del 1,64%, al 73% y posteriormente al 80,96% en diciembre, se espera que durante el primer trimestre de 2024 se evacue el 100%</t>
  </si>
  <si>
    <t>División de Fiscalización y Liquidación Aduanera de Sanciones y Definición de Situación Jurídica. GIT de Acciones de Control Aduanero: El cumplimiento de esta meta se realizo mediante el acercamiento al ciudadano, a través de una Acción preventiva en el Centro Comercial Nuestro Bogotá, la cual consistía en sensibilizar a los usuarios, entregando un folleto con la información del cumplimiento de la normatividad aduanera, los conceptos y requisitos en una acción de control posterior, medidas cautelares, causales de aprehensión, entre otros.</t>
  </si>
  <si>
    <t>En el año 2023 el 100% de las actuaciones administrativas proferidas fueron incluidas en el RUPGJ. La meta de avance del 100% corresponde al cumplimiento del 100% que se logro en el período. ESTRATEGIA: Continuar incluyendo en el RUPGJ el 100% de las actuaciones administrativas proferidas. COMPROMISO: Continuar incluyendo en el RUPGJ el 100% de las actuaciones administrativas proferidas.</t>
  </si>
  <si>
    <t>Durante el año 2023 los procesos judiciales fueron verificados aleatoriamente por la SUBDIRECCIÓN DE REPRESENTACIÓN EXTERNA NIVEL CENTRAL y se encontraron que el 95,80% de los Procesos Judiciales verificados aleatoriamente estaban actualizados en el ekoguie de Representación Externa. ESTRATEGIA: Continuar incluyendo en el ekoguie el 100% de los procesos judiciales. COMPROMISO: Continuar incluyendo en el ekoguie el 100% de los procesos judiciales.</t>
  </si>
  <si>
    <t xml:space="preserve">Los resultados de este INDICADOR deben de ser informados por la Subdirección de Representación Externa Nivel Central. A fecha enero 26/2024 siendo las 1400 Horas, no se registra recibida la Información de los Resultados de Gestión los cuales deben de estar siendo Conciliados y armonizados por la Subdirección y seran informados a esta Dirección Seccional proximamente. </t>
  </si>
  <si>
    <t xml:space="preserve">A Diciembre de 2023, se logró un cumplimiento del 118,5% con 43 capacitaciones realizadas. 
De enero a marzo no se llevaron a cabo capacitaciones, por motivos específicos de la Escuela, no se programaron actividades de formación. En abril se logró un cumplimiento del 98% con un (1) curso realizado y 24 inscritos. En mayo se alcanzó un cumplimiento del 104% con dos (2) cursos realizados y 59 inscritos. En junio se tuvo un cumplimiento del 97% con los cuatro (4) cursos realizados y 128 inscritos. En julio se logró un cumplimiento del 121% con nueve (9) curso realizados y 315 inscritos. En agosto se alcanzó un cumplimiento del 121% con el siguiente curso realizado y 20 incsritos. En septiembre se tuvo un cumplimiento del 110% con el un (01) curso realizado y 18 inscritos. En octubre se logró un cumplimiento del 100% con dos (2) cursos realizados y 22 inscritos.  En noviembre se alcanzó un cumplimiento del 100% con cuatro (4) cursos realizados y 16 inscritos. Y en diciembre se tuvo un cumplimiento del 100% con diecinueve (19) cursos realizados y 464 inscritos. Los cursos se realizaron según lo establecido por la Escuela de la DIAN.  </t>
  </si>
  <si>
    <t xml:space="preserve">En el 2023 se logró la ejecución presupuestal de la Oficina, según lo planeado. </t>
  </si>
  <si>
    <t xml:space="preserve">En el 2023, por diferentes temas de cambio de jefatura durante el año y de ejecución contractual, se ejecutó el PAA de acuerdo a lo planeado, sin embargo, algunas de las acciones comprometidas, quedaron para pagos en reserva presupuestal. </t>
  </si>
  <si>
    <t xml:space="preserve">Durante el último trimestre se logró finalizar la ejecución del plan estratégico de comunicaciones, Los resultados del plan estratpegico de comunicaciones 2023 se encuentran consolidados en un documento que recopila todas las acciones realizadas en materia de comunicaciones, para el apoyo al cumplimiento de las metas estratégicas de la entidad.
</t>
  </si>
  <si>
    <t xml:space="preserve">En el 2023 se lograron desarrollar las tres campañas estratégicas presupuestadas en el año:
* Renta (declaración y nueva interfaz)
* Factura Electrónica y Premio Fiscal
* Campaña de Evasión y Contrabando.
Las cuales estuvieron encamindas a realizar una labor para conicentizar la importancia de los impuestos y mejorar la cultura tributaria. </t>
  </si>
  <si>
    <t xml:space="preserve">La Oficina viene cumpliendo para optener un ótimo resultado anual en el cumpliento con el sistema de PQR, respondiendo adecuadamente y en los tiempos establecidos, según su competencia.  
"Este Indicador fue inhabilitado por solicitud de la Subdirección de Servicio al Ciudadano en Asuntos Tributarios - DGI. Por temas de integración tecnológica no fue posible cerrar el ingreso por el antiguo sistema por la APP". </t>
  </si>
  <si>
    <t xml:space="preserve">De acuerdo a lo reportado por la Escuela, la oficina logro un resultado mayor a la meta de 108%. </t>
  </si>
  <si>
    <r>
      <rPr>
        <b/>
        <sz val="14"/>
        <rFont val="Calibri"/>
        <family val="2"/>
      </rPr>
      <t xml:space="preserve">Con base en el PAA 2023  la Oficina de Seguridad de la Información_OSI,  cuenta con las siguientes líneas:
° Línea 7 por $8.086.097.596
° Línea 8 por $1.097.313.280 
°Línea 9 por $66.000.000
°Línea 504 por $106.389.570
° Línea 505 por $634.047.428
° Línea 618 por $600.000.000
</t>
    </r>
    <r>
      <rPr>
        <sz val="14"/>
        <rFont val="Calibri"/>
        <family val="2"/>
      </rPr>
      <t xml:space="preserve">LÍNEA 7 PAA: Adquisición de herramientas de hardware y software para la recolección y análisis de evidencias digitales del laboratorio de informática forense de la Dirección de Impuestos y Aduanas Nacionales UAE-DIAN. Se  inició  ejecución del contrato No. 00-246-2023 el día 15 de diciembre del 2023 por valor de $ 8.086.097.596, de los cuales en el mes de diciembre se ejecutó el valor de $ 1.689.316.264. También en el mes de diciembre se estableció reserva presupuestal por valor de $ 6.396.781.332. Lo anterior se soporta con el CDP 59123 y el RP 291223 del 14/12/2023.
</t>
    </r>
    <r>
      <rPr>
        <sz val="4"/>
        <rFont val="Calibri"/>
        <family val="2"/>
      </rPr>
      <t xml:space="preserve">
LÍNEA 8 PAA: Renovación y actualización de las licencias AXIOM COMPUTER+ SMARTPHONE +CLOUD de MAGNET FORENSICS, para la gestión, análisis y recolección de información en el Laboratorio de Informática Forense de la Dirección de Gestión de Fiscalización de la UAE-DIAN. Se ejecutó el contrato 00-220-2023. Lo anterior se soporta con el CDP 26223 y el RP 271423 del 27/11/2023
LÍNEA 9 PAA: Para la ejecución de la semana de seguridad de la información. Se ejecutó el contrato 00-233-2023. Lo anterior se soporta con el CDP 58223  RP 277923 del 30/11/2023.
LÍNEA 504 PAA: Renovación de las licencias de ACL Robotics Professional de DILIGENT (antes GALVANIZE), para el apoyo en el análisis de información para el laboratorio de informática forense de la Dirección de Gestión de Fiscalización de la UAE-DIAN. Se ejecutó el contrato 00-219-2023. Lo anterior se soporta con el CDP 30623 y el RP 271923 del 28/11/2023.
LÍNEA 505 PAA: Renovación de licencias del software I2 de HARRIS COMPUTER (antes IBM), para el apoyo en el análisis de información para el laboratorio de informática forense de la Dirección de Gestión de Fiscalización de la UAE-DIAN. Se ejecutól contrato N° 00-216-2023. Lo anterior se soporta con el CDP 51123 y el RP  251323 del 20/11/2023.
LÍNEA 618 PAA: Adquisición de Licenciamiento para 15 procesos adicionales incluyendo los servicios de soporte, mantenimiento y actualización; configuración del módulo de gestión de riesgos institucionales; renovación de los servicios de soporte, mantenimiento y actualización de las 20 licencias del software GRC NovaSec, que se posee actualmente la U.A.E de la Dirección de Impuestos y Aduanas Nacionales DIAN, para la gestión integral del gobierno, riesgo y el cumplimiento del modelo de seguridad de la información y privacidad del estado colombiano y la estrategia de seguridad digital. Se ejecutó contrato No.  00-238-2023.  Lo anterior se soporta con el CDP 58523 y el RP 285223 del 7/12/2023 
</t>
    </r>
    <r>
      <rPr>
        <sz val="14"/>
        <rFont val="Calibri"/>
        <family val="2"/>
      </rPr>
      <t xml:space="preserve">En cuanto al rubro de viáticos por </t>
    </r>
    <r>
      <rPr>
        <b/>
        <sz val="14"/>
        <rFont val="Calibri"/>
        <family val="2"/>
      </rPr>
      <t>$15.750.000, se ejecutaron $13.615.392.BP4</t>
    </r>
  </si>
  <si>
    <r>
      <rPr>
        <b/>
        <sz val="14"/>
        <rFont val="Calibri"/>
        <family val="2"/>
      </rPr>
      <t xml:space="preserve">En el mes de diciembre se radicaron las facturas de los siguientes contratos gestionados por la Oficina de Seguridad de la Información_OSI,  de acuerdo con las líneas PAA asignadas:
° Línea 7 por $8.086.097.596
° Línea 8 por $1.097.313.280 
°Línea 9 por $66.000.000
°Línea 504 por $106.389.570
° Línea 505 por $634.047.428
° Línea 618 por $600.000.000
</t>
    </r>
    <r>
      <rPr>
        <sz val="14"/>
        <rFont val="Calibri"/>
        <family val="2"/>
      </rPr>
      <t xml:space="preserve">LÍNEA 7 PAA: La factura del contrato No. 00-246-2023 se radicó el 29 de diciembre de 2023.
</t>
    </r>
    <r>
      <rPr>
        <sz val="4"/>
        <rFont val="Calibri"/>
        <family val="2"/>
      </rPr>
      <t xml:space="preserve">LÍNEA 8 PAA: La factura del contrato 00-220-2023 se radicó el 19 de diciembre de 2023. 
LÍNEA 9 PAA:  La factura del Contrato 00-233-2023 se radicó el 26 de diciembre de 2023.
LÍNEA 504 PAA:  La factura del contrato 00-219-2023 se radicó el 26 de diciembre de 2023. 
LÍNEA 505 PAA: La factura del contrato 00-216-2023 se radicó el 18 de diciembre de 2023. 
LÍNEA 618 PAA: La factura del contrato No.  00-238-2023 se radicó el 28 de diciembre de 2023. 
</t>
    </r>
    <r>
      <rPr>
        <sz val="14"/>
        <rFont val="Calibri"/>
        <family val="2"/>
      </rPr>
      <t>Como se observa, en el mes de diciembre de 2023 se radicaron las facturas en referencia pero su pago quedó en reserva presupuestal de acuerdo con el cronograma de pagos establecido por la entidad.</t>
    </r>
  </si>
  <si>
    <t>Durante el año 2023 la oficina de seguridad de la iinformación gestionó nueve (9) incidentes de seguridad, los cuales se describen en el análisis del respectivo trimestre.</t>
  </si>
  <si>
    <t>Durante el año 2023 la Oficina de Seguridad de la Información gestionó 261 PQSR con respuesta final generada y comunicada.
"Este Indicador fue inhabilitado por solicitud de la Subdirección de Servicio al Ciudadano en Asuntos Tributarios - DGI. Por temas de integración tecnológica no fue posible cerrar el ingreso por el antiguo sistema por la APP".</t>
  </si>
  <si>
    <t>Durante el año 2023 el número de productos entregados por el consultor Ernts &amp; Young, dentro del proyecto de implementación del Sistema de Gestión de Seguridad y Privacidad de la Información_SGSPI que hace parte del Programa de Modernización de la Entidad (componente 3.2.1 Estrategia de Seguridad de la Información y Ciberseguridad),  corresponde a los programados dentro del cronograma de trabajo del proyecto.</t>
  </si>
  <si>
    <r>
      <t xml:space="preserve">Durante el año 2023 los  funcionarios de la Oficina de Seguridad de la Información participaron en las capacitaciones del PIC programadas por la Subdirección Escuela de Impuestos y Aduanas. El valor del Factor PIC acumulado del 2023, fue tomado del archivo (Copia de Reporte factor PIC - TBG - 2023 CUARTO TRIMESTRE) generado por esta Subdirección.
</t>
    </r>
    <r>
      <rPr>
        <sz val="4"/>
        <rFont val="Calibri"/>
        <family val="2"/>
      </rPr>
      <t xml:space="preserve">
</t>
    </r>
  </si>
  <si>
    <t>Durante el año 2023, la Oficina de Control Interno,  en desarrollo de sus actividades, cumplió con la meta de ejecución presupuestal.</t>
  </si>
  <si>
    <t>Durante el año 2023, la Oficina de Control Interno,  en desarrollo de sus actividades, cumplió con la meta de ejecución del PAC.</t>
  </si>
  <si>
    <t xml:space="preserve">                                                        
El porcentaje de cumplimiento acumulado para el año 2023, fue del 100%.  La Oficina de Control Interno realizó las 37 evaluaciones al Sistema Institucional de Control Interno programadas para este período, conforme a lo establecido en el Plan Anual de Auditoria 2023.</t>
  </si>
  <si>
    <t>El porcentaje de cumplimiento acumulado para el año 2023 fue del 100%, la Oficina de Control Interno realizó las 58 evaluaciones, asesorías y acompañamientos programados y/o solicitados a la Oficina en el período.</t>
  </si>
  <si>
    <t>De acuerdo a lo informado por la Coordinación de Administración del sistema de PQSRD, mediante correo electrónico del 18 de enero de 2024, se solicitó eliminar la actividad al no haber sido posible cerrar el sistema. 
"Este Indicador fue inhabilitado por solicitud de la Subdirección de Servicio al Ciudadano en Asuntos Tributario - DGI. Por temas de integración tecnológica no fue posible cerrar el ingreso por el antiguo sistema por la APP".</t>
  </si>
  <si>
    <t>El cumplimiento acumulado de la meta del indicador para el año 2023  fue del 100%, la Oficina de Control Interno realizó las 13 actividades de fomento de la cultura del control interno programadas y/o solicitadas a la Oficina durante el año 2023, las cuales estuvieron dirigidas a 426 funcionarios ubicados en 12 Direcciones Seccionales y algunas dependencias del Nivel Central.</t>
  </si>
  <si>
    <t>El cumplimiento acumulado de la meta del indicador para el año 2023 fue del 131,9%. La Oficina de Control Interno participó en la totalidad de las actividades establecidas en el Plan Institucional de Capacitación (PIC) para la Oficina, durante el año 2023.</t>
  </si>
  <si>
    <t>2023
CUMPLIMIENTO</t>
  </si>
  <si>
    <t>Se informa que para el año el cumplimiento referente al recaudo provocado era de $85.265 y se logró $122.997, según los controles determinados por esta Subdirección que generó un impacto en las variables que repercute en un cumplimiento superior.</t>
  </si>
  <si>
    <t>k</t>
  </si>
  <si>
    <t xml:space="preserve">Se deja constancia que este indicador es Anual, para el mes de marzo se realizó una capacitación a los titulares de derechos de propiedad intelectual. </t>
  </si>
  <si>
    <t xml:space="preserve">Este Indicador fue inhabilitado por solicitud de la Subdirección de Servicio al Ciudadano en Asuntos Tributarios DGI, por temas de integración tecnológica no fue posible cerrar el ingreso por el antiguo sistema por la APP 
Este indicador no aplica porque según indicaciones dadas por la Coordinación de Administración del Sistema de PQSRD la actividad se solicitó eliminar al no materializarse el cierre del sistema anterior por el ingreso que ocurre de solicitudes en la APP, lo anterior en concordancia con el memorando No. 178 de diciembre de 2023. </t>
  </si>
  <si>
    <t>Se recuerda que este indicador quedó a cargo de la Subdirección de Servicios y Facilitación al Comercio Exterior de acuerdo con lo remitido a la DGA. Por lo cual la gestión que realiza esta Subdirección es de apoyo y coordinación.</t>
  </si>
  <si>
    <t>Durante el año se realizaron reconocimientos de carga y/o hallazgos referente a mercancías de presunta piratería y falsedad marcaria, obteniendo así cumplimiento del 169,5 % superando la meta establecida.</t>
  </si>
  <si>
    <t>En lo transcurrido del año se sensibilizó a las seccionales el cumplimiento de la meta con la realización de inspecciones superiores a 50 UVT para lograr lo determinado en la variable, sin embargo, no fue posible llegar a la meta establecida; se seguirá mancomunadamente para este año cumplir con la meta.</t>
  </si>
  <si>
    <t xml:space="preserve">Se realizan los controles correspondientes a los pasajeros de acuerdo con el perfilamiento de riesgos. Se supera la meta establecida por la Subdirección para este indicador. </t>
  </si>
  <si>
    <t>En lo correspondiente a este indicador se registró la información para el mes de Marzo.</t>
  </si>
  <si>
    <t>En lo correspondiente a este indicador se realizaron en los últimos tres trimestres los cursos correspondientes remitidos por la Escuela, finalizados de forma exitosa por parte de los funcionarios DIAN del área de Operación Aduanera.</t>
  </si>
  <si>
    <t xml:space="preserve">el indicador de declaración anticipadas durante el año 2023 para las siete (7) Direcciones Seccionales que realizaron el programa de acompañamiento para el uso de la declaración anticipada en lugar de arribo, se representó en 4,43%. </t>
  </si>
  <si>
    <t>De acuerdo con el cronograma establecido  en el memorando 041 del 13 de marzo de 2023 para los encuentros aduana empresa las Subdirecciones cumplen con el indicador asi como las 10 seccionales a quienes se les desplego el indicador.</t>
  </si>
  <si>
    <t xml:space="preserve">en el 96% del total de las operaciones se logro el proceso de desaduanamiento automatico calculado en cero. </t>
  </si>
  <si>
    <t>Las campañas asignadas a las seccionales de Uraba, Maicao, San Andres se realizaron de manera satisfactoria.</t>
  </si>
  <si>
    <t>Por parte de la Subdireccion de Servicios y Facilitacion al Comercio Exterior se cumple con la participacion a los cursos asignados a los funcionarios.</t>
  </si>
  <si>
    <t>En el mes de junio se realizó estudio sobre el comportamiento del origen de las exportaciones de confecciones textiles de Colombia con destino a diferentes países bajo el marco de los acuerdos comerciales en vigor para Colombia.                                                                                                                           En el mes de noviembre se realizaron los siguientes dos estudios de origen por sector económico en la exportación:                                                                                                                                                                   1. Estudio sobre el comportamiento del origen de los artículos ortopédicos exportados por Colombia clasificados en la subpartida arancelaria 9021.10.10.00 con destino a diferentes países bajo el marco de los acuerdos comerciales en vigor para Colombia.
2. Estudio sobre el comportamiento del origen de los vidrios de seguridad blindados para vehículos exportados por Colombia clasificados en la subpartida arancelaria  70.07.21.0000 con destino a diferentes países bajo el marco de los acuerdos comerciales en vigor para Colombia.</t>
  </si>
  <si>
    <t>Este indicador no lo reporta la Subdirección Técnica Aduanera, lo reporta la Dirección de Gestión de Aduanas</t>
  </si>
  <si>
    <t xml:space="preserve">Estudios generales en materia de valoración aduanera </t>
  </si>
  <si>
    <t>En el mes de mayo se realizó estudio general de motocicletas y cuatrimotos.                                          En el mes de Junio se realizó estudio general de computadores                                                                                                       En el mes de septiembre se realizó un estudio de investigación de valor Electrodomesticos.            En el mes de octubre se realizaron dos estudios generales de: (1) vehículos y (1) celulares.                                        En el mes de noviembre se realizó estudio general de valor de: videoconsolas</t>
  </si>
  <si>
    <t xml:space="preserve">En el mes de abril se realizaron cuatro estudios de comportamiento de precios: Parafinas, papel, computadores y metales.                                                                                                                                                    En el mes de mayo se realizó un estudio de comportamiento de precios de medias y calcetines.       En el mes de junio se realizó un estudio de comportamiento de precios de calzado.                               Se realizarón dos estudios de comportamiento de precios en el mes de julio: automoviles y celulares.                                                                                                                                                                                       En el mes de agosto se realizaron seis estudios de comportamiento de precios:  Relojes inteligentes, juguetes sexuales, herramientas, motos - cuatrimotos, equipos de reproducción de sonido, Sopladores Electrictricos)                                                                                                                                    En septiembre se realizarón tres estudios de comportamiento de precios: cigarillos electricos, celulares, drones.                                                                                                                                                                    En el mes de octubre se realizaron cinco estudios de: llantas; confecciones; paraguas y sombrillas; textiles; bicicletas electricas y sin motor.                                                                                                                        En el mes noviembre se realizó estudio de comportamiento de precios del producto marroquineria. </t>
  </si>
  <si>
    <t xml:space="preserve">En el mes de junio se realizó un (1) Estudio sobre posible incumplimiento requisitos Certificado de origen no preferencial en la importación por la subpartida arancelaria 6809.11.00.00                      y un (1) Estudio sobre el comportamiento de las importaciones de productos de los sectores automotriz, químico- plástico y agrícola bajo el marco del acuerdo ACE 72, Brasil – Colombia.                                                     En el mes de octubre se realizó un (1) Estudio sobre el comportamiento de las importaciones de productos de la Industria de la Cerámica, Industria del Caucho – Neumáticos y la Industria Alimenticia bajo el marco del acuerdo ACE 72, Brasil – Colombia. (octubre).                                                                                                                                   </t>
  </si>
  <si>
    <t>En el primer semestre se presentaron dos iniciativas de control:  Una iniciativa de control "ACERO" partida 7326 y una iniciativa de control por la subpartida 3917.21.90.00                                                                                                                                                                              En el segundo semestre se presentaron dos iniacitivas de control: Una (1) en el mes de noviembre sobre “TUBERIA PLÁSTICA PE FLEXIBLE REFORZADA SIGLAS FCP, RTP, RLP”, que ha sido clasificada en la subpartida 3917.21.90.00 y una (1)en diciembre sobre la partida arancelaria 7210.70.10 y 7210.70.90.00</t>
  </si>
  <si>
    <t>En el primer semestre se realizó campaña de resoluciones anticipadas con criterio de valoración aduanera y ajuste de valor permanente el día 29 de junio de 2023.                                                              En el segundo semestre se realizó una campaña en la que se dividió en dos sesiones:                                                                                                                                                                                               1. Reunión de Resoluciones Anticipadas y de Ajuste de Valor permanente la cual fue dictada al gremio de ASOPARTES realizada el 28 de junio de 2023                                                                                         2. Charla sobre exportador autorizado y Resoluciones Anticipadas de Origen, realizado en el mes de octubre de 2023</t>
  </si>
  <si>
    <t xml:space="preserve">Indicador reportado por la Subdirección Escuela de Impuestos y Aduanas </t>
  </si>
  <si>
    <t>En el mes de mayo y noviembre se realizó capacitaciones al contac center por parte de la Coordinación de Secretaria y la Coordinación de Sustanciación sobre Garantías Globales, temas solicitados por Contac Center.</t>
  </si>
  <si>
    <t>Este Indicador fue inhabilitado por solicitud de la Subdirección de Servicio al Ciudadano en Asuntos Tributarios DGI, por temas de integración tecnológica no fue posible cerrar el ingreso por el antiguo sistema por la APP 
De acuerdo a lo informado por la Coordinación de Administración del sistema de PQSRD, se solicitó eliminar la actividad al no haber sido posible cerrar el sistema. Este indicador no lo reporta la Subdirección de Registro y Control Aduanero, si no la Subdirección de Servicio al Ciudadano en Asuntos Tributarios</t>
  </si>
  <si>
    <t>Se realizó el 31 de Octubre Encuentro Aduana empresa por parte de la SRCA, del tema Usuarios Aduaneros con Trámite Simplificado (UTS) y Garantías Globales que amparan obligaciones aduaneras.</t>
  </si>
  <si>
    <t>Con corte a diciembre, se  certificaron las visitas de los meses de abril a noviembre, correspondientes a 165 visitas, 15 para el mes de abril y 17 para el mes de mayo, 20 para el mes de junio, 25 para el mes de julio, 25 para el mes de agosto, 23 para el mes de septiembre, 21 para el mes de octubre y 19 para el mes de noviembre, de las cuales 16 visitas corresponden a la Coordinación de Sustanciación de la Subdirección de Registro y Control Aduanero, y las demás en 13 Direcciones Seccionales.  Las visitas se realizaron a los registros de agencias de aduanas, depósitos públicos y privados, puertos y muelles, depósitos de transformación y ensamble y CDLI.</t>
  </si>
  <si>
    <t>Se realizó de forma semestral el informe de las visitas de mantenimiento de requisitos realizadas por las direcciones seccionales y seguimiento de los presuntos incumplimientos encontrados.</t>
  </si>
  <si>
    <t>Información reportada por la Subdirección Escuela de Impuestos y Aduanas Nacionales, donde se evidencia el cumplimiento por parte de los funcionarios de la SRCA de las capacitaciones asignadas y realizadas durante el año.</t>
  </si>
  <si>
    <t>Este Indicador fue inhabilitado por solicitud de la Subdirección de Servicio al Ciudadano en Asuntos Tributarios DGI, por temas de integración tecnológica no fue posible cerrar el ingreso por el antiguo sistema por la APP 
En total por el sistema de PQRSD se dió trámite y respuesta a 20 solicitudes recibidas en la Subdireccoón OEA, las cuales tambien fueron reportadas en el SIE de planeación.</t>
  </si>
  <si>
    <t>Durante el año 2023 se realizaron dos webinares asi:
11 de mayo de 2023, cómo acceder a los beneficios de los Acuerdos de Reconocimiento Mutuo, dirigido a todas las empresas autorizadas OEA, autoridades de control, oficiales de operación, y funcionarios de la Subdirección OEA, con la participación de más de 1,067 personas.
28 de junio de 2023  sobre el acceso a los beneficios del Acuerdo de Reconocimiento Mutuo entre Perú y Colombia, dirigido a todas todas empresas autorizadas OEA, con la participación virtual de 354 personas.
Ecuentro aduana empresa,sobre Beneficios de la firma del ARM con CTPAT, dirigido a todas todas empresas autorizadas OEA y usuarios aduaneros en general, con la participación  de más de 500 personas.
El 11 de octubre de 2023 se realizó el V Congreso OEA "Nuevas amenazas y desafíos para la Cadena Logística Internacional” , con la asitencia presencial de  400 personas y virtual 970 personas. Dirigido a las empresas autorizadas OEA.
El 22 de diciembre de 2023 se realizó socialización en la Dirección Seccional de Aduanas de Cali sobre los beneficios de los Acuerdos de Reconocimiento Mutuo, donde asistieron empresas autorizadas OEA.
El 28 de diciembre de 2023 se realizó socialización en la Dirección Seccional de Aduanas Cartagena sobre los beneficios de los Acuerdos de Reconocimiento Mutuo, donde asistieron empresas autorizadas OEA.
Con una asistencia de más de 3.000 personas de manera presencial y virtual.</t>
  </si>
  <si>
    <t>Para el año 2023 se dio cumplimento al indicador realizando diecisiete (17) visitas de revalidación con un porcentaje de cumplimiento del 100 %  a las empresas tipo de usuario  Exportador y Agencias de Aduanas autorizadas en el año 2021.</t>
  </si>
  <si>
    <t>Durante el año 2023 se cumplio con el objetivo de contribución de garantizar una aduana con usuarios confiables y se cumplio con el indcador obteniendo la firma del Acuerdo de Reconocimiento Mutuo de la Aduana y protección fronteriza de EE . UU - CTPAT y Colombia, el 17 de abril.
En cuanto a las manifestaciones de interes se sigue avanzando con Mercosur para lograr la firma de un ARM con Alianza del pacifico y Mercosur.</t>
  </si>
  <si>
    <t>Durante el año 2023 se cumplio con todas las actividades académicas  programadas por la Escuela y se certificaron a los funcionarios que asistieron; obteniendo un porcentaje acumulado de cumplimiento del 130% en la Subdirección OEA.</t>
  </si>
  <si>
    <t>Este Indicador fue inhabilitado por solicitud de la Subdirección de Servicio al Ciudadano en Asuntos Tributarios DGI, por temas de integración tecnológica no fue posible cerrar el ingreso por el antiguo sistema por la APP
Porcentaje de logro en desarrollo de las actividades programadas por la Subdirección de Servicio al Ciudadano en Asuntos Tributarios e informado por dicha área.</t>
  </si>
  <si>
    <t>Cumplimiento asociado a  la participación del Laboratorio durante el año en las actividades a demanda de encuentros aduana empresa organizados desde la Dirección de gestión de Aduanas y algunas subdirecciones.</t>
  </si>
  <si>
    <t>Durante el año 2023 se analizaron 3.447 muestras para un cumplimiento acumulado del 107%.   Se aclara que hay una diferencia de una (1) muestra menos en el reporte del TBG, dado algunos ajustes en lo reportado durante el año, puntualmente en el mes de junio que el logro fue de 406 y no de 405 como aparece en el reporte.                                                                                                                                                                                                                                                                                                                                                                                                                                                            . Del total de muestras analizadas y su comportamiento durante el año, aproximadamente el 70% de lo analizado se concentra en mercancías tales como Materias textiles y sus manufacturas (27%); Plásticos y sus manufacturas (17%); Productos de las industrias químicas (15%); Productos minerales; (6%) Metales comunes y manufacturas; etc.
Es de anotar que con corte a 31 de diciembre de 2023 como pendiente para análisis un total de 2.249 muestras. Distribuidas así: Año 2020: 10 (caso hidrocarburos); Año 2021: 17; Año 2022: 219 y año 2023: 2.013</t>
  </si>
  <si>
    <t>Se aclara en este análisis que el dato real de meta cumplida por parte de las direcciones seccionales es de 3.607 y no de 2.993 como se refleja en la columna de cifras acumuladas logro 2023 (2.993).
Lo anterior se presentó por los siguientes factores: 1) Durante el primer trimestre del año y aun sin definir metas algunas direcciones seccionales remitieron muestras. 2) Dada la dinámica en el procedimiento entre la fecha de la solicitud, la llegada de la muestra de la mercancía y la radicación en la base de datos del Laboratorio de esas muestras existe una diferencia en los reportes de cifras reportadas mes a mes frente a las cifras reportadas en los cortes de mes en los que se entregan los respectivos informes de seguimiento de gestión a través del TBG.</t>
  </si>
  <si>
    <t xml:space="preserve">Porcentaje de cumplimiento asociado a las diferentes actividades programadas por la escuela relacionados con los cursos y diferentes programas de formación en los que se participó dentro del PIC. </t>
  </si>
  <si>
    <t>Los mecanismos establecidos por la administración en materia de facilitación para propiciar el cumplimiento voluntario de las obligaciones aduaneras, que pese a no alcanzar las metas establecidas, reflejaron resultados positivos frente a la contribución de los tributos externos, superando el 80% para el las metasa estabñecidas en el año 2023.  La estrategia integral de cercanía al ciudadano ha representado que los usuarios del comercio exterior sientan una aduana que los acompaña en función de corregir y subsanar la liquidación de tributos aduaneros de manera correcta</t>
  </si>
  <si>
    <t>La participación de la Dirección de Gestión de Aduanas  en el recaudo total con base en las importaciones se mantuvo en promedio según las metas establecidas para 2023, superando en varios periodos el porcentaje esperado, lo que muestra que los mecanismos establecidos en materia de facilitación ha llevado al cumplimiento de las obligaciones aduaneras por parte de los usuarios, siendo un porcentaje considerable en el recaudo total de la entidad</t>
  </si>
  <si>
    <t xml:space="preserve">La Dirección de Gestión de Aduanas tuvo asignados  4.218 MCOP para la vigencia 2023; de los cuales, el 94,8%, es decir, 4.000 MCOP corresponden a recursos del proyecto de Inversión Laboratorio de Aduanas. A corte 31 de diciembre se ejecutaron 4.100 MCOP, correspondientes a Viáticos y gastos de viaje (217,7 MCOP) que equivalen al 5,2% de los recursos asignados para la vigencia y 29 (veintinueve) líneas del PAA por 3.882 MCOP que corresponden a  mantenimiento y calibración de un tensiómetro suministro de gases, compra de insumos para el laboratorio y mantenimientos y calibraciones de elementos del laboratorio. Durante diciembre se comprometieron 136 MCOP de los 218 MCOP planeados para este mes. De acuerdo con los recursos asignados y planeados se obtuvo una ejecución del 97,2%. </t>
  </si>
  <si>
    <t>Dado que se presentaron en algunos periodos cifras inferiores a los esperados,  llevó a que la Direcciones Seccionales  efectuaran mayores controles, generando para el último trimeste reportes con cifras por encima del 100%.  Para el año 2023 se espéraba un cumplimiento del recaudo provocado de $85.265,  y se logró $122.997, según los controles determinados por la Subdirección de Operación Aduanera que generó un impacto en las variables.</t>
  </si>
  <si>
    <t>De acuerdo a la información reportada por la Subdirección Financiera, se ajustaron los porcentajes, evidenciando que aunque hubo un porcentaje por debajo del estimado para el primer semestre, al final del período se cumplió con la meta esperada.</t>
  </si>
  <si>
    <t>El indicador de declaración anticipadas durante el año 2023 para las siete (7) Direcciones Seccionales que realizaron el programa de acompañamiento para el uso de la declaración anticipada en lugar de arribo, se representó en 4,43%.</t>
  </si>
  <si>
    <t>Este Indicador fue inhabilitado por solicitud de la Subdirección de Servicio al Ciudadano en Asuntos Tributarios DGI, por temas de integración tecnológica no fue posible cerrar el ingreso por el antiguo sistema por la APP
 No aplica avance porque según indicaciones dadas por la Coordinación de Administración del Sistema de PQSRD la actividad se solicitó eliminar al no materializarse el cierre del sistema anterior por el ingreso que ocurre de solicitudes en la APP, lo anterior en concordancia con el memorando No. 178 de diciembre de 2024.</t>
  </si>
  <si>
    <t>se dio cumplimiento al cronograma establecido  en el memorando 041 del 13 de marzo de 2023 para los encuentros aduana empresa tanto por la  Subdirecciones  como por las 10 seccionales a quienes se les desplegó el indicador. Se realizaron 6 Encuentros Aduana Empresa, por la Subdirecciones así: 28 de febrero de 2023 / Subdirección del Laboratorio Aduanero; 25 de abril de 2023 / Subdirección Técnica Aduanera; 27 de junio de 2023 / Subdirección Operación Aduanera; 29 de agosto de 2023 / Subdirección de Operador Económico Autorizado; 31 de octubre de 2023 / Subdirección de Registro y Control Aduanero; 12 de diciembre de 2023 / Subdirección de Servicios y Facilitación al Comercio Exterior.</t>
  </si>
  <si>
    <t>La participación de los usuarios confiables, entendiendose como Operadores Económicos Autorizados tipo importador  y los UTS - Usuarios de Trámite Simplificado, presentan un porcentaje considerable del volumen de importaciones a nivel país, con un  55, 6 % para el año 2023, sobrepasando la meta establecida y haciendo énfasis en los neneficios que tienen esta clase de usuarios.</t>
  </si>
  <si>
    <t>96.3% de las operaciones del periodo enero a diciembre de 2023, tuvieron levante automático</t>
  </si>
  <si>
    <t xml:space="preserve">Las Direcciones Secccionales en sus divisiones de operación Aduanera  ratifican la lucha contra el contrabando, es así que durante el año 2023 se realizaron reconocimientos de carga y/o hallazgos referente a mercancías de presunta piratería y falsedad marcaria, obteniendo así cumplimiento del 169,5 %, superando la meta establecida.
</t>
  </si>
  <si>
    <t>En lo transcurrido del año se sensibilizó a las seccionales el cumplimiento de la meta con la realización de inspecciones superiores a 50 UVT para lograr lo determinado en la variable, sin embargo, no fue posible llegar a la meta establecida; se seguirá mancomunadamente para establecer meta a cumplir.</t>
  </si>
  <si>
    <t xml:space="preserve">En los aeropuertos internacionales principales del país ha sido bastante eficiente en control que se lleva por parte de los funcionarios, generando resultados en el ingreso como en salida de pasajeros, optimizando el perfilamiento de riesgos para pasajeros, que llevo a cumplir la meta siempre en un mayor porcentaje al estimado, y permitiendo hallazgos representativos en el ingreso y salida  ilegal de divisas,  practica que se encuentra relacionada directamente con el lavado de activos y la financión al terrorismo, </t>
  </si>
  <si>
    <t xml:space="preserve">Causa: Teniendo en cuenta el reporte realizado por parte de la Coordinación PQSRD en relación con la publicación del Informe de oportunidad de la respuesta de las PQSRD diciembre de 2023, se informa que la Subdirección de Normativa y Doctrina contaba con 74 solicitudes pendientes de cierre en el sistema MUISCA correspondientes a los años 2022 y 2023.  Respecto a lo anterior, el 31/12/2023 fueron efectivamente cerradas 74, dando un cumplimiento del 100%.  No obstante desde la Coordinación de Administración del Sistema de PQRSD, fue informado que “se solicitó el 27 de diciembre de 2023 a la Subdirección de Planeación y Cumplimiento que fuera eliminada esa actividad, al no haber sido posible cerrar el sistema de PQSRD por Muisca” 
Plan de acción: Se seguirá realizando el cierre de solicitudes pendientes de trámite en el sistema antiguo </t>
  </si>
  <si>
    <t xml:space="preserve">Causa: Se cumple el indicador al 100%  a un nivel sobresaliente  con ocasión a las 737 consultas tramitadas en el periodo anual.
</t>
  </si>
  <si>
    <t xml:space="preserve">Causa: Para el año 2023 se obtuvo un cumplimiento del 100% en el indicador, en donde el Despacho de la Dirección de Gestión Jurídica y la Subdirección de Normativa y Doctrina trabajaron conjuntamente para la revisión de 59 proyectos de Decreto para que continuaran el trámite de expedición en la Presidencia de la República según la agenda regulatoria 2023.
</t>
  </si>
  <si>
    <t xml:space="preserve">Causa: Se cumple el indicador al 100% a un nivel sobresaliente con ocasión a las 5016 consultas tramitadas en el periodo anual
</t>
  </si>
  <si>
    <r>
      <rPr>
        <b/>
        <sz val="11"/>
        <rFont val="Calibri"/>
        <family val="2"/>
      </rPr>
      <t xml:space="preserve">Causa:
</t>
    </r>
    <r>
      <rPr>
        <sz val="11"/>
        <rFont val="Calibri"/>
        <family val="2"/>
      </rPr>
      <t xml:space="preserve">Las modificaciones normativas introducidas en la reforma tributaria - Ley 2277 de 2022, impactó de manera directa a la Subdirección de Normativa y Doctrina, debido a la complejidad de algunos temas, lo cual implicó una articulación institucional con otras áreas y/o entidades, lo cual repercutió en la oportunidad de atención.
En cuanto a  oportunidad refiere se llegó a un 70.7 % debido a que las consultas fueron emitidas así:  en promedio el tiempo de atención mensual    enero 47 días, febrero 34 días, marzo 36 días, abril 24 días, mayo 39 días, junio 52 días, julio 51 días, agosto 52 días, septiembre 38 días  octubre correspondió a 34 días, 28 días en noviembre y 40 días en diciembre. Respecto a lo anterior, existe un promedio de 39,5 días para la atención de consultas en el año evaluado, existiendo una desviación de 11,5 días de oportunidad en promedio, según la meta estipulada de atención en 28 días de oportunidad.
</t>
    </r>
    <r>
      <rPr>
        <b/>
        <sz val="11"/>
        <rFont val="Calibri"/>
        <family val="2"/>
      </rPr>
      <t xml:space="preserve">Plan de acción:
</t>
    </r>
    <r>
      <rPr>
        <sz val="11"/>
        <rFont val="Calibri"/>
        <family val="2"/>
      </rPr>
      <t>Se están realizando seguimientos semanales a las consultas asignadas para evacuarlas en el menor tiempo posible.</t>
    </r>
  </si>
  <si>
    <t>Causa: Las modificaciones normativas introducidas en la reforma tributaria - Ley 2277 de 2022, impactó de manera directa a la Subdirección de Normativa y Doctrina, incrementando la necesidad de realizar estudios complejos para expedir conceptos generales o adicionar los conceptos previamente emitidos. Para el año 2023 se emitieron 18 conceptos generales y 39 adiciones, para un total de 57.
Si se tiene en cuenta que en el año 2022 se emitieron 4 conceptos entre unificados y adiciones, se concluye que para el año 2023 esta actividad se incrementó en 14,25 veces más respecto del año anterior.
Plan de acción: Se seguirá evaluando la posibilidad de emitir más conceptos unificados y generales durante el siguiente periodo.</t>
  </si>
  <si>
    <t>Causa: Se cumple el indicador al 100% a un nivel sobresaliente con ocasión a las 931 acciones y/o actualizaciones de conceptos en  la base jurídica TAC DIAN  en el periodo anual, a fin de garantizar la incorporación de la totalidad de los conceptos emitidos por el Despacho de la Dirección de Gestión Jurídica y la Subdirección de Normativa y doctrina.
Plan de acción: Se seguirá actualizando el Sistema Jurídico Documental (SJD) de la DIAN para continuar cumpliendo con el indicador.</t>
  </si>
  <si>
    <t>Causa: El indicador acumulado en la anualidad resulta ser satisfactorio, superando el 100% de cumplimiento en la participación de actividades previstas en el PIC. En lo corrido del año, la gran mayoría de los inscritos a pesar de la elevada carga laboral culminaron de manera exitosa las actividades. De lo cual se concluye en aras de fortalecer las habilidades de los colaboradores e impulsar el mejor desempeño del área, aproximadamente el 82,6 % de los inscritos obtuvieron las respectivas certificaciones, 10,6% reprobaron y tan solo el 6,6% no participaron.
Plan de acción: Se seguirá promoviendo la participación activa de los funcionarios en las capacitaciones / cursos programados en el PIC.</t>
  </si>
  <si>
    <t>Se alcanzó una tasa de éxito procesal del 66,99% de los procesos a cargo de la Subdirección de Representación Externa, alcanzando un cumplimiento de la meta anual del 100,7%</t>
  </si>
  <si>
    <t>La Coordinación de Defensa Jurídica, encargada de hacer la representación judicial de los procesos a cargo de la Subdirección, realizó las revisiones correspondientes durante el año</t>
  </si>
  <si>
    <t>Por favor revisar el total del cumplimiento, por cuanto en los tres periodos de corte se alcanzó un 100%, debería generar un cumplimiento total del 100%</t>
  </si>
  <si>
    <t>Se realizó la actividad sobre la actualización de procesos judiciales en el sistema de procesos judiciales, se alcanzó un cumplimiento del 80% por algunas dificultades en el registro de procesos dentro del sistema</t>
  </si>
  <si>
    <t>Se alcanzó un cumplimiento total de 117,8% para esta actividad, teniendo en cuenta que la meta estaba fijada en 90%</t>
  </si>
  <si>
    <t>Análisis anual año 2023: La Subdirección de Asuntos Penales atendiendo los términos establecidos en la Ley 1755 de 2015 dió atención a las peticiones, solicitudes de información allegadas a la dependencia, lo cual incluyó la gestión de la información ante las distintas dependencias de la entidad con la finalidad de consolidar la misma y preparar la respuesta a emitir ante el peticionario y/o entidad solicitante; efectuando controles frente a la oportunidad en la emisión de respuestas a través del canal de PQSR con la finalidad de obtener 100% en el porcentaje del indicador.</t>
  </si>
  <si>
    <t>Análisis anual: A fecha 31 de diciembre de 2023, el antiguo Sistema Muisca reportaba en 0 en cuanto a peticiones, estas fueron evacuadas en su totalidad y en términos de oportunidad</t>
  </si>
  <si>
    <t xml:space="preserve">Análisis anual: La Subdirección de Asuntos Penales realizó las respectivas actualizaciones a los procesos en el aplicativo Ferrajoli, los abogados a cargo ingresaron la información respecto a diligencias asistidas, memoriales e impulsos procesales en curso del proceso penal, participando activamente en el mismo y cargando la información conforme lo establecido en el procedimiento interno PR-PEC-120 Versión 9. </t>
  </si>
  <si>
    <t xml:space="preserve">Análisis anual: La Subdirección de Asuntos Penales presentó en términos de oportunidad los insumos a la RUC Penal, estos a su vez han sido cargados en el sistema, garantizando el cumplimiendo de la normativa vigente y procedimiento PR-PEC-0120 Versión 9. </t>
  </si>
  <si>
    <t>Análisis anual: Desde la Subdirección de Asuntos Penales se presentaron los respectivos impulsos procesales ante la Fiscalía General de la Nación con miras a lograr el avance de los procesos en fase de indagación e imputación, insumo además para la rendición del informe SIRECI ante la CGR.</t>
  </si>
  <si>
    <t>Análisis anual: La Subdirección de Asuntos Penales realizó actualizaciones en el sistema de SIE Penal respecto de los insumos allegados a la dependencia garantizando el cumplimiento de la normativa vigente y procedimiento PR-PEC-0120 Versión 9.</t>
  </si>
  <si>
    <t>TABLERO BALANCEADO DE GESTIÓN 2023
Versión 3, Junio 28 de 2023</t>
  </si>
  <si>
    <t>Causa: La tasa de éxito judicial a nivel nacional alcanzada durante el año es del 62,65%, de fallos favorables frente a fallos en contra, alcanzando un cumplimiento del 94,2% de la meta establecida que se encontraba fijada en 66,5%.</t>
  </si>
  <si>
    <t>Causa: Se cumple el indicador acumulado en un 98.6% en un nivel satisfactorio de la meta establecida en 95%, con base en el resumen de la ejecución presupuestal con fecha de corte DICIEMBRE 31 /2023 enviado por la Subdirección de recursos financieros.</t>
  </si>
  <si>
    <t>Causa: Se cumple el indicador acumulado en un 79.8% en un nivel satisfactorio de la meta establecida en 95%, con base en el resumen de la ejecución presupuestal con fecha de corte DICIEMBRE 31 /2023 enviado por la Subdirección de recursos financieros.</t>
  </si>
  <si>
    <t xml:space="preserve">Causa: Teniendo en cuenta el reporte realizado por parte de la Coordinación PQSRD en relación con la publicación del Informe de oportunidad de la respuesta de las PQSRD diciembre de 2023, se informa que la Dirección de Gestión Jurídica no contaba con solicitudes pendientes de cierre en el sistema MUISCA correspondientes a los años 2022 y 2023.  Respecto a lo anterior, se dio un cumplimiento del 100%. 
Plan de acción: Se seguirá realizando seguimiento al cierre de solicitudes pendientes de trámite en el sistema nuevo – DYNAMICS. </t>
  </si>
  <si>
    <t>Se cumple el indicador acumulado en un 121,3% en un nivel excelente de acuerdo con lo establecido para el periodo de enero a diciembre, de la meta establecida en el 10,2 meses, se ha logrado un promedio de 8.13 meses para resolver recursos en materia tributaria.</t>
  </si>
  <si>
    <t>Se cumple el indicador acumulado en un 100% en un nivel satisfactorio se dio cumplimiento a lo establecido en los cronogramas de la Subdirección de Planeación y Cumplimiento para el periodo de enero a diciembre; de la meta establecida en el 100%, se ha alcanzo el 100% para el año 2023, logrando así el resultado esperado.</t>
  </si>
  <si>
    <t>Causa: Para el año 2023 se obtuvo un cumplimiento del 100% en el indicador, en donde el Despacho de la Dirección de Gestión Jurídica y la Subdirección de Normativa y Doctrina trabajaron conjuntamente para la revisión de 18 proyectos de Decreto para que continuaran el trámite de expedición en la Presidencia de la República según la agenda regulatoria 2023 - Versión 41 del 29 de diciembre.
Plan de acción: Se seguirá revisando y comentando los proyectos que lleguen al despacho para cumplir con el indicador.</t>
  </si>
  <si>
    <t>Causa: Las modificaciones normativas introducidas en la reforma tributaria - Ley 2277 de 2022, impactó de manera directa a la Subdirección de Normativa y Doctrina, debido a la complejidad de algunos temas, lo cual implicó una articulación institucional con otras áreas y/o entidades, lo cual repercutió en la oportunidad de atención.
En cuanto a su oportunidad refiere, las consultas fueron emitidas así:  en promedio el tiempo de atención mensual así:  enero 47 días, febrero 34 días, marzo 36 días, abril 24 días, mayo 39 días, junio 52 días, julio 51 días, agosto 52 días, septiembre 38 días  octubre correspondió a 34 días, 28 días en noviembre y 40 días en diciembre. Respecto a lo anterior, existe un promedio de 39,5 días para la atención de consultas en el año evaluado, existiendo una desviación de 11,5 días de oportunidad en promedio, según la meta estipulada de atención en 28 días de oportunidad.
Plan de acción: Se están realizando seguimientos quincenales a las consultas asignadas para evacuarlas en el menor tiempo posible.</t>
  </si>
  <si>
    <t>Causa: Las modificaciones normativas introducidas en la reforma tributaria - Ley 2277 de 2022, impactó de manera directa a la Subdirección de Normativa y Doctrina, incrementando la necesidad de realizar estudios complejos para expedir conceptos generales o adicionar los conceptos previamente emitidos. Para el año 2023 se emitieron 18 conceptos generales y 39 adiciones, para un total de 57. Si se tiene en cuenta que en el año 2022 se emitieron 4 conceptos entre unificados y adiciones, se concluye que para el año 2023 esta actividad se incrementó en 14,25 veces más respecto del año anterior.
Plan de acción: Se seguirá evaluando la posibilidad de emitir más conceptos unificados y generales durante el siguiente periodo.</t>
  </si>
  <si>
    <t>Causa: Se cumple el indicador al 100% a un nivel sobresaliente con ocasión a las 931 acciones y/o actualizaciones de conceptos en la base jurídica TAC DIAN en el periodo anual, a fin de garantizar la incorporación de la totalidad de los conceptos emitidos por el Despacho de la Dirección de Gestión Jurídica y la Subdirección de Normativa y Doctrina.
Plan de acción: Se seguirá actualizando el Sistema Jurídico Documental (SJD) de la DIAN para continuar cumpliendo con el indicador.</t>
  </si>
  <si>
    <t xml:space="preserve">Se cumple el indicador acumulado en un 90% en un nivel satisfactorio con base en el reporte dado por el sistema de SIE Penal.
Acción para implementar: El seguimiento y meta de esta actividad es semestral, por parte de la SAP se adelantaron acciones de seguimiento y control con miras a la gestión en oportunidad de los insumos allegados. </t>
  </si>
  <si>
    <t>Se cumple el indicador acumulado en un 121.6% en un nivel excelente con base en el reporte dado por la Escuela de la Dirección de Impuestos y Aduanas Nacionales frente a los funcionarios de la dependencia que participaron en las distintas actividades, planes de capacitación realizadas por parte de la entidad.</t>
  </si>
  <si>
    <t>Durante la vigencia 2023 (enero a diciembre), en el marco del programa Semilleros de la legalidad, se han desarrollado un total de 240 actividades con despliegue a nivel nacional en 15 ciudades.
Se ha propendido por formar en Cultura de la Legalidad y desarrollo de proyectos de vidas, con los niños y niñas vinculados al programa y que participan activamente en su ejecución, en este entendido, se ha contado con la participación promedio de 249 niños (as), el acompañamiento promedio de 84 padres de familia, 921 personas externas entre docentes, psicólogos, trabajadores sociales y demás.                                                                                                                                                                                                                                  Así mismo, se logró certificar a 321 niños como embajadores de la legalidad,                                                                                         aunado a esto, posterior a la ejecución de cada actividad se ha realizado un importante despliegue de las acciones desarrolladas, obteniendo así, la publicación en 465 redes sociales con un alcance de 11.771 likes, 1.399 veces compartidos, 266 comentarios positivos y 40 publicaciones en medios de comunicación de alcance local, regional y nacional.</t>
  </si>
  <si>
    <t>A través de las capacidades operativas a nivel nacional durante la vigencia del año 2023, se logró la ejecución de 30.196 acciones de control contra el contrabando durante el consolidado, permitiendo contrarrestar este flagelo mediante el control posterior sobre las mercancías ingresadas al territorio aduanero nacional que se encuentren en las vías de comunicación, lugares no habilitados para el ingreso y en los establecimientos de comercio abiertos al público.</t>
  </si>
  <si>
    <t>Mediante la articulación y las capacidades investigativas de la unidad, durante la vigencia del año 2023 se logró la desarticulación de 24 estructuras criminales dedicadas al lavado de activos, favorecimiento y facilitación al contrabando, quienes generaban una afectación económica al Estado por un valor de $958.230 millones de pesos.</t>
  </si>
  <si>
    <t>Se logró la ejecución de 08 operaciones del derecho de dominio, con un total de 119 bienes cobijados con medidas cautelares, avaluados en $192.185 millones de pesos, los cuales estaban involucrados en la venta de licor de contrabando.</t>
  </si>
  <si>
    <t>A la POLFA le asignaron recursos por 42 MCOP para la vigencia 2023. Los cuales corresponden a gastos de viáticos y de transporte. Se logró cumplir con el 105,3 %  del logro, frente a la meta asignada.</t>
  </si>
  <si>
    <t>Con el fin de articular los conocimientos y que la defensa jurídica este respaldada con la mayor calidad en los argumentos, se solicita constante apoyo a la Subdirección de Fiscalización Internacional conforme la Subdirección vaya requiriendo.</t>
  </si>
  <si>
    <t xml:space="preserve">En el año 2023, el resultado de las estrategias desarrolladas arroja un resultado positivo en los logros. Estas estrategias fueron: 
•	Análisis permanente del inventario de cartera. Segmentación y diagnóstico oportuno de los saldos en cuenta.
•	Control sectorial de las cuentas de los contribuyentes 
•	Control de los documentos presentados por los contribuyentes vs pagos en oportunidad, para determinar saldos insolutos.
•	Gestión de las inconsistencias a través de la normalización de saldos o reprocesos
•	Oportunidad y eficiencia en la determinación del debido cobrar, el cual supera la información de los aplicativos de cobro.
•	Control a las obligaciones penalizables 
•	Control Retenciones en la fuente ineficaces con saldos &gt; a 10 UVT
•	Control Retenciones en la fuente ineficaces con saldos &lt; a 10 UVT
•	Avisos de cobro en abril y mayo a los contribuyentes que a la fecha continuaban en mora y sin solicitud de plazo para el pago.
•	Visitas a los Grandes Contribuyentes. 
•	Atención a los contribuyentes con la intención de suscribir acuerdos o facilidades de pago.
•	Servicio personalizado a los Grandes Contribuyentes.
•	Comunicación constante – orientada al servicio.
•	Gestores de Cobro capacitados en los procedimientos de administración de cartera.
</t>
  </si>
  <si>
    <t>La Dirección  Operativa de Grandes Contribuyentes tiene recursos asignados por 120.561 MCOP para la vigencia 2023. Los cuales, el 99,8% corresponden a devoluciones tributarias y el restando a gastos de viáticos y de transporte. A corte 31 de diciembre se ejecutaron 120.528 MCOP, correspondientes a gastos de viáticos y transporte (261.7 MCOP) y devoluciones tributarias por 120.267 MCOP, alcanzando un 99,97% de ejecución de los recursos asignados. La mayoría de estas devoluciones se pagaron a final de año, causando este comportamiento atípico en el PAC.
En el cuerpo del correo se anexa el cumplimiento del año 2023 ya que con la asignación de recursos al final del 2023, varian los porcentajes de cumplimiento mensual.</t>
  </si>
  <si>
    <t>A corte 31 de diciembre se ejecutaron 120.528 MCOP, correspondientes a gastos de viáticos y transporte (261.7 MCOP) y devoluciones tributarias por 120.267 MCOP que fueron solicitados en el mes deNoviembre, alcanzando un 99,97% de ejecución de los recursos asignados. La mayoría de estas devoluciones se pagaron a final de año, causando este comportamiento atípico en el PAC del mes de diciembre.</t>
  </si>
  <si>
    <t>En el año 2023, se realizó el seguimiento específico de la totalidad del inventario, con el fin de segmentar en debida forma las obligaciones y que el mismo refleje el debido cobrar.  Manteniendo el control de la totalidad del inventario de cartera, control a la cartera nueva y el seguimiento a los saldos inconsistentes.</t>
  </si>
  <si>
    <t>Este Indicador fue inhabilitado por solicitud de la Subdirección de Servicio al Ciudadano en Asuntos Tributarios DGI, del 27 de diciembre de 2023. Por temas de integración tecnológica no fue posible cerrar el ingreso por el antiguo sistema por la APP</t>
  </si>
  <si>
    <t>En el archivo se incluyeron los establecimientos de comercio, agencias y sedes administrativas con su respectiva ubicación y matricula mercantil para apoyo a los procesos de fiscalización.</t>
  </si>
  <si>
    <t>De conformidad con el procedimiento PR-GJ- 0119 (Actividad 11),  durante el transcurso del año 2023, se prestó apoyo técnico en precios de transferencia a  la Subdirección Operativa Jurídica para la contestación de trece (13) procesos de demanda que se adelantan a los contribuyentes inmersos en el Régimen de precios de Transferencia. Las solicitudes de apoyo técnico fueron atendidas oportunamente por la Subdirección Operativa de Fiscalización y Liquidación Internacional a través de reuniones virtuales, reuniones  presenciales o respuestas enviadas por correo electrónico respecto de las inquietudes planteadas por la Subdirección Operativa Jurídica.</t>
  </si>
  <si>
    <t>En lo corrido del año 2023, la Herramienta de Puntaje por Sector y Componente constituyó como insumo para el direccionamiento de las diversas etapas de fiscalización, frente a acciones, selectividad y alertas tempranas, que permitieron una correcta selección de casos auditar, generando a su vez una efectividad en el diseño de los programas de fiscalización, y un cumplimiento en las metas de gestión asignadas a la Dirección Operativa de Grandes Contribuyentes.</t>
  </si>
  <si>
    <t>En el transcurso del 2023 se realizaron 8 campañas:
Anticipo de Renta
Diferencia liquidación Autorretenciones por Ingresos Reportados en Factura Electrónica año 2022
Acción de Facilitación Previa Autorretención 2023-1
Perceptiva de Renta
Documento equivalente electrónico
Programa del Sector Textil
IVA Generado inferior a lo sugerido Primer Bimestre de 2023
Pasivos sin identificar</t>
  </si>
  <si>
    <t>Se dio cumplimiento a esta meta al mejorar el tiempo de decisión a las respuestas que dieron los contribuyentes a los Requerimientos Especiales y Pliegos de Cargos.</t>
  </si>
  <si>
    <t>Revisada la base de datos suministrada el 05/01/2024 por la Subdirección de Factura Electrónica y Soluciones Operativas con corte al 31/12/2023.  La DOGC cierra el año 2023 con 9 nuevos habilitados en Factura Electrónica.
El cumplimiento acumulado de la meta para el período enero a diciembre es de 150.0%, al lograr 9 grandes contribuyentes habilitados en Factura Electrónica de una meta asignada de 6 sujetos habilitados para el período abril a septiembre. Con este resultado se supera la meta fijada, con 3 sujetos habilitados como facturadores electrónicos adicionales a las expectativas propuestas como meta para 2023.
Para el logro de esta meta se asignó en el mes de julio un funcionario de la CO-Servicio, quien se encargó de realizar las actividades de seguimiento, envío de correos de invitación y llamadas de contacto con el gran contribuyente.</t>
  </si>
  <si>
    <t>Analizada la base de datos suministrada el 5/01/2024, por la Subdirección de Factura Electrónica y Soluciones Operativas con corte a 31/12/2023, se informa que la DOGC cumple la meta anual fijada en 12 nuevos sujetos habilitados en Documento Soporte de Nómina Electrónica.  
El cumplimiento de la meta para el  2023 es de 133.3%, al lograr 16 GC habilitados en DSNE de una meta asignada de 12 sujetos habilitados para el citado período.
Durante el mes de diciembre se efectuaron las siguientes acciones como estrategia para cumplir el indicador:
Se revisaron cada uno de los 256 grandes contribuyentes pendientes de habilitarse,  validando cada caso con información contenida en el RUT, Obligación Financiera y con las respuestas recibidas de algunos de ellos que atendieron la solicitud planteada por este despacho, encontrando que:  107 son posibles  no obligados;  5 tienen empleados con nómina transversal;  4 están en liquidación;  2 son entidades del Estado;  3 son fideicomisos de éstos sólo 2 declararon renta ag 2022 con valores en cero en casilla 33 Total costos y gastos de nómina;  1 es sede efectiva de administración y no tiene empleados;  2 no realizan operaciones ni tienen empleados;  20 no tienen empleados;  2 no tienen planta de personal directa;  23 son Personas Naturales que declaran en formulario 210;  1 su nómina la maneja otra aerolínea;  6 tienen matrícula mercantil cancelada y su RUT cancelado; 29 tienen matrícula mercantil cancelada;  1 actúa por mandato de BP;  1 es holding y no tiene empleados;  1 es exento por Convenio con España;  3 no tiene relación laboral que genere pagos a empleados;  3 son sociedades extranjeras sin domicilio con inversión en Colombia de naturaleza y capital privada.  
De los 149 GC restantes, 135 pertenecen a grupos económicos quienes en todos o algunos de los casos habilitan una sola empresa del grupo o externo para llevar la nómina de todas las sociedades que hacen parte del mismo,  y los restantes 14 GC serán contactados por el ejecutivo de cuenta en el mes de diciembre, para conocer las motivaciones para habilitarse SI/NO en DSNE.</t>
  </si>
  <si>
    <t>En desarrollo de los programas de fortalecimiento de competencias liderados de manera conjunta con la Oficina Tributación Internacional y con la Subdirección de Fiscalización Internacional, las actividades realizadas durante el año 2023, fueron:  
1. Programa "Creación de capacidades en tributación internacional" (DIAN-CIAT-SECO): Bajo el Acuerdo de Cooperación del Centro Interamericano de Administraciones Tributarias CIAT y la Secretaría de Estado para Asuntos Económicos de Suiza (CIAT-SECO II), la Misión de conocimiento se llevó a cabo la semana del 15 al 19 de mayo de 2023, el objeto de esta primera misión era obtener  información del contexto económico y tributario general de Colombia y de la organización, procesos y capacidades de la DIAN relacionadas con el control de empresas multinacionales y operaciones internacionales; información que era necesaria para realizar un diagnóstico de la situación actual de estos elementos y con base en dicho diagnóstico, formular una propuesta del Plan de Trabajo a desarrollar a lo largo del tiempo que se prevé que dure el Proyecto. Así mismo, en la semana del 18 al 22 de septiembre de 2023, se llevó a cabo la primera misión denominada "MÉTODOS DE VALORACIÓN: PRECIO LIBRE COMPARABLE (PLC), PROFIT SPLIT, PRECIO DE REVENTA, COSTE INCREMENTADO, MARGEN NETO TRANSACCIONAL Y OTRAS TÉCNICAS DE VALORACIÓN”" en desarrollo del citado programa, con la participación de dos funcionarios  de la Agencia Estatal de Administración Tributaria (AEAT) de España y de los funcionarios de los grupos de fiscalización internacional de las Direcciones Seccionales de Barranquilla, Medellín, Cali y Bogotá, Subdirección Operativa de Fiscalización y Liquidación Internacional, Subdirección Operativa Jurídica de la Dirección Operativa de Grandes Contribuyentes, Subdirección de Fiscalización Internacional, Oficina de Tributación Internacional,  y funcionarios del área de Recursos Jurídicos en la que se analizaron casos concretos presentados por los funcionarios de la AEAT y de los funcionarios de las área de fiscalización internacional de la DIAN con el fin de discutir las diferentes posiciones de los participantes y enriquecer y fortalecer la sustanciación de los actos administrativos proferidos por la Entidad.
Igualmente, en la semana del 11 al 15 de diciembre e de 2023, se llevó a cabo la segunda misión denominada "Comparabilidad. bases de datos y otras herramientas y metodologías de valoración" en desarrollo del citado programa, con la participación de dos funcionarios  de la Agencia Estatal de Administración Tributaria (AEAT) de España y de los funcionarios de los grupos de fiscalización internacional de las Direcciones Seccionales de Barranquilla, Medellín, Cali y Bogotá, Subdirección Operativa de Fiscalización y Liquidación Internacional, Subdirección Operativa Jurídica de la Dirección Operativa de Grandes Contribuyentes, Subdirección de Fiscalización Internacional, Oficina de Tributación Internacional,  y funcionarios del área de Recursos Jurídicos en la que se analizaron casos concretos presentados por los funcionarios de la AEAT y de los funcionarios de las área de fiscalización internacional de la DIAN con el fin de discutir las diferentes posiciones de los participantes y enriquecer y fortalecer la sustanciación de los actos administrativos proferidos por la Entidad.
2. Programa "Acuerdo de Asistencia entre el Servicio de Impuestos Internos de la República de Chile (SII) y la DIAN bajo el amparo del programa Inspectores fiscales sin fronteras (TIWB)": Durante el año 2023, se realizó la primera misión los días 24 al 26 de abril de 2023 que trató sobre "Análisis de Riesgos en Precios de Transferencia" en la que  los expertos de Chile brindaron asistencia a los funcionarios de la DIAN en las áreas relacionadas con el tema, así mismo en el durante el cuarto trimestre se llevó a cabo la primera fase de la segunda misión del programa, de manera virtual los días 3 y 5 de octubre de 2023, misión que se denominó "Proceso de auditoría a través de casos prácticos de precios de transferencia asociados a la industria extractiva". Así mismo, los días 5, 6 y 7 de diciembre de 2023 se desarrolló de manera virtual, la segunda fase de esta segunda Misión en la que se presentaron casos complejos que se estan adelantando en la Dian por Precios de Transferencia en el sector Minero para recibir el apoyo técnico de los expertos.</t>
  </si>
  <si>
    <t>El compromiso de la DIAN y de la Subdirección por fortalecer las áreas integralmente cumplió con 11 retroalimentaciones jurídicas, en donde se exponen los casos de las sentencias a todas las áreas de la Dirección Operativa de Grandes Contribuyentes, y así lograr un mismo lenguaje.</t>
  </si>
  <si>
    <t>Durante el año 2023 se certificaron 919 funcionarios de la Dirección Operativa y subdirecciones, de los 999 los cursos asignados por la Escuela de Impuestos y Aduanas Nacionales.</t>
  </si>
  <si>
    <t>Este Indicador fue inhabilitado por solicitud de la Subdirección de Servicio al Ciudadano en Asuntos Tributarios DGI del 27 de diciembre de 2023. Por temas de integración tecnológica no fue posible cerrar el ingreso por el antiguo sistema por la APP</t>
  </si>
  <si>
    <t>En la actualización se incluyeron los establecimientos de comercio, agencias y sedes administrativas con su respectiva ubicación y matricula mercantil para apoyo a los procesos de fiscalización.</t>
  </si>
  <si>
    <t>En lo corrido del año 2023, la Herramienta de Puntaje por Sector y Componente constituyó como insumo para el direccionamiento de las diversas etapas de fiscalización, frente a acciones, selectividad y alertas tempranas, que permitieron una correcta selección de casos a auditar, generando a su vez una efectividad en el diseño de los programas de fiscalización, y un cumplimiento en las metas de gestión asignadas a la Dirección Operativa de Grandes Contribuyentes.</t>
  </si>
  <si>
    <t xml:space="preserve">Durante el 2023 se asignaron un total de 37 cursos a la Subdirección Operativa de Análisis y Sectores Estratégicos, de los cuales 36 fueron aprobados y cuentan con su certificado. </t>
  </si>
  <si>
    <t>Durante el año 2023, los funcionarios de la dependencia informaron haber adelantado los siguientes cursos:
1. (2) funcionarios culminaron curso de ofimática 
2.  (1) funcionario finalizó el curso Técnicas de Comunicación y Entrevista
3. (3) funcionarias manifestaron que culminaron los cursos UNIVERSAL ENGLISH Beginner y Starter con el CET Colsubsidio.  
4. (10) funcionarios nuevos  terminaron el curso Inducción Institucional 2023
5. (21) funcionarios nuevos y antiguos cursan Reinducción 2023
6.   (4) funcionarios nuevos culminaron Fundamentos TACI.
7. (33) funcionarios nuevos y antiguos realizan el curso Interidad, Transparencia y Lucha contra la Corrupción</t>
  </si>
  <si>
    <t>La SOFL cumplió en más del 100% la meta de gestión efectiva fijada para el año 2023.  Con la evacuacion de carga de trabajo y a través de invitaciones enviadas a los contribuyentes para que cumplieran con sus obligaciones tributarias, logró superar esta meta. Cabe mencionar que en SIE de mayo se realizó corrección de la gestión aceptada disminuyéndola en 83,103,386,000 para un total de gestión efectiva de 159,532,047,366 del mencionado mes.</t>
  </si>
  <si>
    <t>Con la evacuación de investigaciones que generaron un valor de gestión aceptada considerable durante el último trimestre, con las acciones control e invitaciones enviadas a los contribuyentes por parte de la Coordinación de Fiscalización Tributaria Extensiva  se logró dar cumplimiento con esta meta, superando el 100% de la señalada para 2023.  Cabe mencionar que en SIE de mayo se realizó corrección de la gestión aceptada disminuyéndola en 83,103,386,000 para un total de gestión efectiva de 159,532,047,366 del mencionado mes.</t>
  </si>
  <si>
    <t>Durante el año se profirieron cuatro (4) resoluciones sanción de clausura de establecimiento para así cumplir en un 100% con la meta que habían sido fijadas para el año 2023, por lo que en el año 2023 se efectuaron tres cierres de establecimiento.</t>
  </si>
  <si>
    <t>Dentro de los términos establecidos en los Lineamientos para la Evaluación de la Gestión 2023, la Coordinación de Fiscalización Tributaria Extensiva desarrolló y ejecutó la acción de control local propuesta.</t>
  </si>
  <si>
    <t>Se dio cumplimiento en más del 100%, teniendo en cuenta que se participó en los cursos propuestos para funcionarios de la SOFL.</t>
  </si>
  <si>
    <t>Durante el transcurso del año 2023 los funcionarios  asignados por la Escuela de Impuestos y Aduanas Nacionales  adelantaron y concluyeron las capacitaciones asignadas con el fin de fortalecer las capacidades técnicas, y comportamentales de los funcionarios de la Subdirección Operativa de Fiscalización y Liquidación Internacional.</t>
  </si>
  <si>
    <t xml:space="preserve">Desde la Subdirección Operativa Jurídica se hace seguimiento a la calidad de las contestaciones de los procesos judiciales, por lo anterior, la coordinación de Representación Externa esta comprometida con el cumplimiento de este indicador, demostrando la constancia en el cumplimiento y sobrecumplimiento de estas actividades. </t>
  </si>
  <si>
    <t>La Subdireccion Operativa Jurídica no recibió requerimientos a resolver durante el año 2023.</t>
  </si>
  <si>
    <t>La subdirección operativa juridica tiene informes mensuales de control de tiempos, donde se indica las solicitudes a fallar. Así, la Subdirección se mantuvo en un cumplimiento de la meta con el promedio en tiempo de 10 meses de respuesta a recursos de reconsideración y solicitudes de revocatoria directa en la anualidad 2023.</t>
  </si>
  <si>
    <t xml:space="preserve">La subdireccion operativa registra oportunamente los actos administrativos, entendiendo la importancia de la veracidad y calidad de la información, esto se logra con una comunicación efectiva, ya que, cada vez que ingresa una actuación susceptible de registro y que se decide una actuación a cargo, se informa al funcionario competente del manejo de la base para que la actualice.  </t>
  </si>
  <si>
    <t>La Subdirección en su compromiso de ca calidad de la información y oportunidad de los datos, tiene informes periódicos que permiten tener el sistema Ekogui actualizado.</t>
  </si>
  <si>
    <t>Para el año 2023 la subdireccion operativa juridica realizó solicitudes de información a 14 procesos que se encuentran en curso.</t>
  </si>
  <si>
    <t>La Subdirección en su compromiso de ca calidad de la información y oportunidad de los datos, tiene informes periódicos que permiten tener el sistema SI judicial actualizado.</t>
  </si>
  <si>
    <t>El cumplimiento de la realización de los cursos se dio con satisfacción, demostrando el compromiso de los funcionarios en ser contributivos en la entidad</t>
  </si>
  <si>
    <t>Durante la vigencia  se enviaron mensualmente cerca de 60 informes de ejecución presupuestal (A Nivel Seccional y áreas del Nivel Central), lo cual significa la elaboración y envío de al menos 180 resúmenes de ejeución con alertas sobre el plan dado. Igualmente, se han realizado reuniones de seguimiento en el Nivel Central (11 por mes). Estas actividades han permitido la distribución de recursos no ejecutados para su ejecución y avance. Igualmente, se han tramitado las solicitudes de adición de recursos (superiores a 300 mil millones) a solicitud de la dirección General para cubrir las necesidades asociadas a la ampliación de planta de la Entidad. lo grando pese a esta adición una ejeución del 94.01% para toda la Entidad.</t>
  </si>
  <si>
    <t>Las alertas generadas permitieron la ejcución del nivel de 94.01% pese a la adición del presupuesto que fue superior al 12%.</t>
  </si>
  <si>
    <t>Al final de la vigencia el Despacho de la DGC ejecutó dos actividades estas son viáticos y la línea del PAA 480 para servicios de asesoría jurídica. Al corte 31 de diciembre de 2023 se alcanzo una ejecución del 99,2% .</t>
  </si>
  <si>
    <t xml:space="preserve">Las actividades de seguimiento y control a la ejecución del PAA se cumplieron al 100%. El Plan Anual de Adquisiciones 2023, inició en el mes de enero con 446 líneas, a 31 de diciembre se adicionaron 382 líneas para un acumulado total de 858;  se hicieron  65 publicaciones en la página de la entidad, SECOPII y  el link de Transparencia.  Se eliminaron 91 líneas entre solicitudes de nivel central y seccionales.  A nivel nacional, se programaron 767 procesos, se radicaron 762 estudios previos, de los cuales se contrataron y publicaron 748 procesos; 14 quedaron en proceso y 5 pendiente de radicar. Se radicó el 99% de los procesos programados, con una ejecución del 98%. </t>
  </si>
  <si>
    <t>Al final de la vigencia el Despacho de la DGC ejecutó dos actividades estas son viáticos y la línea del PAA 480 para servicios de asesoría jurídica. Al corte 31 de diciembre de 2023 se alcanzo una ejecución del 99,9% .con un cumplimiento superior respecto al Plan Anual de Caja programado.</t>
  </si>
  <si>
    <t>El análisis de enero a diciembre fue:  llegaron   70 solicitudes de las cuales 6 la respondió el despacho de la DGC en oportunidad y las otras 64 sé devolvieron por no ser competencia en el sistema SIE PQSRD.</t>
  </si>
  <si>
    <t xml:space="preserve">En el 2023 se continuó con la dinámica de las reuniones semanales con los Directores de Gestión y sus respectivos equipos verificando el avance en el cumplimiento de los hitos de los proyectos en ejecución y los procesos de adquisiciones de los componentes 1, 2 y 3. 
Este esquema de seguimiento ha permitido monitorear de manera permanente el avance y cumplimiento de los planes establecidos en cada uno de los proyectos y procesos de adquisiciones de los componentes, así como también la detección temprana de desviaciones frente a la hoja de ruta establecida y de la misma manera establecer las acciones correctivas para dar cumplimiento de manera eficiente a lo establecido en los componentes.  
Por otra parte las reuniones de seguimiento han permitido identificar riesgos de cumplimiento de las metas del Programa de Apoyo a la Modernización de la DIAN y el establecimiento de acciones para su mitigación, al igual que se identifican apoyos puntuales requeridos por las áreas en los que la Unidad Coordinadora del Programa apoya alertando o generando espacios de coordinación con otras áreas o proyectos para la alineación de planes de trabajo y objetivos.
Los compromisos del Componente 2 con corte a diciembre 31 de 2023 equivalen al 10.37% del presupuesto el cual es de USD$21.024.211. 
Los principales avances (proyectos) del Componente son: 
•	Fortalecimiento del Centro de Trazabilidad Aduanera- CTA
•	Diseño de especificaciones para la adquisición de herramientas tecnológicas para la realización de visitas virtuales
•	Diseño del modelo de devoluciones y compensaciones
•	Fortalecimiento de la capacidad interna para la ejecución del componente 
•	Formación y entrenamiento para fortalecer el servicio a personas en condición de discapacidad auditiva en los diferentes canales de atención.
Los compromisos del Componente 3 con corte a diciembre 31 de 2023 equivalen al 38.85% del presupuesto el cual es de USD$192.731.600
Los principales avances (proyectos) del Componente son: 
•	Dos Proyectos Estratégicos de Transformación Digital en ejecución: Multinube Híbrida que alojará las aplicaciones de misión crítica de la DIAN y el Repositorio Único de Datos – Data R.
•	Adquisición de licenciamiento requerido para la modernización de Tecnologías de la Información
•	Diseño del modelo de gobierno de datos de la entidad
•	Actualización del Plan Estratégico de Tecnologías de la Información -PETI de la DIAN con periodicidad anual 
•	Fortalecimiento de la capacidad interna para la ejecución del componente </t>
  </si>
  <si>
    <t>El 2023 mantuvo la dinámica de seguimiento a los hitos de los proyectos en ejecución, así como también al avance de los procesos de adquisiciones establecidos en el Componente uno (1) del Programa de Apoyo a la Modernización de la DIAN, dicho seguimiento se realizó a través de reuniones periódicas con la Directora de Gestión Corporativa y los Subdirectores a cargo de cada uno de los proyectos del Componente.
Este esquema de seguimiento ha permitió monitorear de manera permanente el avance y cumplimiento de los planes establecidos en cada uno de los proyectos y procesos de adquisiciones del componente uno (1), así como también la detección temprana de desviaciones frente a la hoja de ruta establecida y de la misma manera establecer las acciones correctivas para dar cumplimiento de manera eficiente a lo establecido en el componente.  
Los compromisos del Componente 1 con corte a diciembre 31 de 2023 equivalen al 40.68% del presupuesto el cual es de USD$26.160.466. 
Los principales avances (proyectos) del Componente son: 
•	Adecuación de 31 puntos de atención de la DIAN con el fin de fortalecer la atención presencial del contribuyente, en todo el país.
•	Adecuación y fortalecimiento de la Escuela de Altos Estudios de la DIAN
•	Levantamiento de cargas laborales y realización del estudio técnico de la planta de personal (soportó la ampliación de la planta de personal para la DIAN) 
•	Estrategia de posicionamiento de la DIAN como institución cercana, ágil y eficiente.   
•	Definición del modelo de cultura organizacional de la DIAN.
•	Definición del modelo de planeación estratégica y del mapa de procesos bajo el enfoque BPM</t>
  </si>
  <si>
    <t xml:space="preserve">Durante el año2023 se registraron egresos por valor de $513.271.473.639 con un incremento del 18,31% frente al año anterior, lo anterior por el aumento en los niveles de gestión de las modalidades de donación y destrucción de mercancías, de este modo en el presente año la destrucción de mercancías ha aportado el 52,6% ($270.092.478.958) y la donación 36% ($184.994.265.152) 
Por otra parte el valor de los Ingresos de mercancías del año es del orden de $563.970.203.731,  aumentando en 19,29% frente al  año anterior. </t>
  </si>
  <si>
    <t>En el año 2023 se adelantaron un total de 64 actividades academicas que involucraron a un total de 33.569 funcionarios inscritas a las diferentes actividades academicas de las cuales 29.850 aprobaron, 2.150 reprobaron y 1.569 no participaron.   La informacion puede ser consultada en el siguiente link:    https://diancolombia.sharepoint.com/:x:/s/Sub-Escuela/EXItMgjPtP9AiQ1z40J21n8Bq519Uxi725nsctwqBvWrOw?e=mfmNmc</t>
  </si>
  <si>
    <t xml:space="preserve"> El cumplimiento del Factor TH la constituyen = V1 (Ampliación de planta de personal) +V2(Decreto Ley Carrera Administrativa )+V3(Provisión de los empleos de la planta de personal de la DIAN), . El cumplimiemto de cada una de las variables otorgo el porcentaje asignada para cada trimestre. en el cuarto cuatrimestre la variable3  indicaba "Provisión del 80% de los empleos de la planta de personal de la DIAN", en el periodo se cumplió en un porcentaje de 99,91 la provisión de la palnata financiada, cifra que respecto a la meta genera un cumplimiento del 124,88% por lo que el indicador del cuatrimestre la cifra es 43,71</t>
  </si>
  <si>
    <t>Durante el 2023, se alcanzó un 100% de ejecución, al contrastar las acciones previstas en la estrategia vs. las que efectivamente se desarrollaron durante la vigencia. A continuación, el aspecto cualitativo de este resultado:
* Reuniones a nivel directivo a través de las cuales se movilizaron acciones de cambio.
* Diseño de indicadores y herramienta para el seguimiento de los factores críticos del cambio.
* Diseño e implementación de un proceso de onboarding, enfocado a fortalecer la manera en la cual la DIAN recibe e integra a sus nuevos servidores públicos. Para los efectos, a cargo de diferentes áreas de la Entidad, se cuenta con una guía de incorporación, bases de datos, tableros y manuales a partir de los cuales, con los servidores públicos vinculados desde el mes de agosto de 2023, se vienen ejecutando las acciones establecidas.
* Realización de dos (2) de las tres (3) sesiones que integran el programa de coaching para el liderazgo transformacional diseñado para directores de gestión, jefes de oficina, subdirectores, líderes de proyecto y directores seccionales.
* Sesiones de acompañamiento individual a directivos de la Entidad en coaching para liderazgo transformacional.
* Diseño del programa y de 4 de los 6 módulos que integrarán el curso de “Formación de formadores en liderazgo transformacional” con el objetivo de preparar un grupo de funcionarios en el fortalecimiento de competencias y habilidades que les permitan impulsar y acompañar el aprendizaje de los líderes de la Entidad.
* Levantamiento de insumos y elaboración del informe con la evaluación de los puntos críticos del proceso de talento humano (documento en validación).
* Revisión de las competencias laborales de la DIAN y análisis para proponer su ajuste, de conformidad con los nuevos desafíos institucionales.
* Diseño de dinámicas intra e inter - equipos con el fin de fortalecer las redes y las comunidades de práctica en la Entidad.
* Seguimiento a los hitos de los proyectos que integran el programa de apoyo a la modernización, con el fin de identificar su impacto en la cultura organizacional.
* Charlas sobre equidad y género, con participación de alrededor de 1.000 líderes de la Entidad, como parte del fortalecimiento del rasgo cultural de familia.
Al tiempo se trabajó en una estrategia de comunicaciones de gestión del cambio alineada con la estrategia comunicacional de la Entidad.
Todas las evidencias reposan en el sharepoint de la Subdirección</t>
  </si>
  <si>
    <t>A corte 31 de diciebre, se enviaron mensualmente cerca de 60 informes de ejecución presupeustal (a nivel seccional y áreas del nivel Central). Lo cual significa la elaboración y envío de al menos 600 resúmenes de ejecución con alertas sobre el plan dado. Igualmente, se han realizado reuniones de seguimiento en el Nivel Central (11 por mes). Estas actividades han permitido la distribución de recursos no ejecutados para su ejecución y avance. Resultando en una ejecución presupuestal para la Entidad del 94,01%. Esto es un gran logro visto desde el punto de vista de las adiciones realizadas al presupeusto de la Entidad durante la vigencia que alcanzaron recursoso adicones por 300 Mil Millones. Se identifica debilidad en la planeación del as actividades en las áreas ejecutoras de la Entidad, se requiere mayor disciplina tanto para el proceso de planeación como el de ejecución a lo largo de la vigencia.</t>
  </si>
  <si>
    <t>Al final de la vigencia se alcanzó un 94,01% . La subdirección lideró el proceso de seguimiento y distribución de los recursos para las áreas ejecutoras de principio a fin. Durante la vigencia se dieron adiciones de recursos que alcanzaron a 31 de diciembre un total de 397.7 Mil millones, dejando disponible en recursos para la Entidad 2.537.168 Millones COP . Lo anteiror implicó un gran esfuerzo en la identificación de actividades y necesidades en toda la Entidad, los respectivos traslado y demás actividades necesarias para comprometer estos recursos. Se comprometieron recursos por un valor de 2.385.246 Millones de Pesos. La evidencia de esta ejecución es el reporte generado por SIIF.
https://diancolombia-my.sharepoint.com/:x:/g/personal/hgarzonp_dian_gov_co/ETrVupObTXpIp4OR26PMrKYBnTIt3damVDi9FKPkb6pbVA</t>
  </si>
  <si>
    <t>A corte 31 de diciembre la Subdirección Financeira a lo largo del 4to semestre se ejecutaron 12.837 Millones COP. Esto a consecuencia del pago de sentencias y conciliaciones (fallos en contra de la Entidad que significan giro de recursos) que a al cierre de vigencia alcanzaron compromisos por el orden de los 17.935 Millones de Pesos. Igualmente, se ejecutó la actividad de compra de certificados digitales pra los funcionarios de la Entidad con accesos a SIIF mediante firma centralizada.
El restante de recursos comprometidos, es decir, 4.273 MCOP corresponden a cuotas de fiscalización y auditaje hacia la CGR y la transferencia de recursos al CIAT.  
Lo anterior se traduce en una variación alta respecto a lo planeado, a razón del rubro de sentencias y conciliaciones. Alcanzamos una ejecución cercana al 98,1%  (22.258 Millones COP) de los recursos a cargo de la subdirección Financiera.</t>
  </si>
  <si>
    <t>El PAC solicitado ha sido ejecutado en su totalidad, esto con ocasión del pago principalmente de sentencias y conciliaciones, transferecias a la CGR por concepto de auditaje y el restante por transferencia al CIAT.</t>
  </si>
  <si>
    <t>Durante la vigencia se realizó con éxito y de acuerdo al cronograma de la Contaduría Genral de la Nación el cierre de los meses en del corte  y la trasmisión de información en el CHIP de acuerdo con los lineamientos dados por la Contaduría Genral de la NAción.</t>
  </si>
  <si>
    <t>Se han entregado más de 3 informes de seguimiento a la ejecución presupuestal del Fondo DIAN para Colombia, en donde se hace uan descripción del Estado del proyecto desde el punto de vista financiero, es decir, el avance en compromisos y pagos en cada uno de los coponentes. Igualmente, la Subdirección Financiera en su calidad de supervisor del contrato ante la fiducia ha asistido a los comités fiduciaros trimestrales en lo que se han dejado tanto las observaciones como alertas respectivas asoiciadas a la ejecución de los recursos del Fondo Dian Para Colombia.</t>
  </si>
  <si>
    <t>Los funcionarios de la subdirección financiera han asistido, participado y aprobado en su gran mayoría las capacitaciones en el marco del Plna Institucional de Capacitación. En lo corrido de la vigencia 2023.</t>
  </si>
  <si>
    <t>La Subdirección de Gestión del Empleo Público tiene recursos asignados por 1.860.721 MCOP para la vigencia 2023. De los cuales, el 99,7%, es decir, 1.856.891 MCOP corresponden a gastos de personal. A corte 31 de diciembre se ejecutaron 1.735.548 MCOP, correspondientes principalmente a gastos de nómina al mes de diciembre, alcanzando un 93,3% de ejecución de los recursos asignados.</t>
  </si>
  <si>
    <t>La Subdirección de Gestión del Empleo público programo 5 líneas en el PAA de la vigencia 2023 al momento las que se ejecutaron a corte 31 de diciembre. La Subdirección de Gestión del Empleo Público tuvo recursos asignados por 1.860.721 MCOP para la vigencia 2023. De los cuales, el 99,7%, es decir, 1.856.891 MCOP corresponden a gastos de personal. A corte 31 de diciembre se ejecutaron 1.735.548 MCOP, correspondientes principalmente a gastos de nómina al mes de diciembre, alcanzando un 93,7% de ejecución de los recursos asignados.</t>
  </si>
  <si>
    <t>•	En relación con el proyecto para el levantamiento de cargas y estudio técnico de la planta de personal de la DIAN, se finalizó el contrato de consultoría con la firma mcLatam con el producto V correspondiente al estudio técnico de la planta de personal de la Entidad, sirviendo este como insumo principal para adelantar el proceso de ampliación de la planta el cual proyecta a 2024 un total de 21.948 funcionarios.
•	Respecto a la consultoría para el apoyo, estructuración, actualización e implementación de los planes de tratamiento relacionados con los riesgos asociados al proceso de talento humano de la DIAN, se recibieron la totalidad de productos definidos en el contrato, contando en el segundo semestre del año con:
o	El documento con la estructura del plan de formación que permite la implementación y adherencia del sistema de riesgos de capital humano.
o	La matriz con los riesgos de capital humano identificados en la Entidad y los correspondientes planes de tratamiento.
o	Un informe con el acompañamiento y conceptos técnicos para la elaboración de los riesgos del talento humano.</t>
  </si>
  <si>
    <t xml:space="preserve">2023  META </t>
  </si>
  <si>
    <t xml:space="preserve">
La Subdirección tuvo un cumplimiento en ejecución del 85, 3 % programado ese 15% no cumplido fue por diferentes situaciones una de ellas son los términos contractuales, otras se corrieron las fechas establecidas por ende se modificaron las actividades planeadas, y los compromisos quedaron para el segundo semestre del año lo que genera este resultado en el nivel de la ejecución presupuestal. 
</t>
  </si>
  <si>
    <t xml:space="preserve">En el cuarto trimestre quedó un porcentaje de ejecución de pagos del total del año 51,1% toda vez que algunos contratos finalizaban el día 31 de diciembre de 2023, motivo por el cual las facturas se radicaron en la Subdirección Financiera en los primeros días de enero. así mismo se prorroga 3 órdenes de compra del contrato de uniformes hasta marzo de 2024 pagos que se verán reflejados en la vigencia mencionada.  </t>
  </si>
  <si>
    <t xml:space="preserve">
"Este Indicador fue inhabilitado por solicitud de la Subdirección de Servicio al Ciudadano en Asuntos Tributarios DGI. Por temas de integración tecnológica no fue posible cerrar el ingreso por el antiguo sistema por la APP "</t>
  </si>
  <si>
    <t xml:space="preserve">Durante el 2023 se realizaron diversas actividades con el fin de dar cumplimiento a lo establecido en la normativa que rige el sistema de evaluación del desempeño laboral de la Entidad, entre otras: 
* Cambios en el formato 1317, incluyendo alertas para su mejor diligenciamiento, con la consiguiente disminución de los errores más frecuentes.
* Creación de bases de datos para las convocatorias 1461 de 2020 y 2238 de 2021, con el fin de hacer seguimiento a la correcta ejecución de las etapas de la evaluación del desempeño de los servidores públicos nombrados en periodo de prueba.
* Orientación permanente tanto a evaluadores como a evaluados, en aspectos relacionados con la implementación del proceso de evaluación. 
* Proyección de las resoluciones de adopción de la evaluación del desempeño laboral que regirá a partir del 1 de febrero de 2024.
* Seguimiento y monitoreo continuo a la implementación de las 3 etapas del proceso de evaluación del desempeño.
* Consolidación y verificación del cumplimiento de requisitos de las evaluaciones del desempeño de los servidores públicos que finalizaron su periodo de prueba con calificación definitiva ubicada mínimo en el nivel satisfactorio, para remisión a la Subdirección de Gestión del Empleo Público, con el fin de adelantar ante la CNSC el trámite respectivo para la inscripción o actualización en el Registro Público de Carrera Administrativa.
* Se dio mayor relevancia a los grupos internos de trabajo de las direcciones seccionales con el fin de brindarle a los servidores públicos soluciones más ágiles y oportunas.
* Utilización de las herramientas tecnológicas para mejorar el entendimiento y trabajo colaborativo entre los enlaces de evaluación del desempeño de las diferentes áreas y la Subdirección de Desarrollo del Talento Humano.  </t>
  </si>
  <si>
    <t>Para el cumplimiento de los objetivos del plan de Bienestar e Incentivos 2023, se definieron tres dimensiones: Disfrutando y Explorando mi Bien-Estar, Promoviendo el Cuidado y Reconociendo tu Labor, y 9 líneas de acción con sus correspondientes iniciativas, enmarcadas en las rutas de creación de valor público del DAFP de las cuales se presentan los principales resultados: 
Disfrutando y Explorando mi Bien-Estar
 A través de la iniciativa TarDIANdo, se realizaron actividades lúdicas y/o recreativas que permitieron la integración de las servidoras y servidores públicos entre dependencias.
 El Programa de emprendimiento se llevó a cabo con la participación en ferias de emprendimiento.
 Se llevó a cabo la celebración del cumpleaños 30 de la DIAN, en simultánea con las direcciones seccionales.
 En la iniciativa Educación se llevaron a cabo ferias virtuales con presencia de universidades nacionales e internacionales. Así mismo, se realizaron conferencias virtuales en temas de actualidad, ofrecidas por las universidades bajo el esquema de Open Day o Master Class; destaca la charla sobre inteligencia artificial.
Promoviendo el Cuidado
 Se habilitaron cuatro (4) salas Armonízate, espacios en los cuales las y los servidores públicos pueden realizar actividades encaminadas a la regulación de las emociones y adquirir herramientas o hábitos de relajación y estabilidad emocional, así como actividades psicomotrices y de reactivación física. Acción encaminada a la prevención y promoción de la salud integral.
 A través de la iniciativa Abrazando la Naturaleza se promocionó el cuidado del entorno natural no sólo con caminatas ecológicas, sino también con charlas temáticas, siembra de árboles y establecimiento de huertas en casa, entre otras.
 Se llevaron a cabo los Juegos de Integración Nacional con la participación de más de dos mil (2.000) deportistas de los 32 departamentos donde tiene presencia la Entidad.
 Se desarrolló el programa de cuidador de cuidadores “Guardianes de Amor”, espacio mediante el cual se abordados los siguientes módulos: Formándome como cuidador, Cuidando con amor, Red de apoyo en el cuidado, Bienestar emocional del cuidador.
Reconociendo tu Labor
 Se estructuró el programa de pre-pensionados “Millas para tus sueños”. Los grupos se clasificaron de acuerdo con el tiempo faltante para la edad de pensión así: menos de 1 año =&gt; categoría Gold, entre 2 y 3 años =&gt; categoría Silver, entre 3 y 5 años =&gt; categoría Bronce y entre 6 y 10 años =&gt; categoría Café. Este programa está organizado en once (11) módulos, en los cuales se abordan aspectos como proyecto de vida, manejo del tiempo, emprendimiento, ruta de las emociones, neuro hábitos, inteligencia financiera, asuntos legales, entre otros.
 Se diseñó y llevó a cabo el pilotaje del programa Sintonicémonos, fundamentado en el modelo ADKAR, el cual se compone de las cinco (5) fases i) Despertar: Hacer conciencia de la problemática del área y del compromiso con la solución; ii) Acuerdo: Se hace explícito el contrato o compromiso de cambio que asume cada colaborador y el apoyo específico que esperan del área de Bienestar y Riesgo Laboral; iii) Transformación: Se identifica el conocimiento necesario para cambiar. Es resultado de la capacitación y el entrenamiento; iv) Creación: Aplicación de la habilidad para implementar el cambio en la cotidianidad; y v) Estabilidad: Refuerzo para reconocer y sostener el cambio exitoso.
 Se lanzó la tiquetera de Bien-Estar que tiene como objetivo gestionar alianzas estratégicas para que los servidores puedan beneficiarse de días libres, descuentos en productos, convenios etc. 
 Se estructuró en Diannet el micrositio: “Experiencias de Bienestar y salud para usted”, estrategia de comunicación que tiene como objetivo que los servidores conozcan y accedan con mayor facilidad a las actividades de bienestar y conozcan sus beneficios. En este reposa la información de cada una de las dimensiones, líneas de acción e iniciativas del Plan de Bienestar, así como beneficios, encuentros especiales y oportunidades de crecimiento personal y profesional para las y los servidores públicos de la DIAN.
 Incentivos no pecuniarios: Para el año 2023, se otorgaron cinco (5) planes de turismo a los mejores servidores públicos destacados por su nivel de excelencia en la evaluación de desempeño. 
 Se llevaron a cabo en el marco del Plan de Bienestar e Incentivos 2023, 2.989 actividades a nivel nacional en todas las líneas de acción de las dimensiones señaladas anteriormente.</t>
  </si>
  <si>
    <t>Para la vigencia 2023 se ejecutaron las actividades programadas en el Plan Anual de Trabajo del Sistema de Gestión de Seguridad y Salud en el Trabajo, de las cuales se destacan la auditoría interna, la revisión por la alta dirección y la rendición de cuentas que fortalecen la implementación del sistema de la Entidad.</t>
  </si>
  <si>
    <t xml:space="preserve">Teniendo en cuenta la gestión del año 2023, a corte 31 de diciembre se logró la implementación y autorización de teletrabajo a un total de 4.911 servidores públicos, que corresponden al 43.94% de la planta global de la DIAN, además se logró la autorización de teletrabajo a 177 servidores públicos que tienen alguna condición médica especial y de discapacidad (Visual, auditiva o motriz); y se logró dar continuidad en la modalidad de teletrabajo a 149 madres/padres cabeza de familia con hijos menores de 14 años.
De los 4.911 servidores autorizados, se realizó la  renovación de 1.834 que se encontraban autorizados por un año con las Resoluciones 12140 del 22 de diciembre de 2022 y 12321 del 28 de diciembre de 2022.
</t>
  </si>
  <si>
    <t xml:space="preserve">
Para el año 2023 se estableció una meta de 90% en el incremento de capacidades institucionales para la Subdirección. El logro de la meta acumulada para el año fue de 111.7% evidenciando el alto nivel de compromiso y cumplimiento de los funcionarios con su proceso de formación y desarrollo. El número de funcionarios certificados para el área fue de 131. Se reconoce la necesidad de fortalecer la participación durante el primer semestre del año.</t>
  </si>
  <si>
    <t>La Subdirección de Impuestos y Aduanas tiene recursos asignados por 3.677 MCOP para la vigencia 2023. De los cuales, el 89%, es decir, 4.082 MCOP corresponden a 9 líneas del PAA correspondientes al PIC. A corte 31 de diciembre se ejecutaron 3.472 MCOP, principalmente: 2.241 MCOP para servicios de capacitación del PIC 2023, 72 MCOP para asesoría pedagógica especializada y otros servicios por 1.158 MCOP. Esto permitió un cumplimiento en la ejecución del 99,4% de los asignado.</t>
  </si>
  <si>
    <t>En el año 2023 se alcanzó un cumplimiento del 94,9% que corresponde a 3.227 millones de 3.576 programados, lo anterior tiene sustento en el numero de pagos que se realizaronn en el ultimo trimestre de 2023 y el saldo restante se encuentra en reserva para pago en el año 2024.</t>
  </si>
  <si>
    <t xml:space="preserve"> % de cumplimiento Acciones de gestión del conocimiento SEIA 2023 = (Variable 1 + Variable 2) / 2
Variable 1: Adecuacion Infraestructura Sede Escuela
 Variable 2: Modernización Tecnológica y de Comunicaciones</t>
  </si>
  <si>
    <t>En lo corrido de la vigencia 2023 se adelantaron las siguientes acciones con relación al Indicador: En el mes de enero se dio inicio al contrato No. 92872-061-2022 con el Consorcio Santa Catalina. Durante los primeros meses de ejecución del contrato se realizaron ajustes a los diseños establecidos en el anteproyecto arquitectónico por parte del contratista.  Como resultado del ajuste y complementación del diseño arquitectónico se desarrolló un ejercicio para balancear las actividades, cantidades y especificaciones de acuerdo con los DDL con el fin de alcanzar los objetivos que se han trazado para lograr la modernización de la Escuela de la DIAN, lo que conlleva una revisión y ajuste del valor final del contrato, a partir del presupuesto final establecido en el proyecto, al igual que una prórroga al plazo de ejecución.
El 5 de diciembre de 2023 finalizó el contrato con el Consorcio Santa Catalina cumpliendo a cabalidad los objetivos planteados para el proyecto.
Durante el último trimestre de 2023 en alineación entre la Escuela de Impuestos y Aduanas y la Dirección de Gestión de Innovación y Tecnología, se estructuraron las especificaciones técnicas de todos los equipos tecnológicos que requiere la Escuela para continuar mejorando la experiencia de aprendizaje de los funcionarios de la DIAN. Una vez adelantadas todas las acciones desde el punto de vista de adquisiciones, en el mes de noviembre se realizaron las invitaciones a diez (10) empresas en el marco del proceso PAMD - 165-B-CP-23. Una vez recibidas las ofertas y realizadas las evaluaciones correspondientes, se concluyó que no era posible continuar con el proceso de comparación de precios al no contar con ofertas comparables a razón de diferencias en los ítems solicitados y cotizados. Posteriormente y después de realizar ajustes en el proceso, en el mes de diciembre se realizó una segunda invitación a participar a las empresas proveedoras del tipo de tecnología requerida, esperando la recepción de las cotizaciones en el mes de enero de 2024 y de esta manera proceder con su respectivo análisis y posterior adjudicación.</t>
  </si>
  <si>
    <t>Número de acciones de gestión del conocimiento 2023 = (Variable 1 + Variable 2) / 2
Variable 1: Ejecución del Diplomado Virtual en Cobranzas. 
Variable 2: Diplomado en Régimen Probatorio Tributario. 
Fórmula: ((Ejecución actividades académicas / Actividades Académicas programadas) * 100)</t>
  </si>
  <si>
    <t>En el año 2023 se jecutaron los diplomados  Virtual en Cobranzas  y Diplomado en Régimen Probatorio Tributario. Cumpliendo asi con las dos variables estipuladas en el indicador.</t>
  </si>
  <si>
    <t>La Subdirección atendió las sesiones de trabajo, proyección de documentos y demás actividades indicadas por parte del equipo que lidera la modernización tecnológica de la DIAN - Sistema de Gestión Corporativa.</t>
  </si>
  <si>
    <t>La Subdirección de Asuntos Disciplinarios elaboró  documento de respaldo y justificación del programa de prevención de conductas disciplinarias  y una matriz de prevención que relaciona los temas que fueron trabajados en la  vigencia 2023.</t>
  </si>
  <si>
    <t>La gestión adelantada por la Subdirección de Asuntos Disciplinarios se concretó con la publicación de contenidos relacionados con:
1.	El deber de presentar la Declaración de bienes y rentas 
2.	Mensajes de Seguridad de la Información 
3.	Decálogo del deber ser de los servidores públicos DIAN (1. Cumplimiento del horario y Jornada laboral, 2. Integridad en el manejo de la relación con la DIAN, 3. Conocimiento y apropiación de las normas, procedimientos y reglamentos. 4. Respuesta a los derechos de petición, 5. Verificación de los tiempos de las actuaciones designadas.  6. Tarea orientadora por parte de los servidores, 7. El respeto a todas las personas, 8. El deber de diligenciar y presentar oportunamente la declaración de bienes y rentas 9. Ser impecable con los compromisos privados. 10. No pedir, ni aceptar prebendas o dádivas.)
4. La participación en el mes de octubre en una de las jornadas de Diálogos de Conocimiento organizada por la Subdirección Escuela de Impuesto y Aduanas Nacionales, en la cual se habló de la prevención disciplinaria  como un instrumento eficaz para proteger el debido ejercicio de la función pública. En dicha sesión se hizo un recorrido desde el ingreso y toma de posesión, faltas disciplinarias más recurrentes (prohibición de presentar documentos inexactos para soportar situaciones administrativas  y asesorar), nuevo decálogo del servidor público, ruta del proceso disciplinario, nueva ley disciplinaria 1952 de 2019, sanciones que se pueden imponer en materia disciplinaria.  Este Diálogo hizo parte de la Reinducción 2023</t>
  </si>
  <si>
    <t xml:space="preserve">Se atendió las actividades educativas programadas por la Subdirección Escuela de Impuestos y Aduanas Nacionales. </t>
  </si>
  <si>
    <t xml:space="preserve">El Plan Anual de Adquisiciones 2023, inició en el mes de enero con 446 líneas, a 31 de diciembre se adicionaron 382 líneas para un acumulado total de 858;  se hicieron  65 publicaciones en la página de la entidad, SECOPII y Transparencia.  Se eliminaron 91 líneas entre solicitudes de nivel central y seccionales.  A nivel nacional, se programaron 767 procesos, se radicaron 762 estudios previos, de los cuales se contrataron y publicaron 748 procesos; 14 quedaron en proceso y 5 pendiente de radicar. Se radicó el 99% de lo programado, con una ejecución del 98%. </t>
  </si>
  <si>
    <t>En 2023,tanto los subdirectores asignados en propiedad para la SCC (dr CamiloContreras, período enero-jul) y (dra Cielo Alexandra Navarro, período jul-dic), como ordenadores del gasto, autorizaron el 100% de las solicitudes  presentadas y avaladas por los directores de gestión y la coordinación UCP-DG Corporativa).</t>
  </si>
  <si>
    <r>
      <t xml:space="preserve">El factor de cumplimiento consolidado PIC 2023 informado en el reporte de Escuela, </t>
    </r>
    <r>
      <rPr>
        <b/>
        <sz val="14"/>
        <rFont val="Calibri"/>
        <family val="2"/>
      </rPr>
      <t>señala 116%</t>
    </r>
    <r>
      <rPr>
        <sz val="14"/>
        <rFont val="Calibri"/>
        <family val="2"/>
      </rPr>
      <t xml:space="preserve">, constituido por el promedio del factor de ejecución (100%) referido a actividades académicas culminadas en relación con las programadas y la tasa de funcionarios  certificados (132%). </t>
    </r>
  </si>
  <si>
    <t xml:space="preserve">Se alcanzó un  logro de 99,0%  de ejecución presupuestal acumulada  en el año 2023, contempada en  gastos de proyectos de inversión  de mantenimiento de sedes. El compromiso presuestal  a 31 de diciembre de 2023 fue de $ 137.099 MCOP  de los 138.476 MCOP asignados a la Subdirección.  El  7,2%  de los recursos asignados  $10.000 MCOP  correspodnen a gastos de  proyectos de inversión de mantenimiento de Sedes. A  corte 31 de  diciembre  se comprometieron 137.099MCOP  correspondiente principalmetne a registro de  vigencias futuras  por 30.330 MCOP  para contratos de  Vigilancia  Privada , Aseo y Cafeteria y Mantenimiento  del Nivel central. Es importante mencionar que hubo adición presupuestal  en la segunda  mitad del año.   </t>
  </si>
  <si>
    <t xml:space="preserve">Se alcanzo un logro del 87,9% del cumplimiento de ejecución del  PAC en 2023. se reforzaron los procesos de Supervisión contractual con el fin de lograr  el pago oportuno de los cotnratos inlcusive de aquellos que fueron ejecutados  con la adición presupuestal  de la segunda mitad del año  2023.     </t>
  </si>
  <si>
    <t xml:space="preserve">Se cumplió la meta trimestral y la anual al 100% además se implementó el aplicativo SINOT necesario para mitigar  riesgos  del proceso  de notificaciones  y comunicaciones.    </t>
  </si>
  <si>
    <t xml:space="preserve">SA- Modernización de instalaciones físicas- Puntos de contacto: 
Terminado la vigencia 2023, en relación con el indicador Porcentaje de cumplimiento  de adecuación de puntos contacto ejecutados  /puntos de contactos  programados,  en la actual revisión  se evidencia: 
- El proyecto inició actividades el 8 de noviembre de 2022 y terminó su ejecución en junio de 2023, con la entrega de los puntos de contacto a nivel nacional, adecuados por convenio contractual 92872-053-2022 con recursos Fondo DIAN, donde se evidenció el cumplimiento de la ejecución física del proyecto  del 100% , correspondiendo a 31 Puntos de Contacto terminados sobre los 31 puntos programados.Asi mismo al 30 de septiembre 2023 en relación a la contratación por régimen especial con recursos del Fondo DIAN en lo correspondiente a la ADECUACIÓN DE LA INFRAESTRUCTURA FÍSICA Y DOTACIÓN DE LA ESCUELA DE IMPUESTOS Y ADUANAS DE LA DIRECCIÓN DE IMPUESTOS Y ADUANAS NACIONALES - DIAN, según proceso PAMD-139-B-LPI-22,  se vienen ejecutando las actividades contractuales para cumplir con las  Obras en la  Escuela DIAN en Bogotá  asi:-El proyecto se contrató desde el 5 de diciembre de 2022 y terminada su ejecucuón el 5 de diciembre 2023 con una ejecución  del 100% del cronograma de la obra.  
</t>
  </si>
  <si>
    <t xml:space="preserve">En el año  2023 se supero la meta PIC para la Subdirección administrativa, de 487 funcionarios inscritos  435 fueron certificados, 28 reprobados  y 24 sin participación.   </t>
  </si>
  <si>
    <r>
      <t xml:space="preserve">Se cierra la vigencia del 2023 de la ejecucción de los recursos con un cumplimiento del 95,9%, dado que : 
- En el contrato contrato nro. 159 de 2022 para los servicios de operación logística integral, quedo liberado un valor total de $ 8.085.716.477, discriminado así: (1) del contrato al 31 de diciembre de 2023 un total de: $ 3.568.408.661,56 y (2) del CDP que fue liberado del contrato, un valor de: $ 4.517.307.815.
Estos valores no ejecutados, se explican por las siguientes razones:
1.	La DIAN finalizó el 11 de noviembre de 2022, el contrato número 223 de 2019 para la prestación de los servicios de logística integral, e inició nueva contratación para dicho objeto, con el contrato número 159 de 2022, adjudicado mediante la Licitación Pública número LP- 00-006-2022 publicada en el SECOP ll a la Unión Temporal Nueva Logística. Lo anterior demandó que se realizara el traslado total de las mercancías almacenadas desde los recintos del anterior contratista, inventariadas por la suma de $ 380.581.349.729 con corte al 31 de enero de 2023, a las bodegas dispuestas por el nuevo contratista, proceso que finalizó el pasado 31 de octubre de 2023. 
2.	Se resalta que, durante este proceso, fueron dispuestas un total de mercancías por valor de $161.772.099.175, correspondiente al 43% del inventario inicial, lo que conllevó a la reducción de costos de bodegajes y por ende, a un menor gasto de los recursos presupuestados para el pago de bodegajes. 
3.	Adicionalmente, durante el periodo enero – diciembre de 2023, fueron dispuestas por distintas modalidades, mercancías por un valor total de </t>
    </r>
    <r>
      <rPr>
        <b/>
        <sz val="14"/>
        <color rgb="FFFF0000"/>
        <rFont val="Calibri"/>
        <family val="2"/>
      </rPr>
      <t>$513.271 millones de pesos</t>
    </r>
    <r>
      <rPr>
        <sz val="14"/>
        <rFont val="Calibri"/>
        <family val="2"/>
      </rPr>
      <t>, lo que equivale a un crecimiento acumulado de 18.31 puntos porcentuales en el valor de mercancías dispuesto, frente a los resultados obtenidos en el mismo período del año 2022. Estos resultados, han permitido reducir los costos de bodegaje y por ende se ha generado un menor gasto de los recursos presupuestados para el pago de bodegajes.
- En cuanto al contrato de destrucción de mercancías No 00-176-2022 no se ejecutaron$264’276.252 del proyecto de inversión C-1305-1000-9.</t>
    </r>
  </si>
  <si>
    <t>De acuerdo a la Subdirección Financiera, la Ejecución Presupuestal a 31 de Diciembre, consignado en el documento “21. Ejecutivo Sub Logística a Dic-31” se logró cerrar el presente indicador Nivel de ejecución del PAC en 115.4% para la vigencia del año 2023.
Lo anterior gracias a que se incrementó el PAC Ejecutado a $18.842 millones en el mes de diciembre, para un 407.8% de logro porcentual.
Finalmente, vale la pena destacar que los pagos se inician el mes de marzo y al finalizar en diciembre se muestra una tendencia positiva en cumplimiento del indicador.</t>
  </si>
  <si>
    <t>La vigencia 2023 se cierra con la aprobación de los requerimientos funcionales:
- Subcomponente 01 - Gestión de mercancías ADA
- Subcomponente 02 - Gestión de bienes muebles e intangibles adjudicados a la nación en proceso de cobro coactivo o procesos concursales.
- Componente LI02 - Gestión de tareas y conceptos. 
LI03 - Actividades comunes al proceso de gestión de logística e inventarios.
LI04 - Intregraciones del proceso de getión de logística e inventarios.
En la vigencia del año 2024 se estima empezar la adjudicación de la solución de la herramienta que tratará la administración de las mercancías ADA, asuntos disciplinarios, talento humano, administración de inventarios.</t>
  </si>
  <si>
    <t>Al finalizar la vigencia del año 2023 se supero la meta del 90%, logrando el objetivo estratégico de incrementar las capacidades institucionales a través de la gestión conocimiento. A pesar que en el primer trimestre no hubo medición, los trimestres restantes mostraron una tendecia del compromiso de la Subdirección con el cumplimiento de la meta pactada.</t>
  </si>
  <si>
    <t>Los casos registrados a través de la herramienta corporativa ARANDA, para Solicitudes de Información, se atendieron de manera oportuna y satisfactoriamente.</t>
  </si>
  <si>
    <t>Durante el último trimestre de 2023, se realizó la contratación de los recursos adicionales asignados por funcionamiento ($100.000 millones) para la adquisición de elementos tecnológicos que permitieran las condiciones adecuadas para el ingreso de nuevos funcionarios de acuerdo con la ampliación de planta, dentro de los mas destacados esta la 1. Adquisición de Portátiles, 2. La adquisición de Clientes Delgados, 3. Adquisición de herramienta de seguridad, 4. Adquisición de Office 365, 5. Adquisición de Switches y Access Point (AP) y la renovación del licenciamiento Oracle, KASTUS, SPSS, CheckPoint e Hiperconvergencia”.</t>
  </si>
  <si>
    <t xml:space="preserve">El indicador Nivel de Ejecución del PAC no tuvo niveles de cumplimiento concordantes con la planeado puesto que la planeación de ejecución del PAC se hace en el primer trimestre del año y es imposible tener en cuenta todas las modificaciones que se realizan en el Plan de Anual de Adquisiciones en el trascurso de los meses siguientes. Por eso hubo meses de cumplimiento en exceso o superiores y otros donde no se cumplió la meta. </t>
  </si>
  <si>
    <t>No se han recibido solicitudes para atender.</t>
  </si>
  <si>
    <t xml:space="preserve">Los requerimientos son gestionados a tiempo, de acuerdo con información del área de Mesa de Servicios de TI. Los casos pendientes corresponden a casos escalados a proveedor (Subdirección de Soluciones y Desarrollo) y casos cuya atención no logró finalizarse en el año 2023 por su complejidad. </t>
  </si>
  <si>
    <t>Este Indicador fue inhabilitado por solicitud de la Subdirección de Servicio al Ciudadano en Asuntos Tributarios DGI, por temas de integración tecnológica no fue posible cerrar el ingreso por el antiguo sistema por la APP 
Sin medición en el período, de acuerdo con lo informado por la Subdirección de Servicio al Ciudadano en asuntos tributarios, se solicito a la Subdirección de Planeación y Cumplimiento la eliminación del indicador, mediante oficio del pasado 27 de diciembre de 2024.</t>
  </si>
  <si>
    <t>Sni medición desde el mes de junio.
Se realizó por parte de la alta dirección una revisión a todo el programa de modernización, especialmente a la contración e implementación del  NSGT, NSGA y PDIS, en donde toman la decisión de realizar un cambio en la estratégia  y reformulación del programa de modernización DIAN.
Teniendo en cuenta la nueva directriz, la DGIT realizó las actividades que se relacionan a continuación:
1. Identificación de los flujos de procesos funcionales de las Direcciones de Gestión de Impuestos, Aduanas y Corporativo 
2. Identificación y priorización de los componentes que se deben contratar como COTs
3. Integración de todos los flujos de proceso en un solo Roadmap y desde allí se estableció el esfuerzo y tiempo requerido adicional para el programa de modernización. 
4. Levantamiento del inventario de aplicaciones actuales (SIE) y su cantidad de líneas de código, con el objetivo de aplicar una metodología de esfuerzo que nos ayudará con la estimación correcta de cuál sería la hoja de ruta a desarrollar.
5. Hoja de ruta para cada proceso, identificando dependencias e integraciones con los demás Proyectos Estratégicos de Transformación Digital - PETD.</t>
  </si>
  <si>
    <t>Sin medición desde el mes de julio.
Se realizó por parte de la alta dirección una revisión a todo el programa de modernización, especialmente a la contración e implementación del  NSGT, NSGA y PDIS, en donde toman la decisión de realizar un cambio en la estratégia  y  reformulación del programa de modernización DIAN.
Teniendo en cuenta la nueva directriz, la DGIT realizó las actividades que se relacionan a continuación:
1. Identificación de los flujos de procesos funcionales de las Direcciones de Gestión de Impuestos, Aduanas y Corporativo 
2. Identificación y priorización de los componentes que se deben contratar como COTs
3. Integración de todos los flujos de proceso en un solo Roadmap y desde allí se estableció el esfuerzo y tiempo requerido adicional para el programa de modernización. 
4. Levantamiento del inventario de aplicaciones actuales (SIE) y su cantidad de líneas de código, con el objetivo de aplicar una metodología de esfuerzo que nos ayudará con la estimación correcta de cuál sería la hoja de ruta a desarrollar.
5. Hoja de ruta para cada proceso, identificando dependencias e integraciones con los demás Proyectos Estratégicos de Transformación Digital - PETD.</t>
  </si>
  <si>
    <t>Durante el periodo se realizó la actualización, conceptualización,estructura de la nueva estratégia de transformación digital de la entidad, se presentó el documento para revisión y aprobación el pasado 18 de diciembre, se realizaron las revisiones y ajustes solicitados por parte de la DGIT y se procedió a remitir el documento final el 26 de enero para cursar el trámite de aprobación por parte del Comité de Gestión y Desempeño Institucional y posterior publicación en la página web de la entidad.</t>
  </si>
  <si>
    <t>Se realizó la actulización del documento de arquitectura digital el cual se encuentra públicado en el siguiente enlace: https://diancolombia.sharepoint.com/:f:/s/Sub-Inn-Proy/Coord-Arquit-Digital/EnTSa9TZtWlAhC0dk3l_o50BmRU0DJ1HAwniVyoors5hsw?e=sicRAp</t>
  </si>
  <si>
    <t>Se realizó la actualización del documento de arquitectura digital  cuya fecha de producción finalizó el pasado 15 de diciembre de 2023, surtiendo todos los trámites de revisión y aprobación el 28 de diciembre de 2023, la información se encuentra publicada en el siguiente enlace https://diancolombia.sharepoint.com/:f:/s/Sub-Inn-Proy/Coord-Arquit-Digital/EnTSa9TZtWlAhC0dk3l_o50BmRU0DJ1HAwniVyoors5hsw?e=sicRAp</t>
  </si>
  <si>
    <t>Durante el  periodo se atendieron las solicitudes realizadas por las diferentes áreas de la entidad, se realizó el registro y gestión de los proyectos aprobados en Mesa PIT y se realizaron los seguimientos programados.</t>
  </si>
  <si>
    <t>En el primer trismestre se realizó el cierre de las iniciarivas registradas en el CENIT, en los siguientes trimestres no se presentaron nuevas iniciativas, razón por la cual se encuentran sin medición los siguientes trimestres.</t>
  </si>
  <si>
    <t>Se cumplió la meta definida para cada uno de los periodos cumpliendo asi el resultado anual.</t>
  </si>
  <si>
    <t>Se cumplió la meta fijada para cada periódo y se trazó un plan de seguimiento y control para lograr la meta, logrando superarla en varios meses del año.</t>
  </si>
  <si>
    <t>Se inicia la ejecución del primer requerimiento, Cifras de Recaudo y se le presentó al proveedor cinco requerimientos adicionales para estimación de esfuerzo.</t>
  </si>
  <si>
    <t>Se obtuvieron resultados por encima de la meta definida, se mantuvo de forma permanente el monitoreo de eventos de la plataforma informática, permitiendo tomar acciones sobre la misma ante algun evento que pudiera causar indisponibilidad de la misma.</t>
  </si>
  <si>
    <t xml:space="preserve">Durante el 2023, el indicador mostró que aunque no llegó al 100% de la meta, el rango fué de superior al 95%. El recurso humano requerido para la terminación de los proyectos era muy justo y en ocaciones las actividades superaban el tiempo estimado.  </t>
  </si>
  <si>
    <t>Este indicador siempre estuvo superado, porque en el nombre del indicador dice que debe ser mayor o igual del 95%, pero en la fórmula del tablero dice 100% cada mes, Cabe aclarar que en el mes de junio se vió disminuido el indicador por la contingencia que se tuvo con RUB, sin embargo se atendieron todos los casos solicitados faltantes en el mes siguiente. La atención de usuario estuvo por encima del 97%. Teneindo la transición de la cambio de Herrameinta PQRS - Dinamycs. atendiendo en el periodo comprendido entre el 01 de enero al 30 de diciembre del presente año, un total de 17.933 casos asignados en la herramienta Aranda, de los cuales se solucionaron 17.915, con un 98.9% de productividad, de igual forma se registraron a través de ServiceNow 981 casos, atendidos en su oportunidad.Se hace la recepción de ajustes y nuevas funcionalidades sobre los servicios existentes y de los nuevos, construidos o adquiridos. A través de revisiones se exploran oportunidades de mejoras, así como se efectúa monitoreo diario y gestión de las actividades de procesamiento de los servicios en operación. Se atienden los incidentes y requerimientos asociados a los diferentes sistemas de información en producción, se gestiona la parametrización periódica cuando corresponde y se atienden las PQRSD relacionados a los eventos técnicos de los servicios en producción.</t>
  </si>
  <si>
    <t>Al igual que el indicador anterior,  la medición se encuentra dada en términos de atención mayor o igual del 95%. Durante el período referido se atendieron incidentes y requerimientos como se detalla: AT Operación Aduanera con 619 casos asignados los cuales fueron solucionados (100%). Para los Sistemas de Información que soportan los procesos de Fiscalización y Jurídica se recibieron 1.035 y se atendieron 1.033 (99.81%). El grupo que atiende los incidentes del proceso de Recaudo y Cobranzas recibió 2.947 y atendió 2.944 (99.9%). El grupo de Ingenieros que soportan los Sistemas Administrativos y Asistencia al Cliente recibieron 4.770 casos de los cuales fueron atendidos 4.759 (99.77%). Los Sistemas de Información denominados Trasversales que comprenden elementos de la Arquitectura de MUISCA son utilizados en varios otros SIE´s, para éstos se recibieron 8.641 casos todos atendidos (100%). Para el grupo de atención de casos de Diagramación de Formularios y Prevalidadores se registraron en la herramienta un total de 101 casos los cuales fueron atendidos 99 (98.02%). Durante el año 2023 se atendieron 12.791 incidentes y requerimientos (Arquitectura de usuarios, firma electrónica, Diligenciamiento web de formularios y roles huérfanos SIAT), lo cual representa una reducción del 20.6% dado que para el mismo periodo del año 2022 se atendieron 16.102 incidentes y requerimientos.</t>
  </si>
  <si>
    <t>Se realizó un trabajo en conjunto con la OSI, para llevar a cabo el cierre de brechas del diagnóstico del SGSPI, donde cada grupo de la SITO entrego sus evidencias, se presentaron las acciones tomadas y las recomendaciones dadas por la OSI, este año continua la actividad, logrando para el 2023 la meta definida.</t>
  </si>
  <si>
    <t xml:space="preserve">Se viene logrando la mejora continua para el DRP llevando a cabo talleres y mesas de trabajo con los diferentes grupos de plataformas de la SITO, se llevo a cabo la prueba del DRP en el mes de marzo y se incluyeron nuevos documentos que permiten identificar acciones a seguir en caso de presentarse un evento disruptivo, este es un trabajo permamente pues los eventos que se pueden llegar a presentar son de diversa indole y lo que busca la SITO es poder estar preparados para recuperarnos en el menor tiempo posible de una falla que genere falta de disponibilidad de la infraestructura tecnologica que pueda afectar la operación de la entidad. La segunda prueba no se llevo a cabo porque no se podia contar con una ventana que generara indisponibilidad de la plataforma tecnológica. </t>
  </si>
  <si>
    <t>En el transcurso del año se ha dado cumplimiento con la participación y aprobación de las actividades academicas programadas por la Subdirección Escuela.</t>
  </si>
  <si>
    <t>A lo largo del año se ha dado cumpliento a las actividades programadas y que se encuentran relacionadas en el plan de uso y apropiación de la DGIT.</t>
  </si>
  <si>
    <t xml:space="preserve">Este Indicador fue inhabilitado por solicitud de la Subdirección de Servicio al Ciudadano en Asuntos Tributarios DGI, por temas de integración tecnológica no fue posible cerrar el ingreso por el antiguo sistema por la APP 
Se solicitó a la Subdirección de Planeación y Cumplimiento la  eliminación del indicador, de acuerdo con lo informado por Subdirección de Servicio al Ciudadano el Asuntos Tributarios. </t>
  </si>
  <si>
    <t>No contamos con medición para el periodo porque de acuerdo con el lineamiento de la Dirección General se trabajó en el cambio de estrategia de contratación e implementación NSGT, NSGA y PDIS y se realizaron las actividades que se relacionan a continuación:
1. Identificación de los flujos de procesos funcionales de las Direcciones de Gestión de Impuestos, Aduanas y Corporativo 
2. Identificación y priorización de los componentes que se deben contratar como COTs
3. Integración de todos los flujos de proceso en un solo Roadmap y desde allí se estableció el esfuerzo y tiempo requerido adicional para el programa de modernización. 
4. Levantamiento del inventario de aplicaciones actuales (SIE) y su cantidad de líneas de código, con el objetivo de aplicar una metodología de esfuerzo que nos ayudará con la estimación correcta de cuál sería la hoja de ruta a desarrollar.
5. Hoja de ruta para cada proceso, identificando dependencias e integraciones con los demás Proyectos Estratégicos de Transformación Digital - PETD</t>
  </si>
  <si>
    <t>Se realizó la actualización del documento del PLAN ESTRATÉGICO DE TECNOLOGÍA DE LA INFORMACION -PETI (2024- 2029) el 18 de diciembre de 2023 fue revisado y aprobado. Se remitió a la Subdirección de Planeación el lunes 22 de enero de 2024 para aprobación del Comité de Gestión y Desempeño Institucional para publicación en la página web institucional.</t>
  </si>
  <si>
    <t>Durante el periodo se llevó a cabo la gestión de proyectos de acuerdo con lo aprobado en la Mesa PIT</t>
  </si>
  <si>
    <t>No se presentaron iniciativas de innovación a partir del mes de junio de 2023, se trabaja en la consolidación de la implementación de metodologias ágiles para el desarrollo de proyectos de tecnología.</t>
  </si>
  <si>
    <t>Se cumplieron las actividades programadas por la Subdirección Escuela por parte de los funcionarios de la Subdirección.</t>
  </si>
  <si>
    <t>Se ha cumplido con la participación a las actividades programadas</t>
  </si>
  <si>
    <t>Este Indicador fue inhabilitado por solicitud de la Subdirección de Servicio al Ciudadano en Asuntos Tributarios DGI, por temas de integración tecnológica no fue posible cerrar el ingreso por el antiguo sistema por la APP 
Se solicitó a la Subdirección de Planeación y Cumplimiento la  eliminación del indicador, de acuerdo con lo informado por Subdirección de Servicio al Ciudadano el Asuntos</t>
  </si>
  <si>
    <t>Sin medición desde el mes de julio.
Se realizó por parte de la alta dirección una revisión a todo el programa de modernización, especialmente a la contración e implementación del  NSGT, NSGA y PDIS, en donde toman la decisión de realizar un cambio en la estratégia  y  eformulación del programa de modernización DIAN.
Teniendo en cuenta la nueva directriz, la DGIT realizó las actividades que se relacionan a continuación:
1. Identificación de los flujos de procesos funcionales de las Direcciones de Gestión de Impuestos, Aduanas y Corporativo 
2. Identificación y priorización de los componentes que se deben contratar como COTs
3. Integración de todos los flujos de proceso en un solo Roadmap y desde allí se estableció el esfuerzo y tiempo requerido adicional para el programa de modernización. 
4. Levantamiento del inventario de aplicaciones actuales (SIE) y su cantidad de líneas de código, con el objetivo de aplicar una metodología de esfuerzo que nos ayudará con la estimación correcta de cuál sería la hoja de ruta a desarrollar.
5. Hoja de ruta para cada proceso, identificando dependencias e integraciones con los demás Proyectos Estratégicos de Transformación Digital - PETD.</t>
  </si>
  <si>
    <t xml:space="preserve">Durante el 2023, el indicador mostró que aunque no llegó al 100% de la meta, el rango fué de 95% hacia arriba. El recurso humano utilizado para la terminación de los proyectos era muy justo y en ocaciones las actividades superaban el tiempo estimado.  </t>
  </si>
  <si>
    <t>Este indicador siempre estuvo superado, porque en el nombre del indicador dice que debe ser mayor o igual del 95%, pero en la fórmula del tablero dice 100% cada mes, Cabe aclarar que en el mes de junio se vió disminuido el indicador por la contingencia que se tuvo con RUB, sin embargo se atendieron todos los casos solicitados faltantes en el mes siguiente. La atención de Usuario estuvo por encima del 97%. Teneindo la transición de la cambio de Herrameinta PQRS - Dinamycs. atendiendo en el periodo comprendido entre el 01 de enero al 30 de diciembre del presente año, un total de 17.933 casos asignados en la herramienta Aranda, de los cuales se solucionaron 17.915, con un 98.9% de productividad, como también se registraron a través de ServiceNow 981 casos, atendidos en su oportunidad.Se hace la recepción de ajustes y nuevas funcionalidades sobre los servicios existentes y de los nuevos, construidos o adquiridos. A través de revisiones se exploran oportunidades de mejoras, así como se efectúa monitoreo diario y gestión de las actividades de procesamiento de los servicios en operación. Se atienden los incidentes y requerimientos asociados a los diferentes sistemas de información en producción, se gestiona la parametrización periódica cuando corresponde y se atienden las PQRSD relacionados a los eventos técnicos de los servicios en producción.</t>
  </si>
  <si>
    <t>Igual que como en el indicador anterior,  el nombre del indicador dice que debe ser mayor o igual del 95%, pero en la fórmula del tablero dice 100% cada mes. Durante el período referido se atendieron incidentes y requerimientos como se detalla: AT Operación Aduanera con 619 casos asignados los cuales fueron solucionados (100%). Para los Sistemas de Información que soportan los procesos de Fiscalización y Jurídica se recibieron 1.035 y se atendieron 1.033 (99.81%). El grupo que atiende los incidentes del proceso de Recaudo y Cobranzas recibió 2.947 y atendió 2.944 (99.9%). El grupo de Ingenieros que soportan los Sistemas Administrativos y Asistencia al Cliente recibieron 4.770 casos de los cuales fueron atendidos 4.759 (99.77%). Los Sistemas de Información denominados Trasversales que comprenden elementos de la Arquitectura de MUISCA son utilizados en varios otros SIE´s, para éstos se recibieron 8.641 casos todos atendidos (100%). Para el grupo de atención de casos de Diagramación de Formularios y Prevalidadores se registraron en la herramienta un total de 101 casos los cuales fueron atendidos 99 (98.02%). Durante el año 2023 se atendieron 12.791 incidentes y requerimientos (Arquitectura de usuarios, firma electrónica, Diligenciamiento web de formularios y roles huérfanos SIAT), lo cual representa una reducción del 20.6% dado que para el mismo periodo del año 2022 se atendieron 16.102 incidentes y requerimientos.</t>
  </si>
  <si>
    <t>Este indicador fué superado con el 100% y un poco más. Porque se dió cumplimiento durante el año, con una participación total.</t>
  </si>
  <si>
    <t xml:space="preserve">La participación activa de la subdirección mostró que el indicador fue superado al porcentaje establecido en el tablero. </t>
  </si>
  <si>
    <t>Este Indicador fue inhabilitado por solicitud de la Subdirección de Servicio al Ciudadano en Asuntos Tributarios DGI, por temas de integración tecnológica no fue posible cerrar el ingreso por el antiguo sistema por la APP 
Sin medición en el periodo,de acuerdo con lo informado por Subdirección de Servicio al Ciudadano el Asuntos Tributarios, se solicitó a la Subdirección de Planeación y Cumplimiento la  eliminación del indicador .</t>
  </si>
  <si>
    <t>Se cumplió con la participación en los cursos programados.</t>
  </si>
  <si>
    <t>Se cumplió con la participación en las actividades programadas.</t>
  </si>
  <si>
    <t>Este Indicador fue inhabilitado por solicitud de la Subdirección de Servicio al Ciudadano en Asuntos Tributarios DGI, por temas de integración tecnológica no fue posible cerrar el ingreso por el antiguo sistema por la APP 
Se solicitó a la Subdirección de Planeación y Cumplimiento la  eliminación del indicador, de acuerdo con lo informado por Subdirección de Servicio al Ciudadano el Asuntos Tributarios.</t>
  </si>
  <si>
    <t>Durante el año 2023 se llevaron a cabo las capacitaciones programadas, luego del primer trimestre se logró superar la meta definida.</t>
  </si>
  <si>
    <t>Se cumplió con la programacion definida</t>
  </si>
  <si>
    <t>Por temas de integración tecnológica no fue posible cerrar el ingreso por el antiguo sistema por la APP.</t>
  </si>
  <si>
    <t>se presentó la propueta de incentivos alineado a los resulatdos de la planeación para consideración del director de gestión estrtégica y de analítica</t>
  </si>
  <si>
    <t>se presentó la propueta de incentivos alineado a los resulatdos de la planeación para consideración del director de gestión estrtégica y de analítica.</t>
  </si>
  <si>
    <t>* Plan de Continuidad del Negocio 100%: Actualización del documento BIA- Análisis de Impacto de Negocio; Actualización de documento de Estrategias del continuidad de negocio y Plan de Continuidad de Negocio; gestión de comunicaciones a los servidores públicos de la entidad sobre la importancia del PCN, Desarrollo de pruebas de escritorio y Presentación ante el Comité Institucional de Gestión y Desempeño sobre los avances del PCN y la realización de pruebas. Este informe es similar al señalado para el cuarto trimestre de 2023.</t>
  </si>
  <si>
    <t>Durante el año 2023 la Gestión de Riesgos Institucionales de la Entidad obtuvo logros importantes, como:
- La actualización de la Política y avances significativos en la actualización de la nueva metodología, con la actualización del procedimiento respectivo.
- El avance en la parametrización del aplicativo NOVASEC,  
- La captura de la información para el análisis cuatrimestral de la materialización de los riesgos, que contó con nuevos formatos que facilitaron los reportes e incentivaron tanto a los dueños de los procesos, como a los líderes de los lugares administrativos a gestionar cada vez más sus riesgos. Se gestionaron tres informes cuatrimestrales de análisis de riesgos.
- Desarrollo de piezas comunicativas que coadyuvaron a la socialización de la gestión de riesgos a la generalidad de los servidores de la DIAN.</t>
  </si>
  <si>
    <t>La fase de análisis y diseño se encuentra en un avance del 71% de acuerdo con los lineamientos planteados en el otrosí #2 del contrato, los cuales reformularon el alcance de los entregables.
Para el próximo 30 de marzo se espera contar con la documentación completa de las políticas, lineamientos y procedimientos de gobierno de datos.</t>
  </si>
  <si>
    <t>En la Subdirección se ha observado una clara priorización hacia las áreas misionales en la creación de tableros de control. De los 18 tableros solicitados y creados, 12 pertenecen a áreas misionales, lo que representa aproximadamente el 67% del total. A continuación, el detalle:
Informes aduaneros
1. Gestión de Cifras de Aduanas – Publicado,
2. Declaraciones Anticipadas – Publicado,
3. Medición de Tiempos – Publicado,
4. Noticias aduaneras – En ejecución,
Informes tributarios
1. Recaudo – Publicado,
2. Incumplimiento de Obligaciones Formales – Publicado,
3. Diagnóstico y Gestión Deudores – En ejecución,
4. Tablero de Calidad de datos Facturación Electrónica – En ejecución
Informes de Fiscalización
1. Gestión de Fiscalización y Liquidación Tributaria – En ejecución
2. Inventario de Fiscalización y Liquidación – En ejecución
Informes estrategícos 
1. Alertas sujetos transacciones átipicas – Publicado
2. Presupuesto General – Publicado
3. Onboarding y Provisión de Empleo – En ejecución
4. Comercio Exterior – En ejecución
5. Gestión de los procedimientos de Recursos Juridicos  –  En ejecución</t>
  </si>
  <si>
    <t>Para el año 2023 se consolidó la información que se tenía sobre la brecha tributaria en sus distintos frentes. En general, se robustecieron los cálculos para todas las estimaciones que conforman el indicador final. El documento fue realizado por funcionarios de la SEE encargados del tema y revisado por el Subdirector. Que fue finalmente presentado a la DGEA para comentarios. Lo que quiere decir que este indicador fue cumplido al 100%.</t>
  </si>
  <si>
    <t xml:space="preserve">Se elaboraron las propuestas de las siguientes herramientas. La ficha de riesgos, las fichas de los indicadores de riesgos, proceso de gestión de riesgos, resolución que crea el adopta el sistema de gestión de riesgos y el comité, guía técnica para la gestión de riesgos. </t>
  </si>
  <si>
    <t>Se finalizó satisfactoriamente la consultoría individual con la presentación y entrega del plan de fortalecimiento de capacidades del CTA, que define y prioriza 12 iniciativas de implementación.</t>
  </si>
  <si>
    <t>Sub. Analítica: La fase de análisis y diseño se encuentra en un avance del 71% de acuerdo con los lineamientos planteados en el otrosí #2 del contrato, los cuales reformularon el alcance de los entregables.
Para el próximo 30 de marzo se espera contar con la documentación completa de las políticas, lineamientos y procedimientos de gobierno de datos.
Sub. Procesos: La ejecución del cumplimiento de los cronogramas alcanzó un 80% debido a que algunos entregables no fueron aprobados al finalizar la vigencia; esto conlleva a una subejecución del consultor vinculado,  en las Fases IV, V, VI y VII del proyecto de implementación de la disciplina BPM en la DIAN.
Sub. Riesgos: Se ejecutaron   las actividades del cronograma de acuerdo con lo establecido en el PEPPOA, así:
•	Diseñar el modelo de gestión de riesgos de cumplimiento tributario, aduanero y cambiario - TAC. Dentro de esta actividad, se realizó la evaluación de las 2 propuestas presentadas, APCA EUROFUNDING – MCLATAM y QUANTIL SAS, en la que resultó ganadora la primera. El contrato no se adjudicó.
•	Se adjudicó el contrato a consultor individual cuyo objeto es Consultoría para el diseño, construcción y monitoreo de estrategias y modelos analíticos para el Sistema de Gestión de Riesgos de Cumplimiento, que respondan a las necesidades de la Subdirección de Análisis de Riesgos y Programa. 
•	Se realizaron actividades la para recoger informacion (RFI) sobre los posibles proveedores del Servicio de base de Datos PNR/API - para Perfilamiento de viajeros, y se elaboró el documento preliminar de analisis técnico y económico al RFI.
 Se realizaron actividades la para recoger informacion (RFI) sobre monitoreo de transacciones en activos virtuales.
Sub. Trazabilidad: Se finalizó satisfactoriamente la consultoría individual con la presentación y entrega del plan de fortalecimiento de capacidades del CTA, que define y prioriza 12 iniciativas de implementación.</t>
  </si>
  <si>
    <t>De acuerdo al repoprte que suministra la Subdirección de la Escuela para el año 2023 se cumplio en un 130%.</t>
  </si>
  <si>
    <t>Se elabora herramienta en excel para la valoración de las solicitudes recibidas por la SIA a partir de los criterios definidos en las dimensiones de complejidad del proyecto y requerimientos del negocio. Cada criterio tiene establecido el alcance, las variables y su calificación lo que permite ubicar el proyecto en el cuadrante correspondiente y gestionarlo de manera eficiente y efectiva. Para el balanceo de las cargas de trabajo y los equipos de trabajo equilibrados se considera necesario identificar el perfil de cada uno de los funcionarios y de esta manera realizar una asignación objetiva a cada proyecto. Se continua con la construcción del documento que contiene la descripción de la metodología.</t>
  </si>
  <si>
    <t>La Subdirección adelantó acciones con el propósito de fortalecer la gestión de proyectos, por medio del crecimiento de la planta de personal y la implementación de metodología de proyectos, con el fin de lograr menores tiempos de respuesta con un mayor nivel de estandarización, metodología y seguimiento a los entregables y productos de Analítica.</t>
  </si>
  <si>
    <t>Se realiza análisis y reasignación de las solicitudes de PQRSD dentro de los tiempos de respuesta. 
Por temas de integración tecnológica no fue posible cerrar el ingreso por el antiguo sistema por la APP.</t>
  </si>
  <si>
    <t>Dominio de información caracterizado</t>
  </si>
  <si>
    <t>(Número de hojas del libro de dominio de factura electrónica caracterizadas / Número de hojas totales del libro de dominio de factura electrónica)*100</t>
  </si>
  <si>
    <t>Se continuó con la caracterización del dominio de datos "Factura Electrónica" actividad desarrollada en conjunto con la firma EY, siguiendo los lineamientos planteados en el otrosí #2 del contrato con ese tercero.</t>
  </si>
  <si>
    <t>La resolución de gobierno y gobernanza de datos se encuentra pendiente de firma por parte del Director General de la DIAN. Por parte de la SIA o la DGEA, no se encuentra nada pendiente frente a este documento.</t>
  </si>
  <si>
    <r>
      <t xml:space="preserve">En la Subdirección se ha observado una clara priorización hacia las áreas misionales en la creación de tableros de control. De los 18 tableros solicitados y creados, 12 pertenecen a áreas misionales, lo que representa aproximadamente el 67% del total. A continuación, el detalle:
</t>
    </r>
    <r>
      <rPr>
        <b/>
        <sz val="14"/>
        <rFont val="Calibri"/>
        <family val="2"/>
      </rPr>
      <t>Informes aduaneros</t>
    </r>
    <r>
      <rPr>
        <sz val="14"/>
        <rFont val="Calibri"/>
        <family val="2"/>
      </rPr>
      <t xml:space="preserve">
1. Gestión de Cifras de Aduanas – Publicado,
2. Declaraciones Anticipadas – Publicado,
3. Medición de Tiempos – Publicado,
4. Noticias aduaneras – En ejecución,
</t>
    </r>
    <r>
      <rPr>
        <b/>
        <sz val="14"/>
        <rFont val="Calibri"/>
        <family val="2"/>
      </rPr>
      <t>Informes tributarios</t>
    </r>
    <r>
      <rPr>
        <sz val="14"/>
        <rFont val="Calibri"/>
        <family val="2"/>
      </rPr>
      <t xml:space="preserve">
1. Recaudo – Publicado,
2. Incumplimiento de Obligaciones Formales – Publicado,
3. Diagnóstico y Gestión Deudores – En ejecución,
4. Tablero de Calidad de datos Facturación Electrónica – En ejecución
</t>
    </r>
    <r>
      <rPr>
        <b/>
        <sz val="14"/>
        <rFont val="Calibri"/>
        <family val="2"/>
      </rPr>
      <t>Informes de Fiscalización</t>
    </r>
    <r>
      <rPr>
        <sz val="14"/>
        <rFont val="Calibri"/>
        <family val="2"/>
      </rPr>
      <t xml:space="preserve">
1. Gestión de Fiscalización y Liquidación Tributaria – En ejecución
2. Inventario de Fiscalización y Liquidación – En ejecución
</t>
    </r>
    <r>
      <rPr>
        <b/>
        <sz val="14"/>
        <rFont val="Calibri"/>
        <family val="2"/>
      </rPr>
      <t xml:space="preserve">Informes estrategícos </t>
    </r>
    <r>
      <rPr>
        <sz val="14"/>
        <rFont val="Calibri"/>
        <family val="2"/>
      </rPr>
      <t xml:space="preserve">
1. Alertas sujetos transacciones átipicas – Publicado
2. Presupuesto General – Publicado
3. Onboarding y Provisión de Empleo – En ejecución
4. Comercio Exterior – En ejecución
5. Gestión de los procedimientos de Recursos Juridicos  –  En ejecución</t>
    </r>
  </si>
  <si>
    <t>Se realiza documento metodológico que consolida lo que debemos hacer en materia de analítica para las áreas.</t>
  </si>
  <si>
    <t xml:space="preserve">1. Implementación de un Diseño Estandarizado de los Tableros de Control:
Desarrollo de la Plantilla Estandarizada: Se diseñó y estableció una plantilla estandarizada para la creación de tableros de control. Esta plantilla incluye lineamientos claros y específicos que aseguran la consistencia y calidad de los tableros de control en términos de diseño, métricas clave, y formatos de presentación de datos.
2. Elaboración y Entrega de la primera versión de la Cartilla para la Creación de Tableros de Control:
La cartilla establece los lineamientos que permiten crear y diseñar Dashboards/Tableros de control  con el fin de facilitar la toma de decisiones a través de información de valor para los procesos de la UAE DIAN. </t>
  </si>
  <si>
    <t>A la fecha, la Subdirección de Información y Analítica ha dado respuesta a todas las solicitudes recibidas de acuerdo con el plan de trabajo establecido: 
1. Apoyo a las declaraciones sugeridas: a. Iva, b. Impuesto Nacional al consumo, c. Autorretenciones, d. Renta de personas naturales, e. Renta de personas jurídicas, f. Impuesto Simple (RST). – En curso
2. Detección de anomalías – CIAT   – En curso
3. Ejecución de Pipeline FE – En curso
4. Colecciones de datos FE – En curso
5. Herramienta de consulta CRS - FATCA – En curso
6. Devoluciones (mejoras en el proceso con base en la información) – En curso
7. Descarga Coordinada de Datos en Paralelo desde APIs – Completado
8. Herramienta de consulta RADAR (viajeros CTA) – En curso
9. Metodología de Matching – Completado
10. Webscrapping – Noticias (CTA) – En curso
11. Réplica de metodología de priorización de riesgos planteada por el FMI  – Completado
12. Segmentación de contribuyentes - 12.1. Boletín de análisis descriptivo de las Seccionales – En curso
13. Análisis actas de inspección (Sistema Selectividad) – Completado
14. Conciliación de contabilidad (depuración de cartera) – Completado
15. Análisis de pagos consolidados – Completado
16. Reporte de campañas de control extensivo – En curso
17. Modelo predictivo facilidades de pago – ITRC – En curso
18. Visor 360 – En curso
19. Apoyo modelo de riesgos devoluciones – Completado
20. Declaración de exportación – No iniciado
21. Matriz de riesgos zonas francas – No iniciado
22. Centralización de información exógena – En curso
23. Top deudores y omisos del impuesto de renta a personas naturales – En curso
24. Top 10 sujetos con alertas de incumplimiento de obligaciones formales – En curso</t>
  </si>
  <si>
    <t xml:space="preserve">Avances:
1. Se hizo un reporte con el equipo de impuestos de Brasil.
2. Avance en el desarrollo del informe con la revisión de documentación de riesgos a tener en cuenta en el uso de procesamiento de lenguaje natural y redactando una primera versión del mismo Documento.
3. Contacto con Google, para pruebas de concepto para uso de procesamiento de lenguaje natural. Ejercicio piloto.
4. Abordaje con Microsoft y Tecnología para exploración de qué se puede hacer en este campo. </t>
  </si>
  <si>
    <t>Se hizo la consolidación del documenteo, recopilando los aprendizajes internos y mezclándolos con las guías internacionales. A partir de la consolidaicón de los conocimientos recopilados de las diferentes intervenciones llevadas a cabo, se esquematiza una guía de trabajo para la implementación de proyectos que integren la economía del comportamiento en ellos.</t>
  </si>
  <si>
    <t>Cumplimiento del plan de comunicaciones de la subdirección al 100%, mediante la realización de:
- Talleres con las Direcciones Seccionales de introducción a la cultura de datos e introducción al gobierno de datos .
- Publicación a nivel nacional del video: "Dos años de la Subdirección de Información y analítica"
- Publicación a nivel nacional de nota informativa: Economía del comportamiento</t>
  </si>
  <si>
    <t>Las sesiones se encuentran ejecutadas en un 100% con relación a las sesiones programadas</t>
  </si>
  <si>
    <t xml:space="preserve">1. Se ha trabajado con la escuela:
1.1. Plan de capacitación Interno y se llevó a cabo la metodología de identificación de necesidades
1.2. Plan de capacitación para las áreas usuarias
1.3. Gestión de personas que pertenezcan en otras áreas de la entidad y se quieran venir a la Subdirección.
2. Revisión del Pensum de la capacitación grande para la entidad en Analítica
3. Diseño y ejecución del OnBoarding con enfoque a Funcionarios Nuevos. </t>
  </si>
  <si>
    <t>Al cierre del antiguo sistema de PQRS la Subdirección gestionó 154 solicitudes con ciclo completo (cerradas, con respuesta final generada y comunicada)
Por temas de integración tecnológica no fue posible cerrar el ingreso por el antiguo sistema por la APP.</t>
  </si>
  <si>
    <t>Se definió la metodología que permita caracterizar y calificar en niveles de riesgo, a
los usuarios aduaneros y responsables del régimen cambiario, teniendo en cuenta
sus calidades y responsabilidades, para generar alertas a las áreas competentes
con el fin de que éstas implementen los controles y acciones de facilitación
adecuadas a la normativa, lineamientos institucionales, recomendaciones y
mejores prácticas internacionales.</t>
  </si>
  <si>
    <t>Se cumplió con este indicador mediente entrega del documento  "Modelos para la predicción de omisiones o inexactitudes en las declaraciones de renta" al Subdirector de Análisis de Riesgos y Programas, mediante comunicación 20230929 100175447-00482.  En este se identificó la relación entre las declaraciones de renta, los indicadores de riesgo, la información exógena y las características del RUT, con los resultados de las campañas de omisos e inexactos para contribuyentes (personas naturales y jurídicas), complementando el modelo con los años gravables 2020 y 2021.</t>
  </si>
  <si>
    <t xml:space="preserve">Se cumplió con este indicador mediente entrega del documento  "Modelo de control tributario al impuesto sobre las ventas IVA a partir de bloques sectoriales y redes complejas" al Subdirector de Análisis de Riesgos y Programas, mediante comunicación 20231130 100175447-0567. </t>
  </si>
  <si>
    <t xml:space="preserve">Se realizó el cargue de la información de los formatos  de Renta F210 y F110, extemporáneos del 2022. Se realizó verificación y análisis de la información de los formularios 110 y 300. Se realizó la validación del MOPU Tributario a través de la herramienta SPSS Modeler, cumpliendo con la meta para el trimestre  y se entregó el informe sobre el modelo para la validación. </t>
  </si>
  <si>
    <t xml:space="preserve">Se realizó el cargue de la información de los formatos  de Renta F210 y F110 extemporáneos  del 2022, para  actualizar los indicadores. Se realizó verificación y análisis de la información de los formularios 110 y 300 para actualizar indicadores. Se actualizó la información de los formatos 210, 110 y 300 año gravable 2022 y se revisaron los indicadores para modificar, eliminar o crear nuevos. Se realizó la sintáxis de los indicadores actualizados del MOPU tributario a Tecnología para la automatización </t>
  </si>
  <si>
    <t>Se ejecutaron   las actividades del cronograma de acuerdo con lo establecido en el PEPPOA, así:
•	Diseñar el modelo de gestión de riesgos de cumplimiento tributario, aduanero y cambiario - TAC. Dentro de esta actividad, se realizó la evaluación de las 2 propuestas presentadas, APCA EUROFUNDING – MCLATAM y QUANTIL SAS, en la que resultó ganadora la primera. El contrato no se adjudicó.
•	Se adjudicó el contrato a consultor individual cuyo objeto es Consultoría para el diseño, construcción y monitoreo de estrategias y modelos analíticos para el Sistema de Gestión de Riesgos de Cumplimiento, que respondan a las necesidades de la Subdirección de Análisis de Riesgos y Programa. 
•	Se realizaron actividades la para recoger informacion (RFI) sobre los posibles proveedores del Servicio de base de Datos PNR/API - para Perfilamiento de viajeros, y se elaboró el documento preliminar de analisis técnico y económico al RFI.
 Se realizaron actividades la para recoger informacion (RFI) sobre monitoreo de transacciones en activos virtuales.</t>
  </si>
  <si>
    <t>Durante el año 2023 fueron realizados 23 cursos en los que participaron varios funcionarios de la SARP, hubo 189 inscripciones, de las cuales  177 fueron certificadas, 10 reprobadas y 2 sin participación, lo cual genera un cumplimiento del 114%. Es importante mencionar que el reporte del 4to trimestre aparecen relacionados dos funcionarios que no pertenecen a esta subdirección, esta situación se informó  el 23 de enero de 2024 al funcionario Yefry Roldán Gómez de la Subdirección Escuela de Impuestos.</t>
  </si>
  <si>
    <t xml:space="preserve">Para el periodo de enero a diciembre 2023 los cumplimientos de los indicadores PQRS fueron: 
Oportunidad en la respuesta de peticiones PQ 100%.
Evaluación en la calidad de forma 113,64%.
Evaluación en la calidad en aspectos de fondo 120,48%.
Verificación de las solicitudes vencidas y en trámite 100%
Cumpliendo así la meta del indicador en cuanto a atención de solicitudes allegas al sistema MUISCA y al Dynamics.
Por temas de integración tecnológica no fue posible cerrar el ingreso por el antiguo sistema por la APP.
</t>
  </si>
  <si>
    <t xml:space="preserve">De acuerdo con lo planeado para este indicador en el año 2023, se finalizó el documento ¿Por qué no es conveniente para Colombia hacer una nueva normalización tributaria? el cual fue realizado y presentado por la Subdirección de Estudios Económicos en 2023. El documento explica qué son las normalizaciones tributarias y presenta cinco razones por las que no es conveniente hacer una nueva, a partir del procesamiento y análisis de datos de las declaraciones del impuesto de normalización tributaria, de CRS y FATCA, del formulario 210, entre otros. El documento fue enviado a la oficina de comunicaciones y a la Dirección General en noviembre de 2023. En diciembre se realizó el proceso de diagramación y en los últimos días del año ya se contaba con una versión final para ser aprobada por el Director. Próximamente se publicará este documento en la página de la DIAN.     </t>
  </si>
  <si>
    <t xml:space="preserve">Durante el año 2023 se completaron las actividades que permitieton entregar el estudio solicitado en oportunidad y con la calidad requerida, alcanzando un 100% de cumplimiento.
 </t>
  </si>
  <si>
    <t>Durante el IV trimestre del año 2023 se realizaron reuniones periódicas de seguimiento sobre la cuantificación del costo fiscal del gasto tributario por impuesto, así como se definió la estructura y contenido del reporte independiente por el año gravable 2021. En aplicación de la metodología sugerida por la OCDE para la identificación y medición del costo fiscal por tipo de gasto tributario, el documento se encuentra en revisión, luego de las observaciones y ajustes que se han realizado por tipo de impuesto.</t>
  </si>
  <si>
    <t>Para el año 2023,se garantizó la producción estadística de comercio exterior, la información estadística mensual de exportaciones e importaciones se envió al DANE según el cronograma de envío mensual concertado anualmente para certificación y posterior publicación oficial, igualmente, se encuentran disponibles las bases de datos en el portal web institucional para todos los usuarios interesados y, para las entidades que cuentan con convenio se transmitieron la bases de datos de acuerdo con los requerimientos del convenio y el cronograma de publicación de cifras oficiales.</t>
  </si>
  <si>
    <t>Durante el año 2023, los funcionarios de la Subdirección realizaron y aprobaron los cursos programados por la Escuela para el área, teniendo como resultado  un cumplimiento acumulado del 130% para este indicador.</t>
  </si>
  <si>
    <t>Durante el año 2023 se realizaron los respectivos seguimientos a la ejecución y ajustes a los proyectos de inversión con recursos del PGN asignados. Se asisitió y participó en las reuniones de seguimiento programadas. La publicación correspondientes al mes de diciembre de 2023  se realizará en febrero de 2024 debido a que el registro en la PIIP de acuerdo con instrucciones de DNP se debe adelantar hasta el 31-01-2024.</t>
  </si>
  <si>
    <t>se relizó seguimiento y ajuste a las diferencias presentadas en los tbg vigentes en la entidad</t>
  </si>
  <si>
    <t>Las acciones CONPES fueron reportadas en el aplicativo SISCONPES en marzo y agosto   de 2023 en un 100% correspondientes a los cortes 2022-2 y 2023-1.  
 En cuánto al indicador SINERGIA para el cuatrienio 2023-2026, se hizo el reporte del Indicador "Recaudo Neto como porcentaje del PIB" en la nueva plataforma SINERGIA 2.0 para cada uno de los 12 meses del año 2023. 
Para el año 2023 en el PES se ajecutaron 9 tareas las cuales fueron aprobadas en su totalidad.</t>
  </si>
  <si>
    <t>los cuatro elementos estratégicos determinado por el director general fue incluido como lineamiento estratégico dentro del nuevo modelo de planeación institucional</t>
  </si>
  <si>
    <t>se adelnató la revisión del cronograma de actividades del proyecto BID, y en tal sentido se acoró que por razones de conveniencia ajenas a la responsabilidad de las partes se bedia alargar el horizonte de cumplimiento del proyecto, con finalización en agosto de 2024</t>
  </si>
  <si>
    <t>Plan de mejoramiento para cierre de brechas, con base en los resultados del Índice de Desempeño Institucional - IDI</t>
  </si>
  <si>
    <t>Plan consolidado de acciones de mejoramiento para cierre de brechas, con base en los resultados del ïndice de Desempeño Institucional, elaborado.</t>
  </si>
  <si>
    <t>Durante el mes de junio se diligenció por parte de las dependencias del nivel central el cuestionario FURAG con las preguntas a cargo, con miras a su consolidación por parte de la Subdirección de Planeación y Cumplimiento y cargue en el aplicativo FURAG de la Función Pública, para la medición del desempeño institucional.
En el mes de julio se recibieron las respuestas de las dependencias al cuestionario FURAG,  530 preguntas con sus diferentes opciones, para un total de  2726 opciones, de las cuales 296 fueron nuevas preguntas, habiendo sido necesario elevar 8 consultas, 7 hacia los líderes de políticas a nivel nacional y 1 interna. Para este ejercicio se adelantaron 28 reuniones con las dependencias a cargo de las respuestas (22). 
De otra parte, se revisó la consistencia de las respuestas a las preguntas y posteriormente se cargaron  en el sistema FURAG, habiendo  recibido certificación de diligenciamiento completo el 25 de julio de 2023 por parte de la Función Pública. 
Hacia finales del mes de octubre, el Departamento Administrativo de la Función Pública-DAFP dió a conocer los resultados del índice de desempeño Institucional-IDI, basados en las respuestas al formulario FURAG, habiendo obtenido la entidad un puntaje de 86.3, (que en la vigencia anterior fue de 84.7), pasando del puesto 19  al 8  entre 26 dependencias que conforman el Sector Hacienda del que hace parte.  Estos resultados y un análisis de los mismos se socializaron mediante correos electrónicos y reuniones a las diferentes dependencias del nivel central y del nivel nacional. Asimismo, se impartieron las instrucciones pertinentes para la realización de los planes de cierre de brechas.
Hacia los meses de noviembre y diciembre se recibieron los planes de cierre de brechas, con los que se consolidó el Plan de cierre de brechas de la entidad que se encuentra en el siguiente enlace: https://diancolombia.sharepoint.com/:x:/s/Sub-Plan-Cump/EbpwC9DmlExIuNrsEXPWF-EBWSIISFAv-tXmSzdbo5tQhg?e=Shc5T9</t>
  </si>
  <si>
    <t>De acuerdo a la programación de capacitaciones definida por la Subdirección de la Escuela, tenemos un cumplimiento del 123% para el año. Esto quiere decir que los funcionarios tuvieron una participación activa a las mismas y que los aprobaron.</t>
  </si>
  <si>
    <t>El Plan Anticorrupción y de Atención al Ciudadano inicio con 61  actividades y tuvo algunas modificaciones a lo largo del año habiendo cerrado con la versión 5, que concentró 65 actividadesdistribuidas de la siguiente manera en los diferentes componentes: 
Componente Riesgos: 3 actividades, Componente Racionalización de trámites: 6 actividades, Componente Rendición de cuentas: 11 actividades, Componente Servicio al ciudadano: 14 actividades, Componente Transparencia: 16 actividades, Componente Adicionales: 15 actividades.
Estas actividades fueron cumplidas en un 100% excepto en el componente de Racionalización de trámites que alcanzó un 92%, lo cual dio lugar a un cumplimiento del 99% del plan. Se puede apreciar el avance de las diferentes actividades en el monitoreo 3, ubicado en el siguiente enlace: :https://www.dian.gov.co/dian/entidad/PlanEvalInstitucional/Plan-Anticorrupcion-vigencia-2023-Vr5.xlsx</t>
  </si>
  <si>
    <t>Durante el 2023 la Subdirección de Procesos atendió un total de trece (13) PQSRD, diez (10) por el sistema antiguo y tres (3) por Dynamics 365. 
Al cierre del antiguo sistema de PQRS la Subdirección gestionó 154 solicitudes con ciclo completo (cerradas, con respuesta final generada y comunicada)
Por temas de integración tecnológica no fue posible cerrar el ingreso por el antiguo sistema por la APP.</t>
  </si>
  <si>
    <t xml:space="preserve">Compromiso logrado al 100% a 31 de diciembre de 2023, que con lo ejecutado en el cuarto trimestre, se tiene el siguiente consolidado,con el siguiente detalle:
* Plan de Gestión de Calidad 100%: Gestión de Riesgos: Ocho(8) líneas desarrolladas en actualización de matrices, nueva política de riesgos institucionales, implementación metodología DAFP 6, e informes cuatrimestrales principalmente (que se detallan en el compromiso de gestión de riesgos de esta matriz); 
* Gestión de actualización de documentos de los procesos, donde se gestionaron el 100% de las  solicitudes de publicación;  Cuatro (4) informes  de producto y servicio no conforme y Reporte de FURAG en los componentes de riesgos, procesos y gestión documental.
* Plan de Gestión Ambiental 100%  con 11 actividades generales desarrolladas que incluye principalmente: Actualización de documentos y cartillas de gestión ambiental desarrollados, Participación en mesa sectorial de hacienda, Caracterización Energética ambiental de las sedes de la DIAN, Construcción de linea base documental y mesas de trabajo internas para Aduanas Verdes, Actualización y seguimiento de matrices de impacto ambiental y verificación de controles ambientales en 49 seccionales, Soporte para publicaciones ambientales y Conceptos ambientales en 171 solicitudes contractuales.
</t>
  </si>
  <si>
    <t>Durante el año 2023 desde la Subdirección de Procesos y con el apoyo de la firma Baker Tilly se adelantaron mesas de trabajo internas para construir una propuesta de Mapa. Una vez se contó con una primera versión, se realizaron mesas de trabajo con los Directores de Gestión y Jefes de Oficina de la Entidad, para discutir y fortalecer la propuesta de mapa de proceos presentada.
Finalmente en el mes de agosto en sesión del Comité Institucional de Gestión y Desempeño fue aprobado el Mapa de Procesos. A partir de dicha aprobación, se adelantaron diversas sesiones de divulgación y entendimiento a diferentes dependencias de la Entidad.
Para el cuarto trimestre se avanzó en el desarrollo del último entregable de la Fase IV del proyecto de implementación de la disciplina BPM y se dió inicio a la etapa de modelamiento con la construcción de los bocetos de los procesos. En esta etapa se intervino 26 de los 35 procesos.</t>
  </si>
  <si>
    <t>En el año 2023 se recibieron solicitudes de creación, actualización y eliminación de documentos por parte de todos los procesos de la Entidad, las cuales fueron atendidas en su totalidad de manera oportuna. En total se intervino y actualizó 102  documentos entre procedimientos, instructivos y cartillas lo que sumado a los formatos asociados, suman 363 publicaciones.</t>
  </si>
  <si>
    <t>Para el año 2023 se propuso como meta la actualización de 10 matrices de riesgos, con lo cual se llegó a 38 matrices actualizadas, con lo cual se cumplió cabalmanete con la actualización de las matrices esperadas, conforme a lo detallado en cada uno de los reportes trimestrales.</t>
  </si>
  <si>
    <t>Durante el año 2023 se aprobaron diecisiete (17) entregable, los cuales fueron revisados y analizados por los expertos técnicos delegados de la Subdirección de Procesos, cumpliendo con los estándares de calidad establecidos. De igual forma, se recibió otros seis (6) entregables que a 31 de diciembre de 2023, estaban en proceso de revisión, o correspondían a informes parciales.</t>
  </si>
  <si>
    <t xml:space="preserve">La ejecución del cumplimiento de los cronogramas alcanzó un 81% debido a que algunos entregables no fueron aprobados al finalizar la vigencia; esto conlleva a una subejecución del consultor vinculado,  en las Fases IV, V, VI y VII del proyecto de implementación de la disciplina BPM en la DIAN, y que se detallan en el análisis del cuarto trimestre. </t>
  </si>
  <si>
    <t>Se observa una ejecución del  132% del indicador de cumplimiento del PIC, a 31 de diciembre 31 de 2023, y una vez evaluada la vigencia, lo que evidencia la asistencia de los servidores de la Subdirección de Procesos a las actividades programadas de capacitación.</t>
  </si>
  <si>
    <t>Se dio respuesta de manera extemproanea a una consulta relacionada con sobre las importaciones de diplomáticos, sin que quedase ningún caso pendiente para el año2023.
Al cierre del antiguo sistema de PQRS la Subdirección gestionó 154 solicitudes con ciclo completo (cerradas, con respuesta final generada y comunicada)
Por temas de integración tecnológica no fue posible cerrar el ingreso por el antiguo sistema por la APP.</t>
  </si>
  <si>
    <t>El SCTA pariticipó activamente durante el año 2023 en las diferentes reuniones que se llevaron a cabo relacionadas con el proyecto del NSGA y presentó sus requerimientos oportunamente, actualmente no se han recibido nuevos lineamientos en este tema por parte de los directivos de la Entidad.</t>
  </si>
  <si>
    <t>Con corte a 31 de diciembre de 2023, se ha realizado la revisión de 1142 manifiestos de carga</t>
  </si>
  <si>
    <t>Con corte a 31 de diciembre de 2023, se ha realizado la revisión de 2118 DUTAS</t>
  </si>
  <si>
    <t>Porcentaje de participación del SCTA en la elaboración del documento para el Centro Conjunto de Análisis Migratorio – CECAM de Migración Colombia</t>
  </si>
  <si>
    <t>El SCTA pariticipó en el 100 % en la elaboración del documento plan y esta a la espera de una respuesta sobre el proyecto de modificación del convenio y su anexo técnico</t>
  </si>
  <si>
    <t>Se presentaron las solicitudes de los roles para el uso del software de (R ) lenguaje de programación, Python y Oracle para realizar consultas de las bases de datos aduaneras pertenecientes de la DIAN, en el tema de viajeros.</t>
  </si>
  <si>
    <t>Se definió como lienamiento la realización de la evaluación de los operadores de DTC, de las fases 2 y 3 ejecución y deinsitalación respectivamente durente el año 2024, la cual se prevee realizar con el apoyo de las Direcciones Seccionales y de la POLFA.</t>
  </si>
  <si>
    <t>Se llevaron a cabo reuniones con los operadores de DTC y con la DGIT, con el fin de definir las especificaciones funcionales del servicio iteroperabilidad. Actualmente se tienen ya elaborados documentos con las hsitorias de usuario para consulta de DUTAS aceptadas y por número, eventos por operador y envío de mensajes de eventos de dispositivos de trazabilidad.</t>
  </si>
  <si>
    <t>Se dio cumplimiento por encima de la meta programada que era el 90%  con un logro del 12% para el cuatro trimestre del año 2023, mediante la participación de los funcioanrios del SCTA en las activiades de capacitación que se llevaron a cabo por parte de la UAE -DIAN.</t>
  </si>
  <si>
    <t>Protocolos de operación del CTA actualizados</t>
  </si>
  <si>
    <t xml:space="preserve">Se cuenta con una versión preliminar de los protocolos de operación priorizados, la cual será revisada por el equipo del SCTA antes de ser puesta en funcionamiento </t>
  </si>
  <si>
    <t>Durante el año 2023, se alcanza un cumplimiento del 96,3% correspondiente a 279.38 billones de pesos recaudados, frente a una meta establecida de 290.06 billones, se destaca que al final del periodo el monto recaudado por declaraciones de renta supero la meta de 50,1 billones en un 102% al recaudar 51,2 billones, no obstante, las retenciones realizadas de este impuesto no llegaron a la meta de 102,7 billones sino que alcanzaron un 93,9% de cumplimiento con un recaudo de 96,4 billones, de esta manera el impuesto sobre la renta y complementarios llegó a un 96,6% de cumplimiento con 147,6 billones sobre una meta de 152,8 billones. Por su parte el impuesto sobre las ventas IVA alcanzó el 98,8% de cumplimiento al recaudar 66,3 billones sobre una meta de 67,1 billones. Por último los impuestos aduaneros llegaron al 97,3% de cumplimiento ,al recaudar 41,6 billones, sobre una meta de 44,5 billones. Estos tres impuestos tienen una participación del 91,5% del total recaudado.</t>
  </si>
  <si>
    <t xml:space="preserve">Durante el año se realizan diferentes estrategias teniendo como resultado un sobrecumplimiento del 105,6%, a continuación, se mencionan las tres más importantes para el año 2023: 
1. Recaudo por Gestión Tributaria (Cobranzas, Persuasiva, Campañas, Acciones de Control) aporta el 58,71% de la gestión.
2. Sugerida IVA aporta el 18,30% de la gestión.
3. Perceptiva Renta AG 2022 aporta el 9,79% de la gestión.
</t>
  </si>
  <si>
    <t>La Dirección de Gestión de Impuestos tiene recursos asignados por 29.716 MCOP para la vigencia 2023. De los cuales, el 10,0%, es decir, 3.000 MCOP corresponden al proyecto de Factura Electrónica y el restante a gastos de funcionamiento. A corte 31 de diciembre se ejecutaron 29.148 MCOP, correspondientes principalmente, 26.357 MCOP al registro de vigencia futura para el servicio de Contac Center de la Entidad y 135.9 MCOP asociados a viáticos y gastos de transporte. Lo restante con cargo al proyecto de factura Electrónica servicios profesionales. Al final se alcanzó un 98,1% de ejecución de los recursos asignados</t>
  </si>
  <si>
    <t>Durante el año 2023, se da cumplimiento a este indicador en un 116,1%, se pusieron a disposición de los contribuyentes 6.968.953 declaraciones sugeridas, la meta establecida para este periodo era de 6.000.000 de declaraciones sugeridas, sumado a esta gestión se enviaron mas de 10.480.000 comunicados para incetivar y persuadir a los contribuyentes en el cumplimiento de sus responsabilidades tributarias.</t>
  </si>
  <si>
    <t>Se da cumplimiento a la meta en un 108% ,esto ya que desde la Subdirección se establecio que las Direcciones Seccionales debian seguir promoviendo los beneficios del RST en los diferentes grupos y actividades económicas, y de esta manera cerrar un poco la brecha de la informalidad.</t>
  </si>
  <si>
    <t>El 1 de noviembre fue expedida la resolución 165 que contiene el anexo técnico 1.9 con mejoras para factura electrónica y se implementan nuevos documentos electrónicos llamados Documentos equivalentes electrónicos con el anexo 1.0.</t>
  </si>
  <si>
    <r>
      <t>El  logro del objetivo, de resolver las solicitudes en menos 32 días, de esta actividad se atribuye al gran compromiso de las Direcciones Seccionales durante todo un año, al obtener un promedio de 27 días,  independientemente del incremento de la carga de trabajo. El cumplimiento de este indicador para el año 2023 es del</t>
    </r>
    <r>
      <rPr>
        <b/>
        <sz val="14"/>
        <rFont val="Calibri"/>
        <family val="2"/>
      </rPr>
      <t xml:space="preserve"> 120,8%</t>
    </r>
  </si>
  <si>
    <t>Se gestionaron las actividades definidas en las Direcciones Seccionales y en el Nivel Central; además, se realizó el monitoreo y seguimiento a las Direcciones Seccionales que no habían remitido la evidencia respectiva del desarrollo de la campaña.</t>
  </si>
  <si>
    <t>Este Indicador fue inhabilitado por solicitud de la Subdirección de Servicio al Ciudadano en Asuntos Tributarios DGI del 27 de diciembre de 2023, debido a que el mismo se encuentra en cabeza de dicha subdirección.</t>
  </si>
  <si>
    <t xml:space="preserve">Durante el año 2023, se da cumplimiento a los dos(2) nuevos medios de pago de tributos administrados por la DIAN, propuestos como meta; el primero corresponde al corresponsal bancario REVAL  a través de la entidad recaudadora Banco Citibank y el segundo al pago con tarjeta de crédito del Banco BBVA a las p'ersonas naturales y jurídicas. </t>
  </si>
  <si>
    <t>El indicador de la percepción de la calidad general del servicio prestado por la DIAN  en el 2023 fue de 90.6%, quedando en una escala de medición de "satisfactorio destacado". Este resultado ha sido el más favorable obtenido en los últimos 6 años, lo cual se debe especialmente al diseño e implementación de acciones de mejora enfocadas en las siguientes líneas de acción:
* Modernización tecnológica para cercanía con el ciudadano (nuevos servicios en línea, trámites y servicios simplificados y autogestionables)
* Mejoramiento de la capacidad operativa y el conocimiento técnico de los servidores públicos.
* Fortalecimiento de la confianza y la transparencia entidad - ciudadano.</t>
  </si>
  <si>
    <t>Durante el año 2023 se impactaron 96436 personas dando a conocer los mecanismos de formalización tributaria, en donde se refleja el compromiso de las Direcciones Seccionales y de la Subidrección dando con esto un cumplimiento del 137.8% de la meta establecida.</t>
  </si>
  <si>
    <t>Atendiendo las recomendaciones y criterios que la Función Pública establece en el Modelo Integrado de Planeación y la Gestión (MIPG) para implementar estrategias que contribuyan a disminuir las brechas de servicio, en el 2023 utilizando como fuente de financiación recursos del Programa "Apoyo a la Modernización de la DIAN", se contrató con la Universidad del Valle una consultoría para la generación de un plan de formación y entrenamiento efectivo de funcionarios DIAN, con el propósito de mejorar el relacionamiento y comunicación con personas con discapacidad auditiva. De esta manera se fortalece las capacidades del talento humano que brinda atención al ciudadano en los distintos canales de servicio dispuestos por la entidad, mejorando con ello lo demandado en política públicas donde la entidad tenga dentro de su portafolio una atención diferenciada para este tipo de usuarios.
Este plan de formación, se ubica desde un enfoque de derechos que, en consecuencia, con el Artículo 13 de la Constitución Política de Colombia, la Ley Estatutaria 1618/2013 y la Ley 982/2005, reconoce a los Sordos en su ejercicio de ciudadanía como miembros de una minoría lingüística, la lengua de señas colombiana, LSC, como lengua de la comunidad sorda y el derecho a disfrutar de una vida digna a partir de la generación de condiciones de accesibilidad a la información y comunicación en su lengua. 
En este sentido, en el mes de junio de 2023, se dio inicio a las actividades pedagógicas que hicieron parte de esta importante iniciativa. Como resultado de este ejercicio, se capacitaron 145 servidores de las diferentes dependencias de la entidad, que aprobaron satisfactoriamente el curso, los cuales están en capacidad de comprender y participar en conversaciones básicas en lengua de señas colombiana en el contexto personal, familiar social, laboral como saludar, presentarse, pedir y dar información, hablar de la familia, de la profesión o del trabajo, interacciones básicas con personas sordas que requieren información o ayuda.                                                                                                                                                                                 Por ejemplo: 
Averiguar si se debe o no declarar renta 
Trámite de facturación electrónica 
Inscripción en el RUT 
Para el 2024, las Direcciones Seccionales contarán con este grupo inicial de capacitados con el cual se conformará una red de multiplicadores que cumpla dos funciones la primera apoyar en el proceso de atención en el relacionamiento con la población sorda cuando visten nuestras sedes y la segunda organizar jornadas de réplica con el resto de colaboradores que no pudieron accedieron al plan de formación. 
En concordancia con lo anterior, se dispondrá en la plataforma virtual de la escuela los módulos, las guías de estudio y el material audiovisual que se desarrolló durante la ejecución de las fases I y II de este proyecto.</t>
  </si>
  <si>
    <t>Cumplimiento del 99,01% del Plan de Cultura de la Contribución. Queda pendiente la aprobación del procedimiento de cultura de la contribución en el servicio, por las instancias pertinentes.
Se avanzó con el proceso de planeación y construcción para el desarrollo de 8 de las 8 actividades programadas en el plan de cultura, lo cual representa un avance total de 19% para el cuarto trimestre frente al 100% de las 8 actividades definidas para todo el año en el plan de cultura. Avance acumulado, 99,01% 
Servidores y ciudadanos capacitados en taller práctico: 5.568
Ciudadanos participantes en iniciativas de sensibilización y acción colectiva: 35.065
Maestros capacitados:1.862
Estudiantes NAF capacitados: 2.817
Ciudadanos participantes en capacitaciones NAF: 90.492
Actividades de acompañamiento a la consultoría: 100% de las solicitudes atendidas en fase de diseño de solicitud.
Actualización de procedimiento: borrador de procedimiento elaborado, pero reenfocado de acuerdo con la metodología BPM. Se remitieron las recomendaciones correspondientes al flujograma presentado por la Subdirección de Procesos, pendiente su aprobación.
Desarrollo del 100% de las actividades preparatorias del sorteo y el contacto a ganadores en el marco del Premio Fiscal 2023, de acuerdo con el cronograma definido.
Realización del día de la Cultura de la Contribución, con más de 60 participantes presenciales.
Fuente cifras: SI de Planeación, Plan de Cultura de la Contribución.</t>
  </si>
  <si>
    <t xml:space="preserve">Los dos nuevos canales previstos en la meta anual son: 1) Nuevo canal de Whatsapp y 2) Nuevo Sistema de PQSR institucional. 
Salida a producción del nuevo sistema de PQSRD, el pasado 11 de agosto de 2023, siendo un logro institucional importante para atender los requerimientos de la ciudadanía.
Durante el año 2023, la Subdirección de Servicio al Ciudadano puso a disposición de los usuarios el servicio de WHATSAPP, así:
1) Registro Único de Beneficiarios - RUB: salió a producción el 17 de julio de 2023  para apoyar a los ciudadanos en el proceso de registro a través del cual las personas jurídicas y estructuras sin personería jurídica o similares deben suministrar la información de sus beneficiarios finales.  
2) Factura Electrónica: Salió a producción el 29 de mayo de 2023 para comprador o consumidor final, con el propósito de facilitar y mejorar la experiencia de usuario.
3) Cobranzas: Está en proceso de aprobación ajustes finales realizados y luego su puesta en producción.
</t>
  </si>
  <si>
    <t>Se da cumplimiento  a la meta en el 100% destacando que el mismo tiene como finalidad el de  presentar estrategias efectivas de intervención con enfoque territorial, de género y fortalecimiento de cadenas de valor; construidas y coordinadas por la Subdirección para el Impulso de la Formalización Tributaria  - y la UGPP - para promover la transición hacia la formalidad. Se brindan referencias bibliográficas para respaldar y ampliar los conocimientos adquiridos en el estudio para tener claridad sobre la ruta de la formalizacion.</t>
  </si>
  <si>
    <t>Sobre indicador debemos tener presente que se realizó un gran trabajo de manera articulada con las Direcciones Seccionales, sin embargo, no se cumple con la meta acumulada sino que se da un cumplimiento del 98.9% , la razón que se observa desde la Subdirección que es que en muchos municipios no se daba el apoyo político por parte de los concejos municipales, es decir,  las constantes diferencias entre los concejos municipales y las Alcaldías desencadenaron la no presentación y/ o aprobación de acuerdos contentivos de las tarifas del RST.</t>
  </si>
  <si>
    <t>Durante todo el año 2023, se evidencia que cada día mas crecen los facturadores electrónicos en el país, cumpliendo con la obligaciones impuesta por la administración tributaria, lo cual se traduce en un mayor recaudo y una una mejor utilización de los impuestos,  esto debido a las campañas generadas, visitas integrales,  capacitaciones a nivel nacional, y apalancado por el premio fiscal lo cual hizo qe los sujetos obligados expidieran  la FE y los adquirentes la exiigieran, estos últimos se han sensibilizado más sobre la importancia de exigir este documento.</t>
  </si>
  <si>
    <t>Durante la vigencia del año 2023, se realizaron campañas y capacitaciones a nivel país, lo cual hizo que cada trimestre se incrementaran los sujetos obligados a presentar este documento, dando asi cumplimiento a la meta establecida.</t>
  </si>
  <si>
    <t>Resolución 165 del 1 de noviembre del 2023.</t>
  </si>
  <si>
    <r>
      <t>En lo transcurrido del año 2023 se ha cumplido con lo pactado en el Convenio DIAN/Global Blue No. CONV-00-002-2022, entregando e instalando los kioscos de autogestión, validación móvil y las terminales PC en los diferentes aeropuertos internacionales y puestos de control fronterizo internacional establecidos para la prestación del servicio integral de la devolución del impuesto sobre las ventas -IVA a los turistas extranjeros, sin afectar el procedimiento de la radiación de la solicitud. Este indicador en el año 2023 se cumplio en un</t>
    </r>
    <r>
      <rPr>
        <b/>
        <sz val="14"/>
        <rFont val="Calibri"/>
        <family val="2"/>
      </rPr>
      <t xml:space="preserve"> 100%</t>
    </r>
  </si>
  <si>
    <t>La Dirección de Gestión de Impuestos participo activamente con sus subdirecciones en las 32 iniciativas propuestas por la Subdirección Escuela logrando el cumplimiento de la meta. Logrando la certificación de 682 funcionarios en lo corrido del año.</t>
  </si>
  <si>
    <t>Servicio digital del RUT:
Identificación
Creación de una casilla llamada 'Género' que se muestra en la sección 'Datos básicos' de la pantalla 'Identificación'. Esta casilla permite al contribuyente o usuario externo seleccionar su género; dicha información se utilizará para realizar estudios, cruces de información y análisis estadísticos con enfoque de género dispuesto por la parte administrativa de la DIAN.
Se limito la cantidad de RUTs de personas naturales asociados a un mismo correo electrónico a máximo 5 registros.
Responsabilidades
Creación de validación para usuario de autogestión donde limite el colocar actividades aduaneras solo a responsables de IVA y limita está operación a NITs suspendidos.
Creación de las responsabilidades: 62 - Impuesto nacional sobre productos plásticos de un solo uso utilizados para envasar; embalar o empacar bienes, 63 - Impuestos a las bebidas ultraprocesadas azucaradas; 64 -Impuesto a los productos comestibles ultraprocesados industrialmente y/o con alto contenido de azúcares añadidos, sodio o grasas saturadas y 65 - Tributación por Presencia económica significativa en Colombia – PES.
Ajuste de descripciones y ayudas para la responsabilidad de impuesto al patrimonio.
Ajusté de nombre de la responsabilidad 56 Impuesto al Carbono por Impuesto Nacional al Carbono.
Eliminación de la ayuda y de la responsabilidad 24 declaración informativa consolidada precios de transferencia ya que la misma no se encuentra vigente. 
Actividades económicas
Ajuste actividades económicas (bisutería)
Características y formas de las organizaciones
Creación en la casilla 67 Sociedades y organismos extranjeros el código 15 Presencia económica significativa en Colombia. 
Entidad de vigilancia y control
Creación de la Entidad de vigilancia y control el código 42 Ministerio del Deporte.
Estado
Validación de cliente al incluir el código 75 (Registro de sociedad con sede efectiva de administración en Colombia) en la casilla 89 (Estado).
Ajuste de fechas en las validaciones de ZESE, de acuerdo con reforma tributaria.
Casilla 89 cierre de vigencias de los códigos 4 (en proceso concordatario), 9 (Liquidación obligatoria) y 99 (otro estado de empresa o persona).
Creación de los códigos: Código 121 Presencia económica significativa en Colombia, con aplicación de la retención en la fuente y código 122 Presencia económica significativa en Colombia, sin aplicación de la retención en la fuente
Se realizó el cierre de vigencias de la casilla 89 al grupo 4 y 5 de simple códigos 117 y 118 conforme a la Sentencia C-540/23 de la Corte Constitucional.
Se creo en la casilla 89 el código 125 grupo 3 ley 2155 conforme a la Sentencia C-540/23 de la Corte Constitucional. 
Socios o miembros Junta Directiva
Cambiar validación para la hoja 4 "Socios o miembros Junta Directiva" para que permita que se incluyan NITs cancelados, pero solicite su fecha de cierre de vigencia para ellos.
Creación de código en la casilla 89 que permita cancelación de un prestador de servicio desde el exterior código (120).
Otros 
Creación de mensaje informativo al momento de crear el 1180 concepto 21 y 22 para persona natural, “Si cambias de actividad económica y la solicitud es para cesar definitivamente la responsabilidad 48 Responsable de IVA o 33 Impuesto nacional al consumo, no deberás continuar con la radicación de la solicitud, sino agendar cita para actualización con un funcionario.”
Ajustes reporte de información básica para incluir los registros que se encuentran en estado cancelado, incluir columnas y que no traiga registros migrados.
Creación de mensaje automático de correo electrónico para la inscripción de personas jurídicas informándoles sobre la obligación de suministrar la información en el RUB
Ajuste al masivo de cancelación masiva incluyendo una validación (Si alguno de los registros tiene pendiente de resolver alguno de los procesos de Solicitud de actualización RUT con verificación (Conceptos, 5, 21 o 22), el sistema no debe realizar ninguna acción sobre estos Nits o si algunos de los registros no corresponden con la Dirección Seccional que emitió el acto administrativo, el sistema no debe realizar ninguna acción sobre estos Nits). 
Modificación funcionalidades modulo actuaciones de oficio y apariencias de pantalla.
Se eliminaron las validaciones de servidor para las cancelaciones de oficio por autoridad competente y la reactivación de NITs. 
Ajustar validación en nombres, apellidos y razón social, en las diferentes hojas del RUT. 
APP VIRTUAL
Módulo de actualización virtual, ajuste de tratamiento de datos sensibles (menores de edad) e inclusión de responsabilidad 10, códigos 22 exportador y 23 importador de la casilla 54 por autogestión.
Inscripción 
Ajuste a los sistemas y aplicativos referentes a RUT virtual haciendo uso de la versión de la cedula de ciudadanía digital en físico, donde el sistema realiza verificación, mediante lectura de la zona de lectura mecánica con código verificador.
Validación de los NIT 700 con el tipo de documento cedula de ciudadanía y el número de identificación de la persona, para que no permita la duplicidad de NITS.
Se agregó el mensaje de tratamiento de datos, ley 1581 de 2012 y complementarios, conforme con la Política de Tratamiento de Datos Personales de la DIAN, que iría en la parte final del RUT donde se encuentra la Firma del solicitante antes de la información del Parágrafo del artículo 1.6.1.2.20 del Decreto 1625 de 2016 y autorización para el tratamiento de datos personales sensibles de niñas, niños y adolescentes.
Creación de alertas que se dirigen a los contadores o revisores fiscales, informándoles su inclusión en la inscripción de las Uniones Temporales y Consorcios
Actualizaciones autogestión
Creación de la validación de cliente, para el concepto de actualización, cuando se cambie el representante legal y al momento de guardar borrador, el sistema detecte que la persona que inicio sesión ya no está como tercero en hoja 3 del registro, el sistema no permite continuar.
Mensaje al ingresar a la plataforma MUISCA cuando no se tenga registrado un correo electrónico en el Rut. 
Marcas y demarcaciones para que el usuario externo NO realice la actualización por autogestión cuando exista la solicitud de autoridad competente. 
Apoyar la Modernización Tecnológica del RUT
 En el marco del proceso de modernización tecnológica de la entidad, el Registro Único Tributario es un elemento fundamental que articula y suministra información relevante para todas las áreas de la DIAN, por lo que es necesario participar activamente en las actividades relacionadas con la modernización. Durante el año 2023, se participó en las reuniones organizadas por la Dirección de Gestión de Tecnología en las cuales se indicó la nueva estructura de trabajo que se va a adoptar para iniciar la ejecución de actividades que permitan contar con victorias tempranas en iteraciones cortas, en paralelo a la construcción del Nuevo Sistema de Gestión Tributaria – NSGT.  Para finales del año, se tomó la decisión de trabajar durante 2024 en el look and feel de los servicios de inscripción y actualización del RUT, para ofrecer una mejor experiencia de usuario, eliminando algunos pasos del procedimiento y optimizando el uso de la información disponible.
En cuanto a la consultoría enfocada en la depuración y limpieza de la información contenida en el RUT que tiene por objeto facilitar el proceso de migración de la información del registro al nuevo sistema, durante el último trimestre de 2023 se adelantó el proceso de contratación del equipo de consultores que ejecutarán las tareas tanto del análisis de la información y depuración, como de desarrollos a ejecutar en el actual sistema de información; acorde con lo concertado con la Dirección de Innovación y Tecnología.  Durante el mes de diciembre, los consultores iniciaron las capacitaciones para conocer detalladamente la estructura del registro y su funcionalidad.
Divulgar y fortalecer el Registro Único de Beneficiarios Finales – RUB
A corte 31 de diciembre de 2023, se realizaron trescientas treinta y seis (336) capacitaciones dirigidas a 48.237 asistentes, fueron enfocadas tanto a clientes externos entre ellos: Gremios de contadores, sector financiero, Juntas de Acción Comunal y ciudadanía en general y clientes internos: Defensoría del Contribuyente, Núcleos de Apoyo Fiscal (NAF); estas dictadas de manera presencial y virtual.
Se destaca dentro de las actividades realizadas, la participación los días 21, 22 y 23 de marzo en la conferencia “Workshop Beneficial OwnerShip-Global Facility – Colombia DIAN”, donde se intercambiaron las experiencias del proceso de implementación del Registro de Beneficiarios Finales; al final de la sesión también se sensibiliza a las entidades de control colombianas, las cuales por su misionalidad tendrían acceso a la información contenida en el RUB, esto con el fin de fortalecer alianzas estratégicas.
Las cifras estadísticas a 30 de diciembre de 2023, se recibieron 829.259 reportes de beneficiario final.
Se dispusieron canales de atención y acompañamiento permanente a los obligados:  Línea de atención Contac Center, CHAT BOT, WhatsApp y programación de llamadas.
Disponibilidad de micrositio en el portal web de la entidad, www.dian.gov.co , en el cual se publica toda la información relacionada con el Registro de Beneficiarios Finales – RUB (Presentación oficial, videos, tutoriales, instructivos y normatividad).
Disponibilidad de consulta para persona naturales inscritas en el RUT: A través de la app DIAN y portal web, con su cuenta de usuario registrado, las personas naturales pueden consultar si han sido reportados como beneficiarios finales de personas jurídicas o estructuras sin personería jurídica.
Articulación de estrategia de divulgación de la obligación reportante de Beneficiarios Finales, a través de la Secretaría de Transparencia de la Presidencia de la República, vinculando a las entidades que podrán acceder a la información, entre las que se encuentran la Fiscalía General de la Nación, la Procuraduría, la Contraloría, la Superintendencia Financiera, la Superintendencia de Sociedades y la Unidad de Información y Análisis Financiero - UIAF.
Articulación de estrategia para facilitar el cumplimiento de la obligación a los Organismos de Acción Comunal, en trabajo concertado con el Ministerio del Interior: se remitió a dicha entidad una propuesta de cartilla didáctica sobre el cumplimiento de obligaciones tributarias incluida el reporte de beneficiarios finales.  El plazo de presentación del reporte inicial se extendió hasta el 31 de julio de 2024 para las organizaciones comunales creadas hasta el 31 de mayo de 2024.
La subdirección del RUT participó en el taller sobre Transparencia de Beneficiarios Finales en Panamá - El Rol de los Agentes Residentes como guardianes del Registro de Beneficiario Finales, organizado por EUAML/CTF Global Facility, en Ciudad de Panamá – Panamá, del 27 al 29 de septiembre de 2023, donde se realizó un  encuentro regional sobre los avances y nuevos desafíos en la identificación de beneficiarios finales, mantener en los registros información precisa, actualizada y el acceso a la información por parte de entidades externas.
Nuevas funcionalidades para facilitar inscripción y actualización del RUT – Consorcios y Uniones temporales
El 2 de septiembre se habilitó la funcionalidad de inscripción de Consorcios y Uniones Temporales a través del módulo de autogestión de los representantes legales. (Versión 1). El cual contiene las siguientes funcionalidades.
-	Crear la opción de solicitud de inscripción en el Registro Único Tributario – RUT para Uniones Temporales y Consorcios a usuarios externos.
-	Permitir en pantalla el cargue de documentos soporte del trámite conforme con lo establecido en el numeral 4 del art.1.6.1.2.11. del Decreto Único Reglamentario 1625 de 2016, los cuales son obligatorios y condicionan el diligenciamiento del RUT y presentación de la solicitud de inscripción, por el cliente externo.
-	Permitir diligenciar en pantalla las secciones de identificación, ubicación, actividades económicas, responsabilidades y socios, conservando la estructura dispuesta en el servicio de inscripción virtual para el cliente externo.
-	Generar el documento soporte de la solicitud de inscripción de consorcio/unión temporal formulario 2771.
-	Permitir la gestión, verificación y registro de la decisión para el funcionario competente (formulario 2773).
-	Permitir al funcionario la asignación (formulario2772) y reasignación (formulario 2774) de las solicitudes de inscripción en el Registro Único Tributario – RUT para Uniones Temporales y Consorcios la cual debe quedar en la bandeja de reparto.
-	Generar un comunicado de la decisión al correo electrónico del solicitante.
-	Registrar la trazabilidad de las solicitudes de asignación de NIT para consorcios/uniones temporales, desde el radicado del cliente hasta la respuesta afirmativa o negativa de su solicitud.
-	Permitir firmar la solicitud al usuario externo y generar RUT definitivo con envió de carta de bienvenida y copia del RUT
Número de contribuyentes inscritos: 619</t>
  </si>
  <si>
    <t>Se realizaron las siguientes capacitaciones correspondientes a dicho trimestre: Habilidades cognitivas para afrontar situaciones de cambio (una persona inscrita y con curso finalizado), Gestión del conocimiento, aprendizaje organizacional y mentoring (una persona inscrita y con curso finalizado), Inducción (tres personas inscritas y con curso finalizado), Reinducción (Diecinueve personas inscritas y con curso finalizado), Cierre de brechas para el teletrabajo (dos personas inscritas y con curso finalizado) y Comprensión de documentos y lectura crítica de textos  (una persona y con curso finalizado).</t>
  </si>
  <si>
    <t>Durante el año 2023, se da cumplimiento a este indicador en un 116,1%, se pusieron a disposición de los contribuyentes 6.968.953 declaraciones sugeridas, la meta establecida para este periodo era de 6.000.000 de declaraciones sugeridas, sumado a esta gestión se enviaron mas de 10.480.000 comunicados para incentivar y persuadir a los contribuyentes en el cumplimiento de sus responsabilidades tributarias.</t>
  </si>
  <si>
    <t xml:space="preserve">Durante el año 2023, se da cumplimiento a los dos(2) nuevos medios de pago de tributos administrados por la DIAN, propuestos como meta; el primero corresponde al corresponsal bancario REVAL  a través de la entidad recaudadora Banco Citibank y el segundo al pago con tarjeta de crédito del Banco BBVA a las personas naturales y jurídicas. </t>
  </si>
  <si>
    <t>De acuerdo con el reporte de ejecución del PIC, elaborado por la Subdirección Escuela de Impuestos y Aduanas, para el año 2023  la meta correspondía al 90%,  lo alcanzado fue del 112,9% y el cumplimiento del 125,4%.</t>
  </si>
  <si>
    <t>Se da cumplimiento a la meta en un 108% ,esto ya que desde la Subdirección se estableció que las Direcciones Seccionales debian seguir promoviendo los beneficios del RST en los diferentes grupos y actividades económicas, y de esta manera cerrar un poco la brecha de la informalidad.</t>
  </si>
  <si>
    <t>Se da cumplimiento  a la meta en el 100% destacando que el mismo tiene como finalidad el de  presentan estrategias efectivas de intervención con enfoque territorial, de género y fortalecimiento de cadenas de valor; construidas y coordinadas por la Subdirección para el Impulso de la Formalización Tributaria  - y la UGPP - para promover la transición hacia la formalidad. Se brindan referencias bibliográficas para respaldar y ampliar los conocimientos adquiridos en el estudio para tener claridad sobre la ruta de la formalizacion.</t>
  </si>
  <si>
    <t>Sobre indicador debemos tener presente que se realizó un gran trabajo de manera articulada con las Direcciones Seccionales sin embargo no se cumple con la meta acumulada sino que se da un cumplimiento del 98.9% , la razón que se observa desde la Subdireccion que es que en muchos municipios no se daba el apoyo político por parte de los concejos municipales , es decir las constantes diferencias entre los concejos municipales y las Alcaldías desencadenaron la no presentación y o aprobación de acuerdos contentivos de las tarifas del RST.</t>
  </si>
  <si>
    <t>Se da cumplimiento al indicador del PIC , esto ya que los funcionarios están comprometidos y aprovechan los cursos asignados para estar en constante aprendizaje que les permite desarrollar y fortalecer sus competencias.</t>
  </si>
  <si>
    <t>El 1 de noviembre fue expedida la resolución 165 que contiene el anexo téncio 1.9 con mejoras para factura electrónica y se implementan nuevos documentos elctrónicos llamados Documetnos equivalentes electrónicos con el anexo 1.0., dando asi cumpliento a cabalidad con el indicador.</t>
  </si>
  <si>
    <t>Durante el año 2023 se dio cumplimiento en las respuestas de las solicitudes de PQRS que los usuarios interpusieron, dando una respuesta adecuada tanto de forma como de fondo, superando la meta del 80%. Se sigue trabajando para que no haya ninguna solicitud que no cumpla con los requisitos establecidos.</t>
  </si>
  <si>
    <t>Durante la vigencia del año 2023, se realizaron campañas y capaitaciones a nivel país, lo cual hizo que cada trimestre se incrementaran los sujeos obligados a presentar este documento, dando asi cumplimiento a la meta establecida.</t>
  </si>
  <si>
    <t>Se asistio a todas las sesiones programadas en el periodo, superando la expectativa, conforme al informe generado por la Escuela.</t>
  </si>
  <si>
    <t>El indicador de la percepción de la calidad general del servicio prestado por la DIAN  en el 2023 fue de 90.6%, quedando en una escala de medición de "satisfactorio destacado". Este resultado ha sido el más favorable obtenido en los últimos 6 años, lo cual se debe especialmente al diseño e implementación de acciones de mejora enfocadas en las siguientes líneas de acción:
* Modernización tecnológica para cercanía con el ciudadano (nuevos servicios en línea, trámites y servicios simplificados y autogestionables)
* Mejoramiento de la capacidad opertiva y el conocimiento técnico de los servidores públicos.
* Fortalecimiento de la confianza y la transparencia entidad - ciudadano.</t>
  </si>
  <si>
    <t>Los funcionarios de la Subdirección de Servicio al ciudadano dieron cumplimiento a las actividades del PIC a lo largo del 2023 y se obtuvo cumplimiento del 123%. (fuente: informe Escuela de Impuestos y Aduanas).</t>
  </si>
  <si>
    <r>
      <t xml:space="preserve">En la Subdirección de Devoluciones los funcionarios durante el año demostraron interés en asistir a las capacitaciones, en las cuales habían sido programados, independientemente de la carga operativa para gestionar. El cumplimiento de este indicador en el año 2023 es del </t>
    </r>
    <r>
      <rPr>
        <b/>
        <sz val="14"/>
        <rFont val="Calibri"/>
        <family val="2"/>
      </rPr>
      <t>112,6 %</t>
    </r>
  </si>
  <si>
    <t>El cumplimiento de este indicador obedece al control que se realiza de forma permanente por parte de los coordinadores Tipo B</t>
  </si>
  <si>
    <t>Causa: Se cumple el indicador en un 100.5% e de acuerdo a lo establecido para el periodo año 2023, con un promedio de 3.9 meses para la respuesta de las decisiones de los recursos aduaneros.Plan de acción: Se realiza seguimiento de este indicador durante el mes a todas las seccionales, con lo cual se logró un mejoramiento a los tiempos de respuesta en la Seccional Aduanas Bogotá, como consecuencia un acumulado positivo a nivel nacional.</t>
  </si>
  <si>
    <t>Causa: Se cumple el indicador en un 145% en un nivel excelente de acuerdo a lo establecido para el perioso año 2023, logrando un promedio de 4,3 meses para la respuesta de las decisiones de los recursos cambiarios.
Plan de acción: Se realizó seguimiento de este indicador durante el mes a todas las seccionales.</t>
  </si>
  <si>
    <t>Causa: Se cumple el indicador en un 100% de acuerdo a lo establecido para el periodo anual año 2023, logrando dar cumplimiento a la meta establecida, debido al cumplimiento en el cierre y tramite dela totalidad de PQRS para el periodo evaluado.</t>
  </si>
  <si>
    <t>Causa: Se cumple el indicador en un 119% en un nivel excelente de acuerdo a lo establecido para el periodo año 2023, logrando un promedio de 8,5 meses para la respuesta de las decisiones de los recursos tributarios.
Plan de acción: Se realizó seguimiento efectivo de este indicador durante el mes a todas las seccionales.</t>
  </si>
  <si>
    <t>Causa: Indicador en un 99,5% de acuerdo a lo establecido para el periodo año 2023, según seguimiento efectuado al tramite de registro de procesos en la herramienta de control RUPGJ (Registro Unico de Procesos de Gestión Jurídica)
Acciones a implementar: Dirigir las actividades de seguimiento y control a las seccionales con recurrente rotación de funcionarios en el area jurídica.</t>
  </si>
  <si>
    <t xml:space="preserve">Causa: Se cumple el indicador en un 100% de acuerdo a lo establecido para el periodo año 2023, logrando dar cumplimiento a la meta establecida. Se publicaron 12 Breviarios durante el 2023 en el Diannet. El Breviario es una herramienta mediante el que se divulga mensualmente la labor de la Subdirección de Recursos Jurídicos de la Dirección de Gestión Jurídica de la DIAN al resolver los recursos de reconsideración y solicitudes de revocatoria directa, en el que se exponen líneas de decisión que pueden servir de referencia a las áreas jurídicas de las Direcciones Seccionales para la resolución de controversias en casos similares y así unificar criterios que ayuden a prevenir el daño antijurídico y disminuir el nivel de litigiosidad de las decisiones en Sede Administrativa.
</t>
  </si>
  <si>
    <t>Causa: Se cumple el indicador en un 100% de acuerdo a lo establecido para el periodo año 2023, logrando dar cumplimiento a la meta establecida. Se publicaron 4 Abstract durante el 2023. El Abtract es un documento que contiene el resumen de los casos expuestos durante el trimestre en el Breviario mensual.</t>
  </si>
  <si>
    <t>Causa: Se cumple el indicador en un 119,1% en un nivel excelente de acuerdo a lo establecido para el periodo año 2023, dando cumplimiento al programa PIC para la anualidad. Se ejecutó la totalidad de las actividades academicas programadas para los funcionarios adscritos a la Subdirección de Recursos Jurídicos, logrando la certificaciones de culminación de manera efectiva.</t>
  </si>
  <si>
    <t>El cumplimiento del año para esta actividad fue del 129,2%, superando la meta propuesta.  La Subdirección de Fiscalización Tributaria en el seguimiento a la gestión, adelantó visitas de acompañamiento a las Direcciones Seccionales con el propósito de revisar conjuntamente los logros, así como brindar apoyo y buscar las acciones necesarias para proyectar el cumplimiento de la meta de gestión efectiva, en procura de conseguir el logro de ésta al final del año. Teniendo en cuenta las correcciones realizadas por las Direcciones Seccionales en las variables estadísticas cuyos reportes fueron publicados por la Subdirección de Planeación y Cumplimiento el 29 de enero pasado, se ajusta el valor del mes de diciembre de 1.481.714.099.779  a 1.396.168.308.579  para un logro del año de 11.627.462.843.856</t>
  </si>
  <si>
    <t>El cumplimiento acumulado para esta actividad en el año fue del 132%, superando la meta propuesta para el periodo.  La Subdirección de Fiscalización Tributaria en el seguimiento a la gestión, adelantó visitas de acompañamiento a las Direcciones Seccionales con el propósito de revisar conjuntamente los logros, así como brindar apoyo y buscar las acciones necesarias para proyectar el cumplimiento de la meta de gestión aceptada al final del año. De acuerdo con correcciones realizadas por las Direcciones Seccionales se ajusta el valor del mes de diciembre de 132.147.035.190 a 123.313.583.894  para un logro del año de 6.446.822.917.167</t>
  </si>
  <si>
    <t>Actividad cumplida al 100% teniendo en cuenta que todas las solicitudes surtieron el ciclo completo (cerradas, con respuesta final generada y comunicada) en el antiguo sistema de PQSR</t>
  </si>
  <si>
    <t>El cumplimiento de esta actividad en año fue de 108,4% teniendo en cuenta que de enero a diciembre se esperaba un total de 3225 nuevos contribuyentes inscritos como responsables del IVA y de INC o No responsables reclasificados como responsables de estos impuestos logrando un total de 3495 contribuyentes con esta condición, como resultado de las acciones de fiscalización realizadas por las Direcciones Seccionales, superando la meta propuesta.  Teniendo en cuenta las correcciones realizadas por las Direcciones Seccionales en las variables estadísticas cuyos reportes fueron publicados por la Subdirección de Planeación y Cumplimiento el 29 de enero pasado, se ajusta el valor del mes de diciembre de 1.174  a 1.228  para un logro del año de 3.495</t>
  </si>
  <si>
    <t>El cumplimiento de esta actividad fue del 100% debido a que la Subdirección presentó en conjunto con la Dirección Operativa de Grandes Contribuyentes propuesta de programas que se unificaron en reunión del 7 de septiembre de 2023</t>
  </si>
  <si>
    <t>Esta actividad presentó un cumplimiento del 133,3% debido a que a través de las acciones de control e investigaciones adelantadas por las Direcciones Seccionales y por la Dirección operativa de Grandes Contribuyentes se profirieron 720 Resoluciones de clausura de establecimiento que concluyeron en cierre o en Sanción Pecuaniaria en el año, en el cual había establecido una meta de 540.   Teniendo en cuenta las correcciones realizadas por las Direcciones Seccionales en las variables estadísticas cuyos reportes fueron publicados por la Subdirección de Planeación y Cumplimiento el 29 de enero pasado, se ajusta el valor del mes de diciembre de 268  a 295  para un logro del año de 720</t>
  </si>
  <si>
    <t>La subdirección de Fiscalización Tributaria en los esfuerzos contra la evasión envió durante el año 2023 a las Direcciones Seccionales un total de once memorandos con lineamientos que contienen acciones de control o programas, periodo en el cual estaba establecida una meta de cinco, para un cumplimiento normalizado del doscientos por ciento. Los memorandos fueron relacionados en el seguimiento del trimestre correspondiente.Teniendo en cuenta lo anterior, se ajusta el valor del total de Acciones de control de 5 a 6 en el último trimestre, incluyendo el memorando No. 97 del 31 de julio, el cual no se encontraba en la relación de dicho trimestre, dando un total de 11 Acciones de Control en el año 2023.</t>
  </si>
  <si>
    <t>Esta actividad se desarrolló de acuerdo con el cronograma establecido, para los meses de agosto y diciembre, se dispuso una dirección electrónica en One Drive para que las Direcciones Seccionales y la Dirección Operativa guardaran el diseño de la acción de control local y finalmente la información del desarrollo y ejecución de la etapa persuasiva, actividades a la cuales se dio el respectivo cumplimiento.</t>
  </si>
  <si>
    <t>El porcentaje de cumplimiento superior al 100% y se encuentra de acuerdo con la cantidad de funcionarios inscritos que finalizaron los cursos programados por la Subdirección Escuela de Impuestos y Aduanas en el trimestre, porque se inscribieron 132 funcionarios en dieciocho cursos programados y todos finalizaron, siendo certificados quienes aprobaron.</t>
  </si>
  <si>
    <t xml:space="preserve">Se refleja un sobrecumplimiento en esta actividad, para el periodo enero - diciembre de 2023 (datos sin aperturas), gracias a la correcta gestión de insumos por parte de las Direcciones Seccionales, sumado con el apoyo, y la orientación brindada en temas de Fiscalización Aduanera a las Divisiones de Fiscalización y Liquidación Aduanera de las Direcciones Seccionales que cuentan con dicha meta.
La implementación de reuniones de seguimiento fue clave para mantenernos al día sobre las dinámicas y contingencias propias de cada una de las Direcciones Seccionales, logrando el cumplimiento de metas conjuntamente al informar constantemente sobre el grado de avance, y al generar estrategias efectivas, como la priorización sobre aquellos procesos e investigaciones cuya cuantía fueran de mayor valor, sin dejar de lado las demás investigaciones. </t>
  </si>
  <si>
    <t>Para esta actividad se presenta un sobrecumplimiento anual derivado de la planificación trazada para el segundo semestre del año, y  la correcta articulación de las distintas divisiones y áreas aprehensoras  a nivel nacional para poder sustanciar expedientes de manera más eficiente: aprovechando todos aquellos insumos que coadyuvaran al cumplimiento de la meta, y a la adecuada y ágil sustanciación de la gestión.</t>
  </si>
  <si>
    <t>Durante el año, se refleja un sobrecumplimiento, derivado de la correcta gestión de insumos, lo cual permitió la correcta finalización y sustanciación de  expedientes, evitando cortos circuitos entre los tiempos procesales, e instancias de las investigaciones que retrasan los procesos e impidan el logro de la gestión.
Desde el Nivel Central, se aperturaron canales de comunicación permanente, así como espacios de retroalimentación para complementar las propuestas realizadas en los despachos y Direcciones de cada Seccional, construyendo estrategias que permitieran revertir el comportamiento de esta actividad, y lograr el adecuado cumplimiento de las metas propuestas.</t>
  </si>
  <si>
    <t xml:space="preserve"> La Gestión Aceptada presenta un cumplimiento del 109,1% en el año, derivado de la gestión efectuada por las Divisiones de Fiscalización y Liquidación Aduanera, en cuanto a la generación de gestión persuasiva, allanamientos, legalizaciones, entre otros conceptos, y dado a la apertura de las investigaciones que se encontraban como preliminares y/o insumos remitidos desde el Nivel Central u Operación Aduanera. </t>
  </si>
  <si>
    <t>Durante el mes de Julio se presentó la propuesta de programa único de control a Usuarios Aduaneros con Situaciones Especiales por medio del memorando # 82, con oficio del 28 de junio de 2023; dando cumplimiento a la actividad estipulada.</t>
  </si>
  <si>
    <t xml:space="preserve">Se logra un sobrecumplimiento en esta actividad, gracias al adecuado seguimiento al avance de los procesos de decomisos ordinarios que adelantaron  los GIT de Investigaciones Aduaneras para expedir en el menor tiempo posible las Resoluciones de decomiso, que contribuyeron directamente en la gestión. </t>
  </si>
  <si>
    <t>Se logra un sobrecumplimiento en la actividad, mediante la remisión de trece (13) acciones aduaneras de control posterior para el trimestre, a saber:
1.Enero: acciones de control en zona secundaria - Temporada Escolar 2023,
2.Febrero: acciones de control en zona secundaria - San Valentín.
3  Febrero: acción de control a la obligación de presentar los informes anuales de compras, importaciones y exportaciones de las SCI año 2021.
4.Abril: acciones de control en zona secundaria - Día del niño,
5.Mayo: acciones de control en zona secundaria - Día de las madres.
6. Junio: acciones de control en zona secundaria - Día del padre.
7. Lineamientos para la correcta clasificación arancelaria en las importaciones de llantas 2023
8.Julio: acciones de control en zona secundaria - Temporada Escolar
9.Agosto: acciones de control en zona secundaria - Temporada Navideña.
10: ACCION DE CONTROL A LAS MERCANCIAS IMPORTADAS CON DECLARACIONES DE IMPORTACION BAJO LAS SUBPARTIDAS ARANCELARIAS 2712.20.00.00 Y 2712.90.30.00 (PARAFINAS PERIODO 2021 Y 2022 CON PRECIOS DECLARADOS POR DEBAJO DE LOS PRECIOS DE REFERENCIA
11. Septiembre: acciones de control a la obligación de presentar informes anuales de compras, importaciones y exportaciones  de las sociedades de comercialización internacional año 2022
12. ACCIONES DE CONTROL EN ZONA SECUNDARIA - HALLOWEEN
13 ACCIÓN DE CONTROL FRENTE A DECLARACIONES DE IMPORTACIÓN DE METALES CON PRECIOS DECLARADOS POR DEBAJO DE LOS PRECIOS DE REFERENCIA PREVISTOS PARA LAS SUBPARTIDAS ARANCELARIAS 7225.50.00.90, 7213.91.90.10, 7601.10.00.00 Y 7214.20.00.00 - PERIODO 1 DE ENERO A 31 DE DIEMBRE DE 2022.</t>
  </si>
  <si>
    <t>Se refleja un sobrecumplimiento en esta actividad, para el periodo enero - diciembre de 2023,  debido al adecuado trámite y manejo de las investigaciones abiertas, en materia de verificación de orígen de mercancías en Importación.</t>
  </si>
  <si>
    <t>Se logro un porcentaje del 98,8% durante el año 2023.</t>
  </si>
  <si>
    <t>Se logro un porcentaje del 85,9% durante el año 2023.</t>
  </si>
  <si>
    <t>Se logra este cumplimiento, ya que no todas las Direcciones Seccionales contaron con acción regional aprobada</t>
  </si>
  <si>
    <t>De acuerdo a la información remitida por la Subdirección Escuela de Impuestos y Aduanas, se logra un sobrecumplimiento del 122%, frente a la meta propuesta del 90% para el presente indicador.</t>
  </si>
  <si>
    <t>El comportamiento de la meta se presenta de forma razonable de acuerdo a la programación efectuada, el sobre cumplimiento se da por un acto administrativo en la Dirección Seccional de Impuestos y Aduanas de Armenia, el cual se considera inusual  por cuanto su valor no esta dentro de los rangos y antecedentes de la gestión cambiaria para esa Dirección, ya que supera los 153.000 millones</t>
  </si>
  <si>
    <t xml:space="preserve">El sobre cumplimiento de la meta se presenta por situaciones anormales o con caracteristicas diferentes a las consideradas para la fijación de la mismas. Esta situación se presenta en la Dirección Seccional de Impuestos y Aduanas de Armenia, toda vez que profiere en el mes de julio, un acto administrativo por valor superior a 153.000 millones  </t>
  </si>
  <si>
    <t xml:space="preserve">El cumplimiento de la meta se desarrollo dentro de los parametros establecidos en la definición de la meta. Sin embargo, para efectos de la evaluación individual de las Direcciones Seccionales, algunas no alcanzaron la meta y otras sobrecumplieron, generando un total definitivo cercano a lo programado </t>
  </si>
  <si>
    <t>La meta anual se cumplio en el segundo trimestre al 100%, en concencuancía no se tiene medición para los otros periodos.</t>
  </si>
  <si>
    <t xml:space="preserve">Durante el periodo se registraron 147 incidentes, de los cuales 58 fueron escalados al especialista para solución es decir el 39 %, los demás se gestionaron en el delegado funcional del area </t>
  </si>
  <si>
    <t>Para el periodo a traves de memorando se dictan lineamientos para ejecutar las acciones de control  a los profesionales de cambio que incumplieron con la obligación de enviar información exogena. 
Igualmente, se dictan lineamientos para aplicar la presunción cambiaria establecidas en las leyes 383 y 487 de 2008.</t>
  </si>
  <si>
    <t xml:space="preserve">La subdirección en la socialización de metas a las Drecciones Seccionales, programó el desarrollo de actividades INSITU, e igualmente mediante memorando profirio lineamientos para el desarrollo de las mismas </t>
  </si>
  <si>
    <t>Los funcionarios adcritos al area atendieron oportunamente y partciciparon en el desarrollo de las actividades de capacitación programadas e inscritos</t>
  </si>
  <si>
    <t xml:space="preserve">De manera acumulada al mes de diciembre, la meta era de $776.579.352.851 y a corte del 2023  reportó una gestión  total del año que asciende a $1.762.728.211.240  con un cumplimiento de 227%. </t>
  </si>
  <si>
    <t xml:space="preserve">La Subdirección de Fiscalización Internacional tenia asignada una meta de  $72.000.000.000 y a corte 31 de diciembre de 2023 se reportó una gestión como meta total del año por un valor de  $89.499.484.440 con un cumplimiento de 124%. </t>
  </si>
  <si>
    <t>Durante el año 2023 se llevo a cabo el proceso de contratación con la compañía Bloomberg LP, logrando que el servicio de consulta a las bases de datos se activara a partir 3/11/2023 fecha en la cual se firmo acta de inicio. No queda saldo pendiente de pago pues el contrato estipula que el valor se cancelará en una sola cuota, hecho que ocurrio el 28/12/2023.</t>
  </si>
  <si>
    <t>La Subdirección de Fiscalización Internacional  cumplio con el 100%, emitió el Memorando 193 del 20 de diciembre de 2023 Programa Integral de Fiscalización Internacional año gravable 2021. La carga potencial de los seleccionados se discrimina de la siguiente manera: La Direccion Operativa de Grandes Contribuyentes(30), la Direccion de Impuestos de Bogotá(20), La Dirección Seccional de Impuestos de Barranquilla(2), Dirección  Seccional de Impuestos de Cali(6), Dirección  Seccional de Impuestos de Medellín(4).</t>
  </si>
  <si>
    <t xml:space="preserve">1.	Memorando 000161 del 26 de agosto 2022, la Subdirección de Fiscalización Internacional, en el mes de marzo envió requerimientos ordinarios a las sociedades seleccionadas para iniciar la acción de control a sociedades pertenecientes al régimen de compañías holding colombianas bajo la ley 2010 de 2019 y sus reglamentaciones.  
2.	Memorando 134. Las investigaciones en etapa persuasiva correspondientes a la acción de Control Memorando No 134 del 30 de julio de 2020.  Se envían los seleccionados a la Dirección seccional de impuestos de Bogotá con el fin de proferir pliegos de cargos de acuerdo con los lineamientos.
3.	Memorando No. 110 del 09 abril 2018 correspondiente a Omisos e Inexactos por cambio de titular de inversión extranjera se enviaron seleccionados a la Dirección Seccional de impuestos de Bogotá, Dirección Seccional de Impuestos y Aduanas de Pasto.
4.	Memorando 130. Acción de Control – La Subdirección de Fiscalización Internacional en el transcurso del año, envió seleccionados a las Direcciones seccionales de impuestos de Bogotá, Cali, Medellín y la Dirección Operativa de Grandes Contribuyentes con el fin de proferir pliego de cargos de acuerdo con los lineamientos.
5.	Memorando 195 del 21 de diciembre de 2023 Acción de Control Regional - Precios de Transferencia año gravable 2021 y se solicita la carga potencial de seleccionados a la Coordinación de Programas y Campañas de Control, para ser enviados a las Direcciones Seccionales según corresponda.
</t>
  </si>
  <si>
    <t>La Subdirección de Fiscalización Internacional para  el año 2023 obtuvo un cumplimiento del 122% en participacion en los programas asignados por la Escuela</t>
  </si>
  <si>
    <r>
      <t xml:space="preserve">A la subdirección le fueron asignados terminando la vigencia, recursos no ejecutados en otra área, por valor de $8.086'097.600, los cuales fueron ejecutados en un contrato para la repotenciación y renovación de las licencias de software y hardware del Laboratorio de Informática Forense.  
Adicionalmente, se asignaron recursos no ejecutados por otra área por un valor de $1.458'123.660 , se ejecutaron en la renovación de licencias FTK para el funcionamiento del laboratorio de Informática Forense.  En total se lograron ejecutar recursos por valor  de </t>
    </r>
    <r>
      <rPr>
        <b/>
        <sz val="16"/>
        <color rgb="FF000000"/>
        <rFont val="Calibri"/>
        <family val="2"/>
      </rPr>
      <t>$9.544.221.260</t>
    </r>
  </si>
  <si>
    <t>Se solicitó al área competente la eliminación de la actividad del TBG 2023, debido a que se trasladaron los recursos a otras actividades que no son competencia de la Subdirección.</t>
  </si>
  <si>
    <t>Como resultado de los perfilamientos efectuados por esta Subdirección, se realizaron 14 visitas y  una primera acción de control de alto impacto, la cual se encuentra en traslado a la dirección seccional competente junto con el material probatorio respectivo, para investigación por pasivos inexistentes; iIgualmente, se reportó como operación sospechosa ante UIAF, investigación de alto impacto priorizada por la Dirección General, la cual inicia con acciones preliminares por parte de la Subdirección y continua con el perfilamiento y traslado a la Dirección Seccional competente, debido a indicios de omisión de ingresos e incremento patrimonial no justificado. Finalmente, se ejecuta la acción de alto impacto a plataformas  Ecommerce, investigando empresas del sector hotelero, con altos índices de endeudamiento y conductas inusuales en materia Tributaria, y señales de alerta de L/A  F/T.  De esta manera, se logró cumplir la meta establecida para la vigencia a satisfacción.</t>
  </si>
  <si>
    <t xml:space="preserve">Se atendieron solicitudes recibidas por parte de las diferentes direcciones seccionales, las cuales fueron efectivamente gestionadas a través del laboratorio de informática forense, y los datos consolidados para disponibilidad de  los auditores, ya que estos deben emitir el concepto pertinente para iniciar las respectivas investigaciones de fondo. </t>
  </si>
  <si>
    <t>Para el acumulado de la vigencia, se remitieron ante la UIAF un total 188 reportes de operación sospechosa, los cuales vinculan un total de 262 personas naturales y 226 personas jurídicas, cumpliendo de manera sobresaliente con la meta establecida.</t>
  </si>
  <si>
    <t>Se cumplió con el indicador establecido a satisfacción, con 2 acciones de control de alto impacto, las cuales se encuentran en proceso correspondiente en las áreas competentes para cierre de ciclo.</t>
  </si>
  <si>
    <r>
      <t xml:space="preserve"> Se logró el cumplimiento del indicador acumulado, en un satisfactorio 93% .Lo anterior, se logra debido al objetivo de marchitar el aplicativo DENFIS en su totalidad con caracter prioritario, y  teniendo en cuenta la adversidad de una capacidad operativa limitada. Se gestionaron un total de 2336 denuncias, que equivalen a un 36,02% del inventario inicial para la vigencia (6485), quedando  para el inventario inicial de la siguiente vigencia 4149 denuncias rezagadas. De acuerdo con lo informado por la Subdirección de Fiscalización Tributaria, el aporte generado a la gestión efectiva por programas DT y DD con corte acumulado a diciembre 2023 fue de </t>
    </r>
    <r>
      <rPr>
        <b/>
        <sz val="16"/>
        <color rgb="FF000000"/>
        <rFont val="Calibri"/>
        <family val="2"/>
      </rPr>
      <t>$365.242 millones de pesos.</t>
    </r>
  </si>
  <si>
    <t>No se logró el cumplimiento satisfactorio de la meta, debido a la prioridad de dar marchitamiento total al aplicativo DENFIS desarrollado en el anterior indicador,  e implementación del análisis 360° a la denuncia, lo cual disminuye el ritmo de evacuación. Ello, se suma  a la reducción en la capacidad operativa de la coordinación en un 50% por la salida de auditores. Sin embargo, se logró gestionar un total de 791 denuncias de 9555 recibidas durante la vigencia. Esto siignifica  que el inventario inicial para la vigencia 2024 deberá contemplar 8764  denuncias, que sumadas a las pendientes del indicador anterior (4149), dan un total de 12.913 que significan un 99,12% de incremento frente all inventario inicial vigencia 2023 (6.485).  Se solicita tener en cuenta para el mejoramiento del indicador, las debilidades tanto en personal como de herramientas tecnológicas.</t>
  </si>
  <si>
    <t>Durante el acumulado de la vigencia 2023, se recibieron 1.093 liquidaciones oficiales, de las cuales se lograron analizar un total de 789 que equivalen al 72,18% del indicador establecido; de estas,  se elaboraron 80 fichas técnicas para presentación de las peticiones especiales correspondientes a la FGN.  Aunque se logró cumplir con el indicador de manera sobresaliente, las 709 restantes no cumplieron con los requisitos establecidos por los artículos 434A y 434B del Código Penal, para ser remitidas como peticiones especiales, por lo cual se implementara plan de capacitación a las seccionales en 2024, para mejorar el filtro de las liquidaciones oficiales y seleccionar únicamente las que ameriten continuar con el ciclo del procedimiento. Las peticiones especiales proyectadas durante 2023 a la FGN, cuentan con un mayor valor a pagar de $102.983 millones de pesos, cifra que tiene un importante potencial de crecimiento para las siguientes vigencias, si se cuenta con el personal suficiente  en la gestión requerida</t>
  </si>
  <si>
    <t>Para el acumulado de la vigencia se recibieron un total de 193 solicitudes, que junto con las 67 solicitudes pendientes del año anterior, suman un total de 260 solicitudes de perfilamientos para gestionar, que corresponden a los sectores económicos de llantas, Zonas Francas, Comercializadoras Internacionales,  juegos de azar y apuestas, comercio al por mayor de materias primas agropecuarias, animales vivos, Comercio al por mayor de materiales de construcción, artículos de ferretería, pinturas, productos de vidrio, equipo y materiales de fontanería y calefacción, e-commerce y camionetas, Exportaciones de Oro, investigaciones derivadas de Reportes de Operación Sospechosas. Del total mencionado, se lograron analizar 223 perfilamientos que corresponden al 86%, cumpliendo de manera sobresaliente con el indicador establecido y se encuentran en poder de las áreas competentes para lo correspondiente.</t>
  </si>
  <si>
    <t>Durante el acumulado de la vigencia, se logró cumplir con lo establecido en el indicador, y se contó con participación activa de los funcionarios de la Subdirección en las actividades ejecutadas del PIC.</t>
  </si>
  <si>
    <t>En el año 2023, se logró el cumplimiento de las metas establecidas para la gestión aceptada   gracias al trabajo mancomunado con las Subdirecciones de Fiscalizacion Tributaria, Aduanera, Cambiaria e Internacional. Asi mismo con el excelente desempeño de las direcciones seccionales. De acuerdo con correcciones realizadas por las Direcciones Seccionales se ajusta el valor del mes de diciembre</t>
  </si>
  <si>
    <t>El resultado de la Gestión efectiva de Fiscalización Aduanera obedece a toda la gestión en referencia a las resoluciones proferidas y se obtiene un resultado sobresaliente del 171%con respecto a la meta establecida. De acuerdo con correcciones realizadas por las Direcciones Seccionales se ajusta el valor del mes de diciembre</t>
  </si>
  <si>
    <t xml:space="preserve">El resultado de la Gestión aceptada de Fiscalización Cambiaria corresponde a la sumatoria de las resoluciones sanciones proferidas y que dentro del periodo quedaron en firme, mas el recaudo logrado en el periodo que corresponde a los actos administrativos de terminación por aceptación y pago de las sanciones por infracciones al régimen cambiario;. para la vigencia 2023 se obtiene un resultado sobresaliente del 200% con respecto a la meta establecida. </t>
  </si>
  <si>
    <t>El resultado de la Gestión efectiva de Fiscalización Internacional obedece a toda la gestión  por las investigaciones en Precios de Transferencia adelantadas en SFI y en las Direcciones Seccionales/Operativa, en referencia a las resoluciones proferidas y se obtiene un resultado sobresaliente del 200% con respecto a la meta establecida.</t>
  </si>
  <si>
    <t xml:space="preserve">durante la vigencia 2023 el recaudo aduanero logrado 158,9 % de cumplimiento en relación con la meta, corresponde a los actos administrativos de terminación por aceptación y pago. </t>
  </si>
  <si>
    <t>El resultado de la Gestión efectiva de Fiscalización cambiaria obedece a toda la gestión en referencia a las resoluciones proferidas y se obtiene un resultado sobresaliente del 200% con respecto a la meta establecida durante la vigencia 2023.</t>
  </si>
  <si>
    <t xml:space="preserve">La ejecución presupuestal durante la vigencia 2023 presentó un comportamiento atípico en comparación a años anteriores, debido a que durante el primer semestre del año se ejecutaron muy pocos recursos y por tiempos precontractuales se comprometieron y ejecutaron los recursos durante el segundo semestre lo que sobrecargó el proceso y generó movimientos de recursos dentro del proyecto de inversión considerando la priorización de actividades. No obstante, los tiempos ralentizados permitieron que se generaran eficiencias presupuestales debido a la volatilidad del dolar y la TRM del momento de la facturación para la actividad: “Adquirir herramientas de inteligencia de negocios” y para la actividad “Recibir, almacenar, custodiar y procesar las evidencias digitales recolectadas en las diligencias de registro adelantadas por la DIAN.
Es importante tener en cuenta que para la ejecución presupuestal de los recursos de funcionamiento asignados, existen diferencias entre lo planeado con lo ejecutado debido a que los programas, acciones de control, visitas y demás actividades propias del proceso de fiscalización se efectúan en mayor parte en concordancia con la demanda y necesidades elevadas por las direcciones seccionales las cuales varían constantemente. </t>
  </si>
  <si>
    <t xml:space="preserve">El cumplimiento  durante la vigencia 2023 presentó un comportamiento atípico en comparación a años anteriores, debido a que durante el primer semestre del año la planeación presupuestal difiere de la ejecución.  asi mismo durante el segundo semestre fue atípico teniendo en cuenta que la planeación de los recursos fue diferente a la alta ejecución  debido a la priorización de las actividades según las necesidades.
Es importante tener en cuenta que para la programación presupuestal de los recursos de funcionamiento asignados, existen diferencias entre lo planeado con lo ejecutado debido a que los programas, acciones de control, visitas y demás actividades propias del proceso de fiscalización se efectúan en mayor parte en concordancia con la demanda y necesidades elevadas por las direcciones seccionales las cuales varían constantemente. </t>
  </si>
  <si>
    <t xml:space="preserve">Durante la vigencia 2023 se avanzó con el cronograma establecido para la adjudicación, contratación, ejecución para el modelo de Fiscalización, en este momento se encuentra en etapa de levantamiento de diagnóstico, con un cumplimiento estimado del 92%. </t>
  </si>
  <si>
    <t>Como resultado de los perfilamientos efectuados por la Subdirección de Apoyo, se realizaron 14 visitas y  una primera acción de control de alto impacto, la cual se encuentra en traslado a la dirección seccional competente junto con el material probatorio respectivo, para investigación por pasivos inexistentes; iIgualmente, se reportó como operación sospechosa ante UIAF, investigación de alto impacto priorizada por la Dirección General, la cual inicia con acciones preliminares por parte de la Subdirección y continua con el perfilamiento y traslado a la Dirección Seccional competente, debido a indicios de omisión de ingresos e incremento patrimonial no justificado. Finalmente, se ejecuta la acción de alto impacto a plataformas  Ecommerce, investigando empresas del sector hotelero, con altos índices de endeudamiento y conductas inusuales en materia Tributaria, y señales de alerta de L/A  F/T.  De esta manera, se logró cumplir la meta establecida para la vigencia a satisfacción.</t>
  </si>
  <si>
    <t>La subdirección de Fiscalización cumplió con el indicador mediante las acciones de las subdirecciones enumeradas a continuación:
Tributaria: El cumplimiento de esta actividad fue del 100% debido a que la Subdirección presentó en conjunto con la Dirección Operativa de Grandes Contribuyentes propuesta de programas que se unificaron en reunión del 7 de septiembre de 2023
internacional: La Subdirección de Fiscalización Internacional  emitió el Memorando 193 del 20 de diciembre de 2023 Programa Integral de Fiscalización Internacional año gravable 2021. 
Cambiaria: La meta anual se cumplio en el segundo trimestre al 100%, en concordancia no se tiene medición para los otros periodos.
Aduanera: Durante el mes de Julio se presentó la propuesta de programa único de control a Usuarios Aduaneros con Situaciones Especiales por medio del memorando # 82, con oficio del 28 de junio de 2023; dando cumplimiento a la actividad estipulada.</t>
  </si>
  <si>
    <t xml:space="preserve">Duarante el periodo se registraron 147 incidentes, de los cuales 58 fueron escalados al especialista para solución es decir el 39 %, los demás se gestionaron en el delegado funcional del area </t>
  </si>
  <si>
    <t>De enero a diciembre 2023 Se logra un sobrecumplimiento en la actividad, con un total de 33 acciones de control reportadas por las subdirecciones de Fiscalización. Entre las cuales se encuentran :  lineamientos para ejecutar las acciones de control a los profesionales de cambio que incumplieron con la obligación de enviar información exógena. 
Igualmente, se dictan lineamientos para aplicar la presunción cambiaria establecidas en las leyes 383 y 487 de 2008.
trece (13) acciones aduaneras de control. Entre otras.</t>
  </si>
  <si>
    <t>Se logró el cumplimiento del indicador acumulado, en un satisfactorio 93% .Lo anterior, se logra debido al objetivo de marchitar el aplicativo DENFIS en su totalidad con caracter prioritario, y  teniendo en cuenta la adversidad de una capacidad operativa limitada. Se gestionaron un total de 2336 denuncias, que equivalen a un 36,02% del inventario inicial para la vigencia (6485), quedando  para el inventario inicial de la siguiente vigencia 4149 denuncias rezagadas. De acuerdo con lo informado por la Subdirección de Fiscalización Tributaria, el aporte generado a la gestión efectiva por programas DT y DD con corte acumulado a diciembre 2023 fue de $365.242 millones de pesos.</t>
  </si>
  <si>
    <t>Durante el periodo se realizaron mas de 50.000 visitas  a nivel nacional en las que se identificaron  para efectos de control intensivo contribuyentes omisos y, o inexactos, con cartera en proceso de cobro, con obligaciones por cumplir que superiores a  $ 136.000.000.000.Asi mismo se efectuaron  355 sanciones de cierre a establecimientos comerciales en todo el país, debido a irregularidades o incumplimientos en el proceso de facturación. Del total, aproximadamente el 25% de las sanciones tuvieron lugar en la capital del país, específicamente en diversos sectores comerciales, locales en centros comerciales y grandes superficies.</t>
  </si>
  <si>
    <t>No se logró el cumplimiento satisfactorio de la meta, debido a la prioridad de dar marchitamiento total al aplicativo DENFIS desarrollado en el anterior indicador,  e implementación del análisis 360° a la denuncia, lo cual disminuye el ritmo de evacuación. Ello, se suma  a la reducción en la capacidad operativa de la coordinación en un 50% por la salida de auditores. Sin embargo, se lograron gestionar un total de 791 denuncias de 9555 recibidas durante la vigencia. Esto siignifica  que el inventario inicial para la vigencia 2024 deberá contemplar 8764  denuncias, que sumadas a las pendientes del indicador anterior (4149), dan un total de 12.913 que significan un 99,12% de incremento frente all inventario inicial vigencia 2023 (6.485).  Se solicita tener en cuenta para el mejoramiento del indicador, las debilidades tanto en personal como de herramientas tecnológicas.</t>
  </si>
  <si>
    <t>Durante el acumulado de la vigencia 2023, se recibieron 1.093 liquidaciones oficiales, de las cuales se lograron analizar un total de 789 que equivalen al 72,18% del indicador establecido; de estas,  se elaboraron 80 fichas técnicas para presentación de las peticiones especiales correspondientes a la FGN.  Aunque se logró cumplir con el indicador de manera sobresaliente, las 709 restantes no cumplieron con los requisitos establecidos por los artículos 434A y 434B del Código Penal, para ser remitidas como peticiones especiales, por lo cual se implementara plan de capacitación a las seccionales en 2024, para mejorar el filtro de las liquidaciones oficiales y seleccionar únicamente las que ameriten continuar con el ciclo del procedimiento. Las peticiones especiales proyectadas durante 2023 a la FGN, cuentan con un mayor valor a pagar de $102.983 millones de pesos, cifra que tiene un importante potencial de crecimiento para las siguientes vigencias, si se cuenta con el personal suficiente  en la gestión requerida.</t>
  </si>
  <si>
    <t>Según información reportada de la Subdirección Aduanera, se logró un porcentaje del 98,8% durante el año 2023.</t>
  </si>
  <si>
    <t>Según información reportada de la Subdirección Aduanera, Se logró un porcentaje del 85,9% durante el año 2023.</t>
  </si>
  <si>
    <t xml:space="preserve">En el periodo 2023 los funcionarios de la Dirección de Gestión de Fiscalización y sus Subdirecciones  cumplen con un porcentaje de 111% todas las actividades académicas: ( Equipos Efectivos y de Alto Desempeño, Programa de Competencias para la Movilidad - PCM, inglés, Principios, estructura del Estado colombiano y los derechos fundamentales, Aplicación de términos de negociación INCOTERMS en las operaciones de ingreso y salida de las mercancías en zonas francas, Procedimiento Administrativo - recursos y revocatoria contra actos administrativos, Gestión del conocimiento, aprendizaje organizacional y mentoring, Reinducción, entre otras. </t>
  </si>
  <si>
    <t>La medición de este indicador se realiza de manera anual. En el 2023, la Seccional ha alcanzado un destacado éxito en la resolución de litigios, logrando un 70.4% de éxito. Esto se refleja en la conclusión exitosa de 19 procesos judiciales, los cuales han finalizado de manera normal con fallo ejecutoriado a favor de la DIAN, de un total de 27 procesos judiciales llevados a cabo durante el mismo período.
El porcentaje alcanzado, que asciende al 70,4%, representa un cumplimiento del 105,8% en comparación con la meta establecida para la Seccional, fijada en un 66,5%.</t>
  </si>
  <si>
    <t xml:space="preserve">Se solicitó en el mes de mayo a la Subdirectora de Fiscalización Tributaria como al Director de Fiscalización revisión de la meta, teniendo en cuenta que el sobrecumplimiento dado en la gestión efectiva vigencia año 2022 fue dado por un caso atípico gestionado en la Seccional. 
Mediante oficio No. 100211169 - 0526 de fecha 7 de septiembre de 2023 expedido por la Subdirección de Fiscalización Tributaria fue comunicado el ajuste de la meta Gestión Efectiva a las Divisiones de Fiscalización Liquidación Tributaria Extensiva e Intensiva, disminuyendo de $169.510.000.000 a $95.400.048.690 para la vigencia año 2023. 
Se consolida en dos rubros por el año 2023 los conceptos que aportaron para el cumplimiento de la meta anual:  
• Gestión lograda por fiscalización extensiva, persuasiva, derivada, nuevos responsables de IVA, impuesto nacional al consumo y gestión aceptada en los procesos o cargas de servicio gestionadas por expediente aperturado en las Divisiones de Fiscalización Liquidación Tributaria Extensiva e Intensiva: $5.301.095.280 pesos. 
• Gestión como resultado de las liquidaciones oficiales y resoluciones sanción plena proferidas: $98.888.934.200 pesos. 
Así, finalmente el valor total de las acciones de fiscalización que ejecutó la DSIA Neiva en ejercicio de las facultades de fiscalización y liquidación establecidas en la normatividad vigente anualidad 2023 fue por valor de $104.190.029.480 pesos, obtenidos por la suma de esfuerzos de cada uno de los integrantes del proceso cumplimiento de obligaciones tributarias. </t>
  </si>
  <si>
    <t>La Subdirección de Representación Externa, a través del Memorando 007 del 17 de enero de 2022, estableció que para la Seccional Neiva el porcentaje de actuaciones a revisar sería el 70% de las actuaciones presentadas (contestación de demandas y apelaciones de fallos). Durante el año 2023 las actuaciones judiciales a revisar de acuerdo al porcentaje asignado a la seccional fueron 31, sin embargo, de las actuaciones presentadas se revisaron 34.</t>
  </si>
  <si>
    <t>El cumplimiento acumulado para el año asciende a 99,8% por el recaudo de $242.986 millones, respecto de la meta de $243.429, millones.  Se resalta que la meta anual para 2023 presentó incremento de $4.612, es decir 1,93%, respecto a la meta establecida para el año 2022, aun cuando el nivel de cumplimiento para el año anterior fue de 81.18% con un recaudo por valor de $193.883 millones.
Destacamos la realización de 2.630 acciones de cobro en las “Jornadas Al día con la DIAN le cumplo al país”, sobre a una cartera morosa de $94.402 millones. Estas acciones incluyeron llamadas telefónicas y/o envío de correos electrónicos principalmente a deudores con obligaciones en los segmentos: Gestionable 2. etapa, Próximos a prescribir y Actos administrativos. Además, se llevaron a cabo 183 integrales a deudores con cuantías que ascienden a $6.682 millones, siendo principalmente del segmento Gestionable 2. etapa. Igualmente, funcionarios del subproceso de administración de cartera participaron en las visitas de facturación, las cuales fueron lideradas por fiscalización y en 59 visitas se realizó gestión de cobro a deudores con obligaciones por un total de $783 millones. Respecto al cierre del ciclo de las visitas reportado en la carpera SharePoint establecida por la Subdirección de Cobranzas y Control Extensivo, el acumulado corresponde a 103 embargos, 40 Oficios persuasivos penalizables, 16 facilidades de pago y 20 pago total.
Igualmente, se otorgaron 376 nuevas facilidades de pago que supera los $23.874 millones, se gestionaron 1.339 depósitos judiciales, cuyo valor supera los $8.176 millones, se llevaron a cabo 481 embargos a sumas de dinero, 1.085 oficios persuasivos penalizables y se remitieron 231 insumos para denuncia a la unidad penal, cuyo valor supera $4.600 millones. También se realizaron 24 secuestros, de los cuales, 9 fueron realizados en el cuarto trimestre y del total, 2 secuestros corresponden a comisiones recibidas de otras Direcciones Seccionales y 1 un bien de una comisión enviada de nuestra parte a otra Dirección Seccional. Igualmente se reportan 10 remates realizados con corte a diciembre 2023, correspondiendo 5 de ellos al cuarto trimestre. Del total, 8 remates fueron desiertos y 2 suspendidos.
Gestión y reporte de los informes relacionados con los cierres de ciclos para la culminación exitosa de diferentes actividades del Subproceso de Administración de Cartera para el IV trimestre de 2022, primer y segundo cuatrimestre de 2023, los cuales estuvieron relacionados con el Ciclo Gestión de Obligaciones Nuevas – Decreto de Medidas Cautelares, Ciclo Depósitos Judiciales, Ciclo Embargo – Secuestro de Bienes, Ciclo Remate – Entrega – Aplicación Depósitos, Ciclo Facilidades de pago, Ciclo Actualización Estado de Cuenta Contribuyente y Ciclo - Insumos para Denuncia Penal, este último, especialmente orientado a obligaciones de mayor cuantía.
Se remitió diagnóstico a la Subdirección de Cobranzas y Control Extensivo de los 100 contribuyentes con mayores cuantías en el mes de mayo con corte al inventario de marzo 2023, el segundo diagnóstico se remitió en agosto con corte al inventario de junio 2023 y el tercer diagnóstico se remitió en noviembre con corte al inventario de septiembre 2023.</t>
  </si>
  <si>
    <t>Durante el año 2023 se reportaron 615 casos como gestión aceptada, de los cuales 341 casos representaron $47.087.753.000 pesos, correspondientes a actos administrativos ejecutoriados en sede administrativa, siendo el concepto que predomina en la composición del cumplimiento de la meta; a su vez, también se logró $5.299.471.280 por acciones de fiscalización donde se logró que los contribuyentes corrigieran su declaración o presentaran la declaración tributaria en el caso de omisión, o en desarrollo de la investigación adelantada por las áreas de Fiscalización y Liquidación; o como resultado de la gestión persuasiva; o cuando el contribuyente optó por cambiar la sanción de cierre por pecuniaria, y la gestión por reclasificación de nuevos responsables de IVA, e Impuesto Nacional al Consumo. La gestión obtenida que representa en términos porcentuales el 104% es la suma de esfuerzos de cada uno de los integrantes del proceso Cumplimiento de obligaciones tributarias.</t>
  </si>
  <si>
    <t>Conforme al reporte de la Subdirección de Representación Externa de fecha 25/01/2024, los requerimientos efectuados durante el año de 2023 a la División Jurídica fueron contestados dentro de la oportunidad establecida. Total de requerimientos realizados: 8 fueron respondidos en el plazo señalado.</t>
  </si>
  <si>
    <t>En la vigencia de 2023 se establece un cumplimiento de la meta de ejecución presupuestal del 95.4%, cumplimiento optimo debido a las actividades de planeación, seguimiento y comunicación permanente con las áreas, destacando los siguientes aspectos:
1-. La seccional no gestionó contra créditos de los valores asignados 
Nota Sub de Planeación y Cumplimiento: La DSIA de Neiva informa que no esta de acuerdo con los valores suministrados para este indicador  por la DG Financiera; Envista de esto  estamos pendientes de la respuesta de los correos enviados por ellos manifestando su inconformidad.
2-. De la asignación vigente de $3.545.748.188.98 se comprometió recursos de $3.382.784.359.69 y se e observa una asignación disponible del gasto o no ejecutado a 31-12-2023 del 4.6% es decir,  $162.963.829. 29. Se destaca que las cifras más representativas de este valor y que configuran el 87.68% ósea $142.893.469.35 corresponde al valor no ejecutado del contrato de Aseo y Cafetería por reducción del tiempo de ejecución del mes de diciembre de 2023 ( $$23.340.469.35 ) y al menor valor de los intereses corrientes y moratorios de la devolución de saldos a favor debido a la reliquidación de estos por parte del área de Recaudo y Cobranzas ($119.553.000)
3-. Se establecieron las respectivas Reservas Presupuestales, (tipo 1 y tipo 2) constituidas a 31-12-2023</t>
  </si>
  <si>
    <t>No obstante las diferentes novedades en el ACO (aplicativo control de presupuesto), por la ejecución del contrato de aseo y cafetería, por las variaciones en los servicios públicos y por las programaciones de viáticos no ejecutadas y debidamente justificadas, el cumplimiento anual de la ejecución del PAC fue del 100.7% quedando efectuados en su totalidad los pagos programados.
Nota Sub de Planeación y Cumplimiento: La DSIA de Neiva informa que no esta de acuerdo con los valores suministrados para este indicador  por la DG Financiera; Envista de esto  estamos pendientes de la respuesta de los correos enviados por ellos manifestando su inconformidad.</t>
  </si>
  <si>
    <t>Al concluir el ejercicio fiscal de 2023, la Seccional de Neiva se distinguió por alcanzar un notable rendimiento del 103,7% en la inscripción de contribuyentes en el Régimen Simple de Tributación (RST), superando con éxito la meta estipulada al registrar un total de 897 inscripciones frente a la cifra objetivo de 865.
A lo largo de todo el año, realizaron diversas iniciativas de capacitación enfocadas en el Régimen Simple de Tributación (RST), dirigidas tanto a empresarios, emprendedores, comerciantes y profesionales, como al público en general interesado en comprender sus beneficios.
El primer trimestre del año se destacó especialmente con la realización de un gran número de actividades de capacitación llevadas a cabo en los distintos municipios del departamento. La mayoría de estas jornadas se ejecutaron de manera presencial, aunque algunas fueron de forma virtual. En todas ellas, el objetivo fundamental fue destacar las ventajas y simplificaciones que el RST brinda a los contribuyentes.</t>
  </si>
  <si>
    <t>Las decisiones sobre los recursos aduaneros han sido proferidas en un plazo promedio de 3 meses y 25 días, lo cual es inferior al término máximo establecido por la subdirección de recursos jurídicos (4 meses) para resolver los casos relacionados con recursos aduaneros. Durante el año 2023 se fallaron 7 recursos.</t>
  </si>
  <si>
    <t>Se dio cumplimiento al 100% de la meta fijada por lineamiento de la Coordinación PQSRD.  Se diseñó una campaña de apropiación y divulgación del Sistema PQSRD la cual fue remitida en junio con un reporte de avance en el cumplimiento.  En el mes de diciembre se envió el reporte final, dando así cumplimento a la meta fijada.</t>
  </si>
  <si>
    <t>Este Indicador fue inhabilitado por solicitud de la Subdirección de Servicio al Ciudadano en Asuntos Tributarios DGI, por temas de integración tecnológica no fue posible cerrar el ingreso por el antiguo sistema por la APP 
Según la información proporcionada por la Coordinación de Administración del Sistema de PQSRD a través del chat de Teams, comenta que el 27 de diciembre de 2023 se realizó la solicitud a la Subdirección de Planeación y Cumplimiento para la eliminación de este indicador. Esto se debe a la imposibilidad de cerrar el sistema MUISCA PQRSD en el 2023</t>
  </si>
  <si>
    <t>Al culminar el año, la meta inicialmente establecida consistía en llevar a cabo 8 campañas conjuntas. No obstante, al cierre de diciembre, hemos superado ampliamente dicha expectativa, logrando ejecutar un total de 20 campañas, alcanzando así un sobrecumplimiento del 250%.
A continuación, se detalla la gestión realizada durante cada trimestre:
Durante el Primer Trimestre, se ejecutaron siete (7) campañas. Aprovechamos las visitas presenciales a las alcaldías municipales para proponer, a través de sus secretarios de hacienda, el envío conjunto de un oficio persuasivo a los sectores productivos informales. El objetivo era que conocieran los beneficios de formalizarse e inscribirse en el Régimen Simple de Tributación. Solicitamos amablemente compartir los resultados de dichos envíos con la Seccional.
En el Segundo Trimestre, se llevaron a cabo dos (2) campañas con el propósito de que los secretarios de hacienda enviaran un oficio persuasivo a los sectores productivos informales, fomentando la formalización y la inscripción en el Régimen Simple de Tributación. Igualmente se solicitó la colaboración para compartir los resultados de estos envíos con la Seccional.
Durante el Tercer Trimestre, se ejecutaron seis (6) campañas mediante correos electrónicos dirigidos a los municipios. En estas comunicaciones, se instaba a invitar a los sectores productivos locales para dar a conocer los beneficios de la formalización. Se utilizó un listado de personas no inscritas en el RUT ni en la Cámara de Comercio proporcionado por la Subdirección para el impulso a la Formalización Tributaria a partir de una base de CONFECÁMARAS.
En el Cuarto Trimestre, se llevaron a cabo cinco (5) jornadas de capacitación sobre el SISTEMA DE TRANSFERENCIA DE INFORMACIÓN (INFOMUNICIPIOS). Estas capacitaciones estuvieron dirigidas a los funcionarios designados por los alcaldes de los municipios. El objetivo principal fue capacitarlos en la descarga y visualización de información relacionada con el impuesto de ICAC en el marco del Régimen Simple de Tributación. Esta iniciativa buscaba intensificar la utilización y aplicación de la herramienta tecnológica para mejorar los procedimientos de gestión tributaria, así como facilitar la generación de informes que apoyaran la ejecución de conciliaciones y cruces con los extractos bancarios respecto a la transferencia de recursos realizada por el Ministerio de Hacienda y Crédito Público.</t>
  </si>
  <si>
    <t>La difusión exitosa de los beneficios del Régimen Simple de Tributación (RST) se atribuye en gran medida a las valiosas alianzas estratégicas establecidas con la Cámara de Comercio del Huila y sus diversas zonas en el departamento. Además, la colaboración con los Fondos Emprender del SENA, la participación activa de entidades públicas, como las Alcaldías a través de las secretarías de hacienda, y el respaldo de la comunidad en general, contribuyeron significativamente a la difusión y adopción del RST.
De las 19 jornadas inicialmente establecidas como meta para el año, se lograron llevar a cabo un total de 28 jornadas de socialización para la inscripción al SIMPLE. Este logro representa un cumplimiento excepcional del 147,4% de la meta propuesta. Este esfuerzo conjunto culminó con el registro exitoso de 897 contribuyentes durante el año 2023.
Cabe destacar que los municipios de Neiva, Pitalito y Garzón se destacaron como líderes en la inscripción al RST, registrando cifras notables de 651, 78 y 36 nuevos contribuyentes, respectivamente. Este éxito refleja el impacto positivo de las actividades de difusión y la receptividad de la comunidad hacia el Régimen Simple de Tributación en estos lugares.</t>
  </si>
  <si>
    <t>Las decisiones sobre los recursos tributarios se han proferido dentro del plazo establecido por la Subdirección de Recursos Jurídicos en el Memorando 032 de 2022 (un promedio de 10 meses), cumpliéndose en algunos meses con un tiempo incluso inferior al estipulado, manteniendo así un promedio mensual constante. Durante el año 2023 se fallaron 75 recursos.</t>
  </si>
  <si>
    <t>El cumplimiento acumulado de la DSIA de Neiva fue del 100%, Mediante correos del 18 de julio y 19 de octubre de 2023 y del 17 de enero de 2024 la Subdirección de Administración del RUT comunica el cumplimiento del 100%.  No obstante  se trabaja sobre los insumos remitidos por la Subdirección.</t>
  </si>
  <si>
    <t>Los registros de nuevos procesos y actualizaciones con las actuaciones surtidas en los procesos por los apoderados designados se realizan diariamente en el aplicativo ferrajoli. El reporte lo genera el aplicativo y durante el año 2023 se efectuaron 2513 actualizaciones.</t>
  </si>
  <si>
    <t>Le meta establecida para la DSIA Neiva fue cumplida gracias al compromiso y trabajo en equipo de cada uno de los integrantes de la División de Fiscalización y Liquidación Tributaria Extensiva.</t>
  </si>
  <si>
    <t>En el año 2023 se profirieron 39 actas de aprehensión por valor de $555 millones, de los cuales quedaron tres decomisos para reportar gestión en 2024 por $179 millones, de los cuales la DSIA Neiva reportará $96 millones por cuanto dos de dichos actos corresponden a Decomisos Ordinarios cuya definición de situación jurídica la adelantará la DSA Bogotá.  Mientras en 2022 se realizaron 100 aprehensiones por valor de $933 millones, en 2023 se redujo la producción a 39 aprehensiones por  $555 millones, para una disminución del 61% en cantidad de actuaciones y del 40% en valor de las aprehensiones;  estos resultados obedecen a que el Ejército Nacional disminuyó controles por haber sido un año atípico donde enfocaron sus operativos a otros temas relacionados con la seguridad nacional y por cuanto  la DFLAC, cuenta con solo  dos auditores; pese a ello   la meta del año 2023 se cumplió en un 124%, independientemente de muchos otros controles solicitados por la DSA Bogotá - Operación Aduanera y de algunas Seccionales.</t>
  </si>
  <si>
    <t>La meta establecida para la DSIA Neiva se logró gracias al compromiso y trabajo en equipo de todos los miembros de la División de Fiscalización y Liquidación Tributaria Extensiva.</t>
  </si>
  <si>
    <t>De acuerdo con la meta establecida, en la Dirección Seccional se realizaron acciones tendientes a la disposición de mercancías ADA, garantizando que para el total de la mercancía a la cual se le definió su situación jurídica se dispusiera de acuerdo con la modalidad correspondiente (proyectos de donaciones, resoluciones de destrucciones y Resolución de Chatarrización).     El cumplimiento del 87,8% de la meta establecida para el año 2023, se dio debido a los siguientes factores:
- La no ejecución del evento de chatarrización con un valor de $129.042.841 correspondiente al 38% sobre el valor total de la mercancía ADA
- La no asignación del proyecto de Donación No 7 enviado el 05/12/2023 por valor de $37.119.925, correspondiente al 11%,
- El Decomiso e ingreso de una mercancía el 17/11/2023 en Cadena de Custodia con un valor de $130.386.322, lo cual corresponde al 38% sobre el total de la mercancía ADA
De acuerdo con la meta establecida, en la Dirección Seccional se realizaron acciones tendientes a la disposición de mercancías ADA, garantizando que para el total de la mercancía a la cual se le definió su situación jurídica se dispusiera de acuerdo con la modalidad correspondiente (proyectos de donaciones, resoluciones de destrucciones y Resolución de Chatarrización).</t>
  </si>
  <si>
    <t xml:space="preserve">En el documento denominado Precisiones del Documento Metas 2023 y lineamientos para la evaluación de la gestión dado a conocer el 21 de Julio de 2023, se dio a conocer la meta Diseño y Ejecución de una Acción de Control Local en materia tributaria. El diseño de estas acciones de control se debía realizar hasta el 30 de agosto y su ejecución llevar a cabo hasta el 31 de diciembre de 2023. Para el efecto la DSIA Neiva aprobó el desarrollo del Memorando No. 106, fechado el 9 de agosto de 2023, de acuerdo con las directrices establecidas en el documento titulado ""Propuesta de Control al Sector de la Construcción y sus Afines - Impuesto sobre la Renta AG 2021, para Personas Jurídicas y Naturales.
El programa se ejecutó con la etapa persuasiva por parte del Grupo de la Unidad de Reacción Inmediata de Inteligencia Tributaria (URIIT), etapa que se llevó a cabo en los meses de septiembre, octubre y noviembre de 2023; finalmente en el mes de diciembre se presentaron los resultados de la gestión persuasiva a Reunión Nivel Directivo en el cual se ordenó la apertura de doce expedientes, once en la DV Fisca Liqui Tributaria Intensiva por indicios de inexactitud, y un contribuyente para apertura en la DV Fisca Liqui Tributaria Extensiva por omiso dado que la declaración se tiene por no presentada literal d. Art. 580 ET. 
</t>
  </si>
  <si>
    <t>Con corte al mes de diciembre del presente año se llevaron a cabo un total de 42 procesos de acompañamiento a diversos municipios. La meta anual inicial contemplaba únicamente 9 acompañamientos, específicamente dirigidos a aquellos municipios que aún no habían adoptado las tarifas del impuesto de industria y comercio consolidado. De igual manera, se brindó asistencia a otros municipios a los cuales se les había devuelto el formato 2634 debido a errores de forma y/o fondo. El propósito de este acompañamiento era orientarles en la realización de las acciones necesarias para efectuar las modificaciones pertinentes y realizar los reportes correspondientes en la plataforma habilitada para tal fin.
En este contexto, se logró alcanzar un cumplimiento extraordinario del 466,7%. Cabe destacar que la cantidad de acompañamientos superó significativamente las expectativas, evidenciando así un compromiso excepcional en el proceso de implementación y corrección de los procedimientos tributarios municipales.
Los municipios que se beneficiaron de este valioso acompañamiento fueron:  Agrado, Gigante, Hobo, Pital, Suaza, Nátaga, Aipe, Baraya, Villavieja, Rivera, Acevedo, Íquira, Tarqui, Altamira, Elias, Colombia y Paicol
La dedicación y eficacia demostradas en estos acompañamientos reflejan el compromiso continuo con el fortalecimiento y cumplimiento de las obligaciones fiscales municipales.</t>
  </si>
  <si>
    <t>Hemos sobrepasado exitosamente nuestro objetivo de implementación de la factura electrónica durante el año 2023. Este logro ha sido posible gracias a diversos factores, entre los que se destacan la ejecución de una campaña de mensajes masivos que recordaba a los contribuyentes su obligación de adoptar la factura electrónica, así como la realización constante de capacitaciones con nuestros usuarios.</t>
  </si>
  <si>
    <t>El excepcional logro de la meta durante el año 2023 se debe a una serie de factores destacados, que incluyen:
La realización de un envío masivo de mensajes con el fin de recordar a los obligados la importancia de implementar la Nómina Electrónica. Esta estrategia permitió mantener una comunicación constante con los usuarios, asegurando que estuvieran plenamente conscientes del proceso.
Las capacitaciones llevadas a cabo contribuyeron a fortalecer las habilidades y conocimientos necesarios para una correcta implementación de la Nómina Electrónica.
El compromiso de los obligados con la implementación de la Nómina Electrónica se reflejó en su participación activa en las capacitaciones y en su disposición para cumplir con los plazos establecidos.</t>
  </si>
  <si>
    <t>Los dos usuarios aduaneros de la DSIA autorizado para el control regional fueron visitados durante el mes de noviembre, cumpliendo así la acción autorizada por la SFA.  Se detectó que los dos seleccionados no han realizado ninguna operación aduanera durante su vida jurídica.</t>
  </si>
  <si>
    <t>Las denuncias penales se han instaurado dentro del plazo establecido por la Subdirección de Asuntos Penales, tal como se indica en el Memorando 033 de 2022 y previa aprobación del Comité Seccional de Gestión Jurídica. El número total de denuncias fue de 190, cumpliendo así con los requisitos legales establecidos.</t>
  </si>
  <si>
    <t>Los actos recibidos y fallos proferidos durante cada mes se registran en el Registro Único de Procesos de Gestión Jurídica (RUPGJ) de manera semanal durante el mismo mes. En el año 2023 se registraron un total de 177 actuaciones.</t>
  </si>
  <si>
    <t>La verificación de la actualización de los procesos en el sistema E KOGUI es realizada por la Subdirección de Representación Externa. La constatación a los procesos judiciales es efectuada en forma aleatoria.</t>
  </si>
  <si>
    <t>Las solicitudes de impulso procesal radicadas ante la Fiscalía competente se relacionan con los procesos penales que se encuentran en etapa de indagación, excluyendo las denuncias presentadas en el año 2023, conforme lo señalado en el PR PEC 0120 "Atención a Procesos Penales". En algunos procesos se efectuó más de una solicitud de impulso procesal.</t>
  </si>
  <si>
    <t>El porcentaje de cumplimiento obedece al resultado del reporte del primer semestre efectuado por la Subdirección de Representación Externa al encontrar a esa fecha que uno de los procesos verificados se encontraba actualizado en un 75%., No obstante lo anterior a 31 de diciembre esta  totalmente actualizado.</t>
  </si>
  <si>
    <t>Los insumos penales recibidos y presentados en el comité seccional fueron actualizados en el Sistema de Información Estadística de procesos penales (SIEPP), tal como se indicaba en el Memorando 033 de 2022, emitido por la Subdirección de Asuntos Penales. En el año 2023 en total se registraron 268 insumos.</t>
  </si>
  <si>
    <t>El logro alcanzado en el año 2023 por los funcionarios de la Dirección Seccional de Neiva en el marco del Plan Institucional de Capacitación (PIC) fue del 108,3%, alcanzando un cumplimiento total anual del 120,3%. Este logro se atribuye al compromiso, esfuerzo y dedicación demostrados por los funcionarios. Tras recibir la comunicación de su inscripción, participaron activamente en todas las actividades académicas programadas.
Además, es importante destacar el papel crucial desempeñado por el Despacho de la Dirección Seccional, que llevó a cabo un seguimiento y control efectivos. Este seguimiento incluyó recordatorios a los empleados y a los jefes inmediatos sobre el compromiso asumido y la necesidad de su cumplimiento, en aras de beneficiar tanto a nivel personal como al éxito general de la Seccional.</t>
  </si>
  <si>
    <t xml:space="preserve">Se cumplió la meta del año 2023 </t>
  </si>
  <si>
    <t xml:space="preserve">Al realizarse los cierres de ciclo de los procedimientos del área de cartera, redundan en la toma de las medidas cautelares, que dan como resultado tanto la constitución de títulos judiciales como la solicitud de facilidades de pago a las que los contribuyentes han venido cancelando las cuotas, producto de las denuncias penales de las obligaciones penalizables y retenciones omisas e ineficaces en donde los contribuyentes se acercan a la Seccional para cancelar o solicitar facilidad de pago. Además de lo anterior, las visitas de cobro que se adelantaron a los contribuyentes de mayores cuantías ayudaron al recaudo de gestión. </t>
  </si>
  <si>
    <t>El cumplimiento de la gestión aceptada se logró con ejecutorias de liquidaciones oficiales de revisión y aforo y resoluciones sanción en la vía administrativa y por fallos judiciales a favor de la DIAN, así mismo mediante correcciones que obedecen a acciones persuasivas de los auditores, pliegos de cargos, requerimientos especiales, emplazamientos para corregir y liquidaciones provisionales. dentro de las ejecutorias más representativas se encuentran los sectores sensibles de grasas y oro</t>
  </si>
  <si>
    <t>Se cumplio la meta del año 2023</t>
  </si>
  <si>
    <t>La ejecución presupuestal de enero a diciembre es de $2.867,143 millones de pesos para un cumplimiento acumulado anual de 98,82%, es de anotar que se presentó una adición del presupuesto asignado inicialmente hasta el mes de octubr, el cual era de $2.805,768 millones de pesos, lo que explica el logro de 98,82% que se muestra en las cifras acumuladas de enero a diciembre, pues en este porcentaje no se habia tenido en cuenta la adiciónm del presupuesto asignado.</t>
  </si>
  <si>
    <t>Durante el año 2023 se dio cumplimieto a la ejecución del PAC  de acuerdo a lo prograamado.</t>
  </si>
  <si>
    <t>Los inscritos obedecen a la sensibilización realizada en campañas y en atenciones personalizadas al momento de nuevos inscritos informa sobre bondades del RST. Los inscritos durante el año 2023 fueron en total 518 de acuerdo al reporte del NC. La afectación en el personal por concursos y traslados a otras dependencias han afectado la capacidad operativa</t>
  </si>
  <si>
    <t>Se llevaron a cabo las campañas programadas en los dos (2) semestres del año 2023</t>
  </si>
  <si>
    <t>Nota: "Este Indicador fue inhabilitado por solicitud de la Subdirección de Servicio al Ciudadano en Asuntos Tributarios - DGI. Por temas de integración tecnológica no fue posible cerrar el ingreso por el antiguo sistema por la APP "</t>
  </si>
  <si>
    <t>El año 2023 fue especialmente difícil en cuanto a la comunicación y al establecimiento de acuerdos para desarrollar el acompañamiento a municipios, esto seguramente en virtud de las campañas políticas para elección de alcaldes y los trabajos inherentes al empalme que debía surtirse con los nuevos mandatarios. Aún así, tenemos evidencias respecto al 2022 donde los municiíos no garantizaron la presencia de ciudadanos para lograr ese acompañamiento, con charlas y reuniones de 4, 5 o 6 personas.</t>
  </si>
  <si>
    <t>Si bien es cierto se realizaron menos jornadas de sensibilización, se capacitaron 534 ciudadanos. Debe tenerse en cuenta que durante el año se disminuyó la planta en 4 funcionarios lo que llevó a utilizar la mayoría de la fuerza disponible a atención de RUT y a campañas del NC.</t>
  </si>
  <si>
    <t xml:space="preserve">Se cumplio la meta del año 2023 </t>
  </si>
  <si>
    <t>Duranre el año 2023 el cumplimiento de las campañas RUT Y RUB fue exitoso</t>
  </si>
  <si>
    <t>Se cumplió la meta del año 2023 .</t>
  </si>
  <si>
    <t>La meta fue lograda en conjunto de las jornadas al día con la DIAN y acciones de control de ingresos local</t>
  </si>
  <si>
    <t xml:space="preserve">Se cumple la meta anual realizando labores de inteligencia y realizando control sobre locales comerciales  donde se comercializa mercancía de origen extranjero </t>
  </si>
  <si>
    <t>La meta fue lograda en conjunto de las jornadas al día con la DIAN y acciones de control de facturación local</t>
  </si>
  <si>
    <t>La meta no se alcanza a cumplir debido a que el último ingreso de mercancías fue a finales del mes de noviembre  y ejecutoria en el mes de diciembre, quedando el trámite de disposición en la modalida de donación y destrucción en curso.</t>
  </si>
  <si>
    <t>Se realizó el cumplimiento de esta meta, teniendo en cuenta perfilamiento que se venía realizando en la seccional frente al cumplimiento de la facturación electrónica de los contribuyentes locales</t>
  </si>
  <si>
    <t xml:space="preserve">
Se cumplió en un 181%, las casillas de cada mes se encuentran bloqueadas pero finalmente en Palmira se habilitaron 1.778 Facturadores electrónicos.</t>
  </si>
  <si>
    <t xml:space="preserve">
Se cumplió en un 68.8%. Las casillas de cada mes se encuentran bloqueadas pero finalmente en Palmira se habilitaron 344 personas para expedición de documento soporte de nómina electrónica en 2023.</t>
  </si>
  <si>
    <t xml:space="preserve">El porcentaje está cumplido al 100% una (1)  acción realizada en el mes de noviembre. </t>
  </si>
  <si>
    <t>Se cumplió la meta del PIC del año 2023.</t>
  </si>
  <si>
    <t>La meta establecida en el indicador es por demanda y durante la vigencia 2023 no se dieron procesos terminados a favor de la DIAN con fallo ejecutoriado.</t>
  </si>
  <si>
    <t>El sobrecumplimiento en la consolidación de la meta obedece a la planeación y controles implementados a las cargas de trabajos de cada auditor en los diferentes programas que se trabajaron tanto del Nivel Central como en el Nivel Local.  Se resalta el compromiso, trabajo en equipo y esfuerzo de cada uno de los funcionarios de la División para el logro del cumplimiento de la meta.</t>
  </si>
  <si>
    <t>El cumplimiento de la meta anual se debe a que la totalidad de decisiones de la vigencia 2023 fueron revisadas en Comité y cuentan con el VoBo del Director Seccional</t>
  </si>
  <si>
    <t>Pese a los esfuerzos realizados por el personal y los beneficios establecidos en la Ley 2277/22, de las visitas de cobro realizadas en los municipios de la jurisdición y las campañas establecidas desde la Subdirección de Cobranzas de visitas integrales, de facturación y toda la gestión de cobro adelantada durante la vigencia del 2023, no alcanzó para el cumplimiento del 100% de la meta; sin embargo la gestión obtenida refleja el compromiso de los 11 funcionarios con funciones de cobro, teniendo en cuenta que la meta respecto al año anterior tuvo un aumento del 29,9%.</t>
  </si>
  <si>
    <t xml:space="preserve">El cumplimiento de la meta  se dió gracias al compromiso y trabajo en equipo  mancomunado realizado con los funcionarios de la División lo cual nos permitió cumplir la meta asignada.  </t>
  </si>
  <si>
    <t>El indicador está medido por demanda y durante el año no se presentaron recursos lo cual no genera incumplimiento en el trimestre.</t>
  </si>
  <si>
    <t>El no cumplimiento del 100% de la meta establecida se debe a que pese haber realizado la solicitud del contracrédito el 17 de noviembre, no se efectuó la Resolución afectandonos el cumplimiento de la meta establecida.  Lo anterior acatando los lineamientos establecidos en la Circular No 000011 del 25 de octubre de 2023.</t>
  </si>
  <si>
    <t>El no cumplimiento de la meta reflejada obedece a cifras reportadas por la Subdirección de Financiera, no obstante se aclara que en el mes de diciembre se constituyeron las reservas a los contratos de Aseo y Cafetería que dio inicio a la ejecución el 27 de diciembre y el Contrato de Obras de adecuación, reparación y mantenimiento de la Sede con inicio de ejecución el 13 de diciembre quedando pendiente por parte de los contratistas la radicación de las facturas para trámite de pago en la vigencia 2024. No obstante, se hace claridad que el indicador nos mide el PAC y no la reserva presupuestal, toda vez que no se solicitó PAC teniendo en cuenta que los contratistas no alcanzaban a radicar facturas para la vigencia 2023.</t>
  </si>
  <si>
    <t>El sobrecumplimiento de la meta se dio gracias al acompañamiento y capacitaciones brindadas a los contribuyentes a quienes se les informó sobre los beneficios de pertenecer al RST.</t>
  </si>
  <si>
    <t>La meta del indicador es dada por demanda y en el año se evacuaron los casos dentro del término.</t>
  </si>
  <si>
    <t>El cumplimiento de la meta obedece a la realización de todas las actividades programadas dentro de la campaña de apropiación y divulgación del sistema de PQRS realizadas en los meses de marzo, septiembre y diciembre.</t>
  </si>
  <si>
    <t>El cumplimiente de la meta obedece a que todas las solicitudes gestionadas en el sistema antiguo de PQSRD, se encuentran con ciclo completo (cerradas, con respuesta final generada y comunicada). 
Nota:"Este Indicador fue inhabilitado por solicitud de la Subdirección de Servicio al Ciudadano en Asuntos Tributarios - DGI. Por temas de integración tecnológica no fue posible cerrar el ingreso por el antiguo sistema por la APP "</t>
  </si>
  <si>
    <t>El sobrecumplimiento de la meta se debe al trabajo realizado por los líderes del RST en los municipios que pertenecen a la jurisdicción de la Dirección Seccional.</t>
  </si>
  <si>
    <t>El cumplimiento de este indicador se debe a que se realizaron las jornadas de sensibilización establecidas como meta en el año, con el fin de que los ciudadanos estén actualizados en los diferentes temas de interés.</t>
  </si>
  <si>
    <t>La meta del indicador es dada por demanda y en el año se cumplió con el plazo establecido.</t>
  </si>
  <si>
    <t>El incumplimiento de la meta se debió a una interpretación errada en la cual solo se venían reportando las actualizaciones  y se omitió actualizar los impulsos procesales los cuales fueron efectivamente reaizados en el semestre.</t>
  </si>
  <si>
    <t>El cumplimiento de este indicador para la vigencia 2023, se da gracias al trabajo realizado con los insumos obtenidos en la Campaña de facturación electrónica,  al Día con la DIAN en conjunto con las visitas integrales realizadas con la División de Recaudo y Cobranzas.</t>
  </si>
  <si>
    <t xml:space="preserve">El cumplimiento de esta meta se da gracias a la planeación, coordinación compromiso y trabajo en equipo de los funcionarios de la División.  Al igual se contó con el apoyo brindando por la Policía del Magdalena medio en los diferentes controles realizados en carretera y a la mercancía puesta disposición.  Lo que lo que conllevo al logro del 100% de la meta asignada.  </t>
  </si>
  <si>
    <t xml:space="preserve">El cumplimiento de la meta se da gracias al compromiso y trabajo en equipo mancomunado con los funcionarios de la División lo que permitió  el cumplimiento de la meta asignada.  </t>
  </si>
  <si>
    <t>Se dio cumplimiento a las actividades de acuerdo a los cronogramas y metas definidas para la vigencia 2023.</t>
  </si>
  <si>
    <t xml:space="preserve">El cumplimiento de la meta se dio  gracias al compromiso y trabajo en equipo  mancomunado realizado con los funcionarios de la División lo cual nos permitió alcanzar el cumplimiento de la meta asignada.  </t>
  </si>
  <si>
    <t>El sobrecumplimiento de la meta se debe al trabajo realizado por los líderes del RST con los municipios que pertenecen a la jurisdicción de la Dirección Seccional.</t>
  </si>
  <si>
    <t>Se dio cumplimiento al objetivo trazado por la Subdirección de fiscalización Aduanera en las fechas y meses establecidos.</t>
  </si>
  <si>
    <t>El indicador es por demanda y en el año 2023 se interpusieron las denuncias penales dentro del término definido para ello.</t>
  </si>
  <si>
    <t>El cumplimiento de la meta es por demanda y se tiene actualizado el RUPGJ a corte 31/12/2023</t>
  </si>
  <si>
    <t>El no cumplimiento del 100%  de la meta en el acumulado total  corrresponde a el exceso de carga que no logró  evacuarse en el primer semestre por disminución de personal en el proceso; aún así se maximizaron exfuerzos para acercarse al cumplimiento de la meta asignada logrando un 78.9%..</t>
  </si>
  <si>
    <t>El indicador es por demanda y a la fecha se han gestionado los insumos penales dentro del año 2023 definido para ello.</t>
  </si>
  <si>
    <t>Despacho-Juridica</t>
  </si>
  <si>
    <t>De los tres fallos durante el periodo dos fueron apelados por lo tanto son de competencia de la Seccional de Impuestos Bogotá y un fallo en primera instacia ejecutoriado fue en contra.</t>
  </si>
  <si>
    <t>División de fiscalización y Liquidacion</t>
  </si>
  <si>
    <t>Se cumple en un 100,4% el Componente de Gestión Efectiva de la Meta Anual de Gestión y Recaudo Tributario, Aduanero y Cambiario, producto del resultado de Actos proferidos por Liquidación con un valor de $ 5.588.575.000 y la corrección de inconsistencias o incumplimientos relacionados con las obligaciones tributarias por valor de $ 7.499.828.410.</t>
  </si>
  <si>
    <t>Se ejecutaron metodicamente las actividades de gestión de la cartera morosa, llamadas y correos, ofrecimientos de Facilidades de pago. Gestión del ciclo de cobro, envío de insumos para denuncias penales, control de las facilidades de pago, gestión de TDJ,  también se priorizó el segmento gestionable segunda etapa y los asuntos perentorios de los inventarios; de acuerdo con las indicaciones de la Coordinación de Cobranzas orientadas al logro de las metas, entre otros, alcanzando un recaudo por gestion de cartera de $77.127,62 millones, cumpliento del 96.5% de la meta</t>
  </si>
  <si>
    <t>El Concepto de Actos de Liquidación ejecutoriados aporta en un 48.58% en el cumplimiento de la gestión aceptada con un valor de $ 7.011 millones aproximadamente; le siguen los conceptos de Gestión Actos 901, 902, 903 y 904 en Gestor y Gestión por correcciones y declaraciones presentadas en Integra en un 24.76% y Gestión Persuasiva con un 21.69%.</t>
  </si>
  <si>
    <t>División de Administrativa y financiera</t>
  </si>
  <si>
    <t>Para el año 2023 la Seccional Girardot cuenta con una buena ejecución presupuestal , lo cual obecede al cumplimiento de la planeación de los proceso contractuales programados en el PAA, pese a los diferentes inconvenientes que se tiene en la region para que los proveedores se presenten en los diferentes procesos contractuales que se manejan, cumpliendoi así, con las metas establecidas y con las normas de austeridad en el Gasto publico.</t>
  </si>
  <si>
    <t>La seccional Girardot en el año 2023, cumplido con los pagos de facturas a llegadas de los diferentes servicios  que se prestan dentro de la entidad como lo son Servicios públicos, contratos realizados, viáticos e impuesto predial.  Por otra parte se observa una baja ejecución debido  a que algunos rubros no pudierons ser cancelados  a tiempo y en su totalidad, como lo son el pago dela Subestación electrica y tranformador.En atención a la comunicación que antecede, me permito informarle que el porcentaje de ejecución del PAC fue del 46,6% según lo reportado en el TBG.   La Dirección Seccional Girardot durante el año 2023, cumplió con los pagos de facturas presentadas por los diferentes servicios  prestados, tales como: Servicios públicos, contratos realizados, viáticos e impuesto predial; sin embargo  se presentó una baja ejecución al finalizar el año, ocasionada con los pagos correspondientes a la Oferta No. 06524126 ENEL COLOMBIA S.A. v/s DIAN GIRARDOT, (Adecuación de la Subestación Eléctrica y compra transformador)
Justificación: la Baja ejecución en el TBG del indicador del PAC, obedece a que en el año 2023 se obtuvo una oferta económica por valor de $507.513.740 con la empresa Enel Colombia SA ESP,  para la adecuación de la subestación eléctrica y la compra de un transformador  para la Seccional girardot, la cual fue facturada por valor de $453.626.227, pero a la fecha ha sido imposible su pago, debido que en varias ocasiones a la empresa Enel Colombia S.A. se les ha solicitado vía correo electrónico, llamadas telefónicas entre otras, nos indiquen como poder cancelar estos valores ya que por vía PSE como indican ellos, no es posible por tratarse de un contrato de obra, ya que estas facturas presentan descuentos de Ley; por tal motivo no permiten ser realizados los pagos por esta vía (PSE). Igualmente se les ha solicitado que modifiquen su plataforma con el valor real a cancelar con los descuentos o que nos indiquen una cuenta bancaria donde se puedan consignar los valores y no ha sido posible realizar el trámite con ellos, ya que no dan respuesta alguna, para culminar con el trámite.  
Por lo antes expuesto,  es un hecho ajeno a la Seccional Girardot, ya que no depende de nosotros pues se ha realizado todo lo posible por cancelar pero el contratista no da respuesta alguna, es de anotar que los valores vienen siendo acumulados desde meses anteriores ya que su pago fue programado mensual, pero que al final la empresa Enel solo realizo dos facturas en el mes de diciembre del 2023.
Nota: se adjunta correos enviados de la evidencia a la empresa Enel.</t>
  </si>
  <si>
    <t>División de servicio al ciudadano</t>
  </si>
  <si>
    <t>Durante todo el año se difundió los beneficios de la formalización tributaria a través de medios de comunicación como emisora radial, visitas a diferentes sectores económicos, acciones conjuntas con alcaldías de los diferentes municipios de la jurisdicción y  cámaras de comercio que permitieron un mayor número de  emprendedores, empresarios y comerciantes optaran por inscribirse lograndose un cumplimiento superior a la meta.</t>
  </si>
  <si>
    <t>Se realizó el cronograma de actividades, mostrando las evidencias en el informe entregado de la Campaña en el mes de diciembre de 2023, con cumplimiento del 100% . Se resaltan las actividades de seguimiento a las peticiones asignadas a la seccional para mitigar la inoportunidad,  socialización del nuevo sistema de PQRS en la Plataforma Microsft Dinamycs  y capacitaciones a usuarios internos y externos sobre el uso de la plataforma.</t>
  </si>
  <si>
    <t> "Este Indicador fue inhabilitado por solicitud de la Subdirección de Servicio al Ciudadano en Asuntos Tributarios DGI, por temas de integración tecnológica no fue posible cerrar el ingreso por el antiguo sistema por la APP "</t>
  </si>
  <si>
    <t>Durante todo el añó hubo trabajo mancomunado con las administraciones locales de los diferentes municipios resaltando la importancia de la formalización tributaria y los beneficios que conlleva a la región.</t>
  </si>
  <si>
    <t>Todo el año se trabajó en el proceso de sensibilización de los beneficios de la formalización con apoyo de las cámaras de comercio, academía, gremios y administración municipal.</t>
  </si>
  <si>
    <t xml:space="preserve">Se ha dado estricto cumplimiento a los terminos legales y a las politicas de la entidad frente a los terminos para resolver los recursos , pese a la capacidad operativa </t>
  </si>
  <si>
    <t>Se ejecutaron el total de las campañas remitidas por la Subdirección RUT dentro de los plazos según cronograma de actividades tanto en las actualizaciones de oficio del registro único tributario como las capañas de socialización de registr único de beneficiarios.</t>
  </si>
  <si>
    <t>Se actualiza en Ferrajoli tanto los nuevos procesos como las actuaciones de los anteriores de manera oportuna y a cabalidad con el número de procesos no obstante se evidencia que el numero de procesos activos en el Ferrajoli no corresponde a la realidad material por cuanto el número de procesos activos es inferior al registrado en el aplicativo Ferrajoli, de los 751 procesos activos de impulsaron 495, lo que demuestra un trabajo arduo durante el periodo.</t>
  </si>
  <si>
    <t>En el año se logra la reclasificación de 42 contribuyentes donde el Valor total de gestión por control a dichos reclasificados o nuevos responsables es de $ 119.025.000 los cuales suman al indicador de  la gestión aceptada.</t>
  </si>
  <si>
    <t>La Seccional cumple de manera satisfactoria con un 100.7%  frente a la meta establecida de 112 millones realizando aprehensiones en sectores económicos representativos de la región como: Calzado, Opticas, Tecnología, entre otros.</t>
  </si>
  <si>
    <t>En el año 2023 se profieren 11 Resoluciones de clausura de establecimiento que concluyeron en sanción pecuniaria por un valor total de $ 34.563.000.</t>
  </si>
  <si>
    <t>División de  Administrativa y Financiera</t>
  </si>
  <si>
    <t>La seccional Girardot para el año 2023 cumplio con las metas establecidas por la coordinacion de operación Logistica con un cumplimiento anual acumulado de 125.59%, y  terminando con un inventario de existencias de mercancias a 31/12/2023 por valor de $ 49,802,251.00.</t>
  </si>
  <si>
    <t>Como Resultado de la Acción de control desarrollada en el año se obtiene lo siguiente: Insumo de 4 contribuyentes para reclasificación y 1 para sanción de cierre en el 2024 , Proferir un (1) Pliego de Cargos por no facturar y  Apertura de una (1) investigación por inexactitudes.</t>
  </si>
  <si>
    <t xml:space="preserve">La Seccional realizó acompañamiento permanente a los dos municipios que tenian pendiente la adopción del RST y aprobación del acuerdo municipal que define las tarifas de industria y comercio consolidado. </t>
  </si>
  <si>
    <t>Durante todo el año 2023 la Secciona realizó acciones de control de  la factura electrónica con un efecto positivo para lograr un número significativo de habilitados que  aun nohabían  cumplido con dicha obligación.</t>
  </si>
  <si>
    <t>Durante todo el año 2023 la Secciona realizó visitas que ayudaron a impactar positivamente en el cumplimiento de obligaciones formales por parte de los contribuyentes.</t>
  </si>
  <si>
    <t>Se cumple en un 100% de éste indicador: Primero en un 50% con el envío de la propuesta concreta y soportada de una acción de control enfocada a la Región y el otro 50% con la ejecución de la misma.</t>
  </si>
  <si>
    <t>Se  cumplie en oportunidad con la presentacion  de las denuncias sobre el 100% de los insumos penales recibidos</t>
  </si>
  <si>
    <t xml:space="preserve">Se actualiza permanentemente </t>
  </si>
  <si>
    <t>Se han realizado esfuerzos para impulsar la totalidad de las denuncias sin imputación de acuerdo a la capacidad operativa.</t>
  </si>
  <si>
    <t>Los aplicativos fueron actualizados oportunamente sin embargo el sistema no proceso de manera exitosa el cargue de la información como evidencia está que se realizó con el apoyo de la funcionaria de nivel cental</t>
  </si>
  <si>
    <t>Se gestionan todos los insumos que radica mensualmente el área de cobranzas, sin embargo incluirlo en los aplicativos es una actividad dispendiosa por lo que no se alcanzó durante el periodo a cumplir la totalidad de los insumos.</t>
  </si>
  <si>
    <t>Despacho- Talento Humano</t>
  </si>
  <si>
    <t xml:space="preserve">Durante el cuarto trimestre de octubre a diciembre de 2023, en la DSIA de Girardot, se observa que fueron direccionados desde la Escuela de Impuestos y Aduanas Nacionales, trece (13) cursos: Taller en presupuesto, contabilidad, tesorería y control de gestión - Casos DIAN; Normativa en gestión humana; Administración del cambio y la dinámica organizacional; Contabilidad Función Recaudadora y entidades de Gobierno – Activos y Pasivos; Programa en Conocimientos Académicos en Administración de Cartera - Módulo 6 Procesos especiales; Políticas y programas de talento humano para la gestión del cambio; Formación alta gerencia ; Competencias para la Alta Gerencia, potenciando la transformación institucional Formación alta gerencia 3; Competencias para la Alta Gerencia, potenciando la transformación institucional; Curso Fundamentos Gestión de Impuestos; Gestión del conocimiento, aprendizaje organizacional y mentoring; Seminario Nacional de Cobranzas; Cierre de brechas para el teletrabajo; Administración de bienes inmuebles recibidos en dación de pago; Inducción; Reinducción; de los cuales se logro el 114% Y EL ACUMULADO 126,7%  durante el citado trimestre. </t>
  </si>
  <si>
    <r>
      <t xml:space="preserve">TABLERO BALANCEADO DE GESTIÓN 2023
</t>
    </r>
    <r>
      <rPr>
        <b/>
        <i/>
        <sz val="18"/>
        <color rgb="FFFFFFFF"/>
        <rFont val="Calibri"/>
        <family val="2"/>
      </rPr>
      <t>Versión 4, Octubre 23 de 2023</t>
    </r>
  </si>
  <si>
    <t>GIT GESTION JURIDICA</t>
  </si>
  <si>
    <t>Frente a la meta señalada, el Grupo Interno de Trabajo de Gestión Jurídica obtuvo un cumplimiento superior a la meta establecida, toda vez que durante todo el año se han venido presentado y sustentando con normas y jurisprudencia vigente las contestaciones a las demandas, fallos de recursos y demás actuaciones. Así mismo es bueno dejar en claro que el GIT de Gestión Jurídica cuenta con unos excelentes y disciplinados Abogados y durante todo el 2023 se obtuvo numerosos fallos a favor de la DIAN fruto de una buena gestión Tanto de los Funcionarios encargados de la Representación externa como del jefe y demás Abogados del grupo.</t>
  </si>
  <si>
    <t>DIVISIÓN DE FISCALIZACIÓN Y LIQUIDACIÓN ADUANERA Y CAMBIARIA</t>
  </si>
  <si>
    <t>A pesar de haberse presentado un sobrecumplimiento en el acumulado de enero a diciembre, el cual se vio principalmente favorecido por las resoluciones proferidas en procesos sancionatorios de dos (2) expedientes.</t>
  </si>
  <si>
    <t>Frente al consolidado de la meta anual establecida , se presenta un sobre cumplimiento del 2962%, con ocasión a la expedición de Resolución Sanción, la cual quedo en firme en el mes de Septiembre por valor de $153.964.309.612, caso atípico que nos permitió obtener este resultado.</t>
  </si>
  <si>
    <t>División de Fiscalización Intensiva - Fiscalización Extensiva</t>
  </si>
  <si>
    <t>Frente a la meta señalada, la división obtuvo un cumplimiento del 112.9% , lo anterior como resultado de la gestión obtenida por los actos proferidos por la división y por las demás actuaciones realizadas para mejorar el comportamiento fiscal de los contribuyentes y corregir sus inconsistencias o incumplimientos relacionados con las obligaciones tributarias.</t>
  </si>
  <si>
    <t>Despacho Dirección Seccional - Grupo Interno de Trabajo de Gestión Jurídica</t>
  </si>
  <si>
    <t>Durante el desarrollo de año 2023, todas las actuaciones proferidas fueron revisadas y aprobadas con VoBo.</t>
  </si>
  <si>
    <t>GIT COBRANZAS</t>
  </si>
  <si>
    <t>El esfuerzo conjunto entre El GIT de Cobranzas y la Subdirección de Cobranzas y Control Extensivo,  permitió que al final de año se cumpliera la meta en un 100% con un recaudo de 154.559 millones.
Se destaca en los resultados que el aporte del GIT de Gestión de Cobranzas de la Seccional fue el más representativo con un 63% que corresponde a 98.280 millones, seguido del recaudo por gestión de Declaraciones Sugeridas con un 20%, Recaudo por Gestión Renta Personas Naturales con el 7% y Gestión Perceptiva con el 6%.  De otra parte, el Recaudo por Gestión en Incremento de Facturación Electrónica no alcanzó ni el 1%, tema en el cual se deberá fortalecer la gestión de la Seccional. 
Como dato a destacar se tiene que, frente al recaudo obtenido en el año anterior, se incrementó en un 26%, en 2022 se recuperaron 122.408 millones.  
Para 2024 se debe dar continuidad a las estrategias adelantadas de 2023 en cuanto a visitas integrales y oportunidad en la gestión de nuevas obligaciones, al igual que las facilidades de pago.</t>
  </si>
  <si>
    <t xml:space="preserve">El incumplimiento con respecto al recaudo obedece a la falta de insumos para esta Seccional ocasionados principalmente por la falta de bodega de almacenamiento, ya que limito el ejercicio de las funciones propias del área frente a la competencia y jurisdicción de las unidades aprehensoras y auditores para realizar actividades vitales en la verificación, control aduanero en carretera, inspecciones.  Se solicita el replanteamiento de esta meta mientras persista la ausencia de bodega en esta Seccional.  </t>
  </si>
  <si>
    <t>Respecto al consolidado de la meta anual establecida, se logró sobre pasar el cumplimiento en un 2786%, con ocasión a la expedición en el mes de Julio de una resolución sanción por valor de  $153.964.309.612, caso atípico que nos permitió alcanzar dicho resultado</t>
  </si>
  <si>
    <t>Se logro un cumplimiento del 125.5%  de la meta establecida, lo anterior gracias a las acciones implementadas por la División de Fiscalización y Liquidación encaminadas a la gestión y recaudo tributario. Se incentivo, impulso y gestionó el cumplimiento de las obligaciones tributarias.</t>
  </si>
  <si>
    <t>Durante el todo el año, el 100% de los requerimientos hechos por parte de la Subdirección de Representación Externa fueron contestados en completitud y oportunidad</t>
  </si>
  <si>
    <t>A pesar que en el cuarto trimestre fue asignado un presupuesto que no fue solicitado y por lo tal tampoco ejecutado, en general en el año 2023 se cumplió con la asignación presupuestal en la Seccional DSIA Armenia.</t>
  </si>
  <si>
    <t>DIVISIÓN  DE LA OPERACIÓN ADUANERA</t>
  </si>
  <si>
    <t xml:space="preserve">La Meta se cumplió por encima de la establecida debido a la mayor cantidad  de ajustes de valor sobre las declaraciones de importación, sanciones y tributos aduaneros  teniendo en cuenta  que   durante este año se realizaron 22.352 inspecciones físicas  para un recaudo  de $2.071.582.000 y  recaudo  por viajeros de $7.417.000.  </t>
  </si>
  <si>
    <t>El resultado del consolidado del año es un sobrecumplimiento  generado en el mes de diciembre del 2023 como resultado de dos resoluciones en firme, los cuales constituyen casos atípicos para el cumplimiento de  una meta anual.  No obstante se reitera la falta de insumos en procesos de DSJMA y sancionatorios.</t>
  </si>
  <si>
    <t>Respecto al consolidado de la meta anual establecida, se logró superar en 13,8% el recaudo establecido; equivalente a $49.811.600, para esto fue necesario realizar investigaciones con mayor profundidad y establecer canales de comunicación permanentes con los investigados.</t>
  </si>
  <si>
    <t>Pese a que se asignaron unos recursos de un presupuesto adicional que la Seccional no había solicitado y no se pudo ejecutar por que aún se tiene la garantía de la obra anterior.  
Por lo General el PAC fue ejecutado de acuerdo al ACP.</t>
  </si>
  <si>
    <t>DIVISIÓN DE FISCALIZACIÓN Y LIQUIDACIÓN TRIBUTARIA EXTENSIVA</t>
  </si>
  <si>
    <t xml:space="preserve">Durante el año evaluado se aplicaron estrategias e impulsaron campañas tendientes a la masificación del RST enfocadas en los clientes externos junto a un proceso de capacitaciones y actualización normativa para los funcionarios de la administración, además de las secretarías de hacienda de los municipios. Estas acciones derivaron en el cumplimiento de la meta en el porcentaje reflejado </t>
  </si>
  <si>
    <t>Este incumplimiento es directamente proporcional a la  insuficiencia de insumos y el resultado de la gestión con respecto al incumplimiento de las metas de recaudo y decomisos en firme.</t>
  </si>
  <si>
    <t>Durante todo el año 2023 se cumplió con la meta de oportunidad en la Resolución de Recursos Aduaneros, toda vez que la capacidad operativa de los funcionarios se ajusta al número de recursos de reconsideración radicados en el GIT de Gestión Jurídica.</t>
  </si>
  <si>
    <t>Durante todo el año 2023 se cumplió con la meta de oportunidad en la Resolución de Recursos Cambiarios, toda vez que la capacidad operativa de los funcionarios se ajusta al número de recursos radicados en el GIT de Gestión Jurídica.</t>
  </si>
  <si>
    <t>DIVISIÓN DE SERVICIO AL CIUDADANO</t>
  </si>
  <si>
    <t>Durante el año 2023 se realizaron actividades tales  como: Capacitaciones internas y externas  en el manejo del aplicativo PQRS, revisión de la calidad mensual frente a las respuestas de las PQRSD, cuadro de seguimiento y control semanal, sensibilización de calidad y roles a través del boletín de la seccional. Esto para acercar y mejorar el servicio PQRSD con los ciudadanos y funcionarios.</t>
  </si>
  <si>
    <t>El incumplimientos del presente indicador responde a la poca gestión en cabeza de los municipios quienes en el segundo semestre del año no respondieron satisfactoriamente a las convocatorias realizadas por la administración, además la transición gubernamental afectó, pues los municipios se encontraban en proceso de empalme no dando la trascendencia a las actividades asociadas al indicador.</t>
  </si>
  <si>
    <t>El resultado de este indicador se da como consecuencia de las actuaciones realizadas en el primer semestre y donde se logro captar y obtener el apoyo de los encargados del proceso de los municipios antes de llevar a cabo el proceso de empalme gubernamental</t>
  </si>
  <si>
    <t>Durante todo el año 2023 se sobrepasó el porcentaje de meta, dado que la capacidad operativa de los funcionarios se ajusta al número de recursos existentes en el GIT de Gestión Jurídica, cumpliéndola con criterios de calidad y oportunidad</t>
  </si>
  <si>
    <t>Durante el año 2023 el objetivo estratégico se cumplió al 100%, toda vez que, se ejecutaron a cabalidad todas las actualizaciones del RUT  con calidad y oportunidad dentro de los plazos establecidos en cada campaña, así mismo se cumplió con las capacitaciones programadas del RUB.</t>
  </si>
  <si>
    <t xml:space="preserve">Durante todo el año 2023, se logra un mejor avance sobre la vigencia dado un trabajo articulado y revision sistematica de los funcionarios asignados a esta labor, garantizando con ello la actualiacion constante y el cumplimiento total de la meta establecida. </t>
  </si>
  <si>
    <t>La dinámica empresarial del año 2023 para el departamento del Quindío reflejo un alto incremento de informalidad aspecto que atenta directamente contra el cumplimiento de la meta, pues la cantidad de contribuyentes objeto del indicador se reduce por lo cual pese al desarrollo de jornadas los contribuyentes son renuentes a la reclasificación por las altas cargas impositivas que se generarían.</t>
  </si>
  <si>
    <t xml:space="preserve">Se presento incumplimiento en el acumulado de la variable por la disminución de insumos aportados por las unidades aprehensoras, debido a las limitantes presentadas en ausencia de una bodega de almacenamiento que no ha permitido la realización de verificaciones y/o inspecciones de mercancía, así como los inconvenientes frente a la competencia y jurisdicción que viene afectando de manera directa el cumplimiento de las metas asignadas a esta Seccional.  </t>
  </si>
  <si>
    <t>Durante el año se realizaron jornadas de facturación en las mismas se observo un buen comportamiento en el cumplimiento de los requisitos por parte de los contribuyentes visitados, lo que derivo en poco insumo para el cumplimiento de la actividad indicada</t>
  </si>
  <si>
    <t>Durante el año 2023, se superó la meta propuesta por la Subdirección de Operación Logística.</t>
  </si>
  <si>
    <t>Se logró cumplir la meta establecida frente a la acción de control que se debía realizar en el cuarto trimestre  del año, alcanzando resultados positivos frente a la retención de divisas y moneda legal colombiana</t>
  </si>
  <si>
    <t>Se logró cumplir la meta establecida con la implementación y gestión de acciones de control realizadas en el cuarto trimestre del año, de tal manera que se tiene un cumplimiento del 100% de la meta propuesta.</t>
  </si>
  <si>
    <t xml:space="preserve">La meta objeto de análisis no se  cumplió  toda vez que se ve asociada a correcciones superior a 50 UVT que responden a ajustes de valor sobre las declaraciones de importación, sanciones y tributos aduaneros, aspectos que se ven afectados en su recaudación por factores exógenos para el año, tales como la disminución de carga que ingresó a la zona franca por caída del puente que conecta el Valle del Cauca con el Quindío y aunado a las importaciones soportada en giro directo al exportador, que implican un mayor grado de complejidad en los ajustes y en las inspecciones,  al igual que a mayor cantidad de inspecciones físicas el porcentaje de ajustes  superiores a 50 UVT disminuye dado que los ajustes que se realizan no alcanzan a cumplir la meta establecida. Durante este año se realizaron 2.917 inspecciones más  que el año 2022  lo que equivale al 15% de crecimiento  y con un aumento en el recaudo del 20%  ($ 346.000.000) teniendo en cuenta que el perfilamiento se hace desde el nivel central. </t>
  </si>
  <si>
    <t xml:space="preserve">Se da cumplimiento al memorando 143 de fecha 4/10/2023 y sus modificaciones con respecto a los insumos de acciones de control  y programas de seleccionados remitidos por la Subdirección de Fiscalización Aduanera para la Seccional de Armenia. Consolidando en el mes de Diciembre el logro de la meta anual. </t>
  </si>
  <si>
    <t>Se ha enviado circularización a través de correos y llamadas telefónicas, invitando a iniciar el proceso como facturadores, a fin de ser habilitados y cumplan su obligación formal ajustándose a la norma, no obstante se complemento la actuación con el desarrollo de seis jornadas de visitas encaminadas a incrementar el cumplimiento del indicador pero los altos niveles de informalidad disminuyen el universo de potenciales habilitados.</t>
  </si>
  <si>
    <t xml:space="preserve">Se da cumplimiento al memorando 143 de fecha 4/10/2023 y sus modificaciones con respecto a los insumos de acciones de control  y programas de seleccionados remitidos por la Subdirección de Fiscalización Aduanera para la Seccional de Armenia.  Consolidando en el mes de Diciembre el logro de la meta anual. </t>
  </si>
  <si>
    <t>El cumplimiento obedece a las acciones de acompañamiento y circularización  mediante oficios y comunicaciones, haciendo efectivo el cumplimiento de la obligación.</t>
  </si>
  <si>
    <t>Se realizó la propuesta de la accion de control para la región aprobada por la subdirección de Fiscalización Aduanera.  Se archiva la investigación por no merito para iniciar una investigación de fondo ya que las pruebas verificadas y aportadas lo soportan.</t>
  </si>
  <si>
    <t>Durante el último Semestre del año 2023, se asignaron nuevos funcionarios en la Unidad penal, dinamizando la labor lo cual permitió presentar 43 denuncias en el último trimestre. a pesar de ello, quedan 11 denuncias pendiente de analisis y establecer su viabilidad.</t>
  </si>
  <si>
    <t>La totalidad de los recursos recibidos durante todo el año 2023 en el GIT de Gestión Jurídica fueron incorporados al RUPGJ, y las actualizaciones se hicieron semanalmente.</t>
  </si>
  <si>
    <t>La totalidad de los procesos judiciales se encuentran actualizados en ekogui a diciembre del 2023. Es una labor que se hace constantemente.</t>
  </si>
  <si>
    <t>Durante el año 2023 se efectuó la revisión de los procesos para impulsar su desarrollo, hecho que presento retrasos debido al numero de funcionarios asignados a la unidad penal frente al número creciente de denuncias</t>
  </si>
  <si>
    <t>Durante el año 2023, se mantuvo actualizadas las bases de datos de procesos judiciales de la entidad, al punto que a la fecha estamos actualizados.</t>
  </si>
  <si>
    <t>Dado el registro extemporaneo que se origina en el primer semestre se reestructura el procedimiento para el segundo semestre, lo cual de manera consolidada denota una mejora notoria en la labor ejecutado durante el año</t>
  </si>
  <si>
    <t>Para la vigencia 2023, se logró un 119.3% de  cumplimiento de la meta, teniendo en cuenta que se acentuó la divulgación y motivación a la participación de los funcionarios de la Seccional, haciendo uso de los diversos medios de comunicación disponibles; de igual forma,   personal con ingreso reciente a la entidad se vinculó al desarrollo de las actividades del PIC.     La tasa de personal certificado alcanzó para la anualidad 2023 un  116% , lo cual evidencia el compromiso de los servidores con la gestión del conocimiento y  consecuentemente el incremento de la capacidad institucional.</t>
  </si>
  <si>
    <t>Se logra el cumplimiento de 3 rondas de negociación para la vigencia de 2023, alcanzando así el objetivo de aumentar la red de convenios internacionales para eliminar la doble imposición.</t>
  </si>
  <si>
    <t>Se logra el cumplimiento de la ejecución eficiente del presupuesto de la entidad con el pago del Sistema de Tranmisión de Intercambio Internacional de Información (CTS) a la OCDE por un total de EUR 35,000 y con la debida notificación a Financiera de la liberación de $80,000,000 asignados para el pago de una suscripción a IBFD que se encuentra en trámite y se hará efectiva en 2024.</t>
  </si>
  <si>
    <t>La Oficina de Tributación Internacional no cuenta con PAC asignado para la vigencia de 2023 por lo que no se cuenta con medición para este objetivo de contribución.</t>
  </si>
  <si>
    <t>Se cumple el objetivo al dar respuesta a la solicitud presentada por un contribuyente, en los términos de ley.</t>
  </si>
  <si>
    <t xml:space="preserve">Se cumple el objetivo en la medida en que no se recibieron solicitudes de MAP y en consecuencia no se generó la obligación de dar respuesta. </t>
  </si>
  <si>
    <t>Se cumple con el objetivo en la medida que se dio respuesta a todas las PQRSD recibidas y se notificó en el sistema el envío de dichas respuestas.</t>
  </si>
  <si>
    <t>Se logra el cumplimiento del objetivo teniendo en cuenta que la participación de la DIAN en las reuniones programadas por los diferentes grupos permanentes de trabajo de la OCDE para la vigencia de 2023.</t>
  </si>
  <si>
    <t>Se logra el cumplimiento del objetivo de contribución con un total de 98.5% de aceptación, repreentando un cumplimiento anual del 109,4%, garantizando así, la calidad de la información enviada a través del Intercambio Automático de Información sobre cuentas financieras.</t>
  </si>
  <si>
    <t>Se cumple el objetivo de contribución con la elaboración del texto de la resolución.</t>
  </si>
  <si>
    <t>Se alcanza el  objetivo de contribución con un cumplimiento acumulado de 124,10% demostrando así que se logra el incremento de las capacidades institucionales a través de la gestión del conocimiento.</t>
  </si>
  <si>
    <t>Se alcanza el objetivo de contribución con una participación de 133 funcionarios en el curso de Tributación Internacional desarrollado en coordinación con la Subdirección de Escuela para la vigencia de 2023.</t>
  </si>
  <si>
    <t>Para el año 2023 se terminaron en total  3 procesos con sentencia a favor de la DIAN, dando un cumplimiento del 100% por ser terminados y todos a favor de la entidad.</t>
  </si>
  <si>
    <t xml:space="preserve">ESTRATEGIAS PARA EL CUMPLIMIENTO DE LA META DE GESTION EFECTIVA                                  1.	Priorizar las investigaciones.  En fiscalización extensiva ejecutar el programa de omisos exógena 2019 y 2020.  Proferir las resoluciones sanción por no declarar y las liquidaciones oficiales de aforo en los programas de omisos renta 2018, 2019 y 2020.                                        2.	En el primer semestre se aprovecho los beneficios tributarios transitorios establecidos en la Ley 2277 del 13 de diciembre de 2022 con envió de oficios y llamadas telefónicas a los contribuyentes que se encuentran en investigación para que se acojan y paguen los impuestos, sanción e intereses correspondientes.
3.	Se efectuaron 271 visitas de presencia institucional, los insumos fueron presentados a reunión NDFYL seleccionaron 77 casos, de los cuales 54 por incumplimiento en la obligación de facturar y 15 reclasificados y 8 omisos.
4.	Durante el año 2023 2023 se profirieron 134 liquidaciones provisionales por valor de $ 1.107.992.032 en ejecución del programa de omisos exógena 2019 y un total de 673 actos administrativos por valor de $ 93.415.093.529.
5.	Se estructuro, diseño y ejecuto la Acción de Control Local TBG DGF, de acuerdo con los lineamientos Memorando 000106 del 9 de agosto de 2023.  Genero gestión efectiva de $ 1.423.921.000.                                                                                                                                            6.	Permanente monitoreo a la inclusión en el SIE y en el informe semanal de la gestión generada en el área.
7.	Aplicación de herramientas de ofimática (análisis de información exógena, hojas de trabajo y bases de datos).
8.	Evacuación de los expedientes asignados con anterioridad al 31 de junio de 2021, total de 36.
</t>
  </si>
  <si>
    <t xml:space="preserve">Durante el año 2023,  se realizaron las acciones de cobro, encaminadas al cumplimento de la meta de recaudo por gestion.  Resultados obtenidos gracias al compromiso del equipo de trabajo del GIT de Cobranzas y de cada uno de los funcionarios que lo integran.  
- Se realizaron las visitas de cobro, visitas integrales, lo que conllevo a un acercamiento con los contribuyenes, para informarles las obligaciones pedientes de pago, ofrecerles los beneficios de la ley 2277 en la reduccion de intereses y las facilidades de pago que se podian suscribir a un año sin garantia,  benefico que fue atractivo para los contribuyentes y que genero unas buenas cifras de recaudo; este trabajo que se complemento mes a mes con el con el control estricto de los pagos de las cuotas pactadas.
-Se realizaron las llamadas, envios de avisos de cobro , oficios persuasivos penalizables, 
- Se decretaron medidas cautelares, lo que conllevo al ingreso de depositos judiciales para su aplicacion y disminución de los saldos en las obligaciones de los contribuyentes </t>
  </si>
  <si>
    <t xml:space="preserve">ESTRATEGIAS PARA EL CUMPLIMIENTO DE LA META DE GESTION EFECTIVA                                  1.	Priorizar las investigaciones.  En fiscalización extensiva ejecutar el programa de omisos exógena 2019 y 2020.  Proferir las resoluciones sanción por no declarar y las liquidaciones oficiales de aforo en los programas de omisos renta 2018, 2019 y 2020.                                        2.	En el primer semestre se aprovecho los beneficios tributarios transitorios establecidos en la Ley 2277 del 13 de diciembre de 2022 con envió de oficios y llamadas telefónicas a los contribuyentes que se encuentran en investigación para que se acojan y paguen los impuestos, sanción e intereses correspondientes.
3.	Durante el año 2023 2023 se profirieron 134 liquidaciones provisionales por valor de $ 1.107.992.032 en ejecución del programa de omisos exógena 2019 y un total de 673 actos administrativos por valor de $ 93.415.093.529.                                                                                       4.	Seguimiento permanente a la inclusión de la gestión generada por actos ejecutoriados.  Durante el periodo enero septiembre de 2023 el valor de gestión reportada fue de $ 91.805.271.337.
5.	Ejecucion de Acción de Control Local TBG DGF, de acuerdo con los lineamientos Memorando 000106 del 9 de agosto de 2023.  Genero gestión efectiva de $ 1.423.921.000.                                                                                                                                            6.	Permanente monitoreo a la inclusión en el SIE y en el informe semanal de la gestión generada en el área.
7.	Aplicación de herramientas de ofimática (análisis de información exógena, hojas de trabajo y bases de datos).
</t>
  </si>
  <si>
    <t>Se atendierón durante el año 2023 todos los requerimientos solicitados por Nivel Central en oportunidad, dando cumplimiento a la meta asignada</t>
  </si>
  <si>
    <r>
      <t xml:space="preserve">El cumplimiento del indicador en el año fue del 104.4%, ya que la meta era del 95% y se logró un 99.2%; </t>
    </r>
    <r>
      <rPr>
        <sz val="14"/>
        <rFont val="Calibri"/>
        <family val="2"/>
      </rPr>
      <t xml:space="preserve">durante el período se ejecutaron en su totalidad los rubros asignados a la seccional, se realizaron traslados requeridos para el cumplimiento de los pagos de servicios, todos los contratos del año fueron comprometidos, los cdp y compromisos se redujeron oportunamente y los saldos no ejecutados se reintegraron en su momento. En el último trimestre (octubre), desde la coordinación de presupuesto reajustaron la meta (% de enero a diciembre) debido a las apropiaciones que fueron asignadas en ese mes para el pago de intereses corrientes y moratorios por fallo Consejo Estado de devoluciones, quedando para el mes de octubre una meta del 80.9% que hizo necesario distribuir el otro 19.1% en los 11 meses restantes, por tanto al recibir el informe de indicadores de ejecución presupuestal  del año 2023 de la Coordinación de Presupuesto, el pasado 26 de enero/24 el logro fue del 99.19% para un cumplimiento del 104.4% , que no coincidía con los logros descritos por la seccional en el TBG de los meses anteriores (enero a septiembre) y fue necesario solicitar a planeación la apertura de este indicador,  para de acuerdo a las metas establecidas en octubre con las apropiaciones asignadas en ese trimestre, corregir el cumplimiento de todos los meses anteriores de acuerdo con el informe recibido de nivel central.  </t>
    </r>
  </si>
  <si>
    <t>Se logra cumplir con la meta propuesta para la vigencia 2023 alcanzando un porcentaje de cumplimiento de105,26% sobre la meta establecida, debido a que esta Seccional adelantó las estrategias para ejecutar los pagos establecidos  en los tiempos de programación propuestos en el Programa Anual Mensualizado (PAC).</t>
  </si>
  <si>
    <t>Para el año 2023 a pesar de todas las situaciones que se presentarón en el departamento del cauca como fue el orden público, problemas en la via por fenomeno de la naturaleza  y cambios de administraciones locales se logró el cumplimiento de la meta de inscripción en el RST donde de los 511  contribuyentes asignados primeramente, posterior asiganción en  el Septiembre de 2023 para una meta de 508 inscritos se logró efectivamente un total de 524 contribuyentes inscritos en RST, de acuerdo a las diferentes campañas realizadas en la DSIA de Popayán, y en conjunto con la Cámara de Comercio del Cauca y los diferentes Municipios del Departamento del Cauca.</t>
  </si>
  <si>
    <t>La Coordinación lideró adecuadamente tanto las campañas como recordatorios periodicos y se presente un informe sin variaciones ni vencimientos en el segundo semestre de 2023</t>
  </si>
  <si>
    <t>Los indicadores propuestos fueron atendidos y superados sin presentar novedades, y aunque el Muisca aún recibe solicitudes se realiza seguimiento periodico para atender oportunamente las soliciudes allegadas.
Nota:"Este Indicador fue inhabilitado por solicitud de la Subdirección de Servicio al Ciudadano en Asuntos Tributarios - DGI. Por temas de integración tecnológica no fue posible cerrar el ingreso por el antiguo sistema por la APP "</t>
  </si>
  <si>
    <t>para el año 2023 a pesar de todas las situaciones que se presentarón en el departamento del cauca como fue el orden público, problemas en la via  y cambios de administraciones locales como en las alcaldias se logró el cumplimiento de la meta asiganda de 8 campañas conjuntas con los diferentes Municipios del departamento donde se logró cumplir a cabalidad estas campañas obteniendo un 112.5% de incentación a la formalización Tributaria y como resultado de la meta asignada para un total de 9 campañas conjuntas.</t>
  </si>
  <si>
    <t>para el año 2023 a pesar de todas las situaciones que se presentarón en el departamento del cauca como fue el orden público, problemas en la via ( fenómenos de la naturaleza) y cambios de administraciones locales como en las alcaldias se logró el cumplimiento de la meta asiganda de 18 campañas de sencibilización, socialización y demás temas de interes con el RST en conjunto con los diferentes Municipios del departamento, La cámara de comercio del cauca y en apoyo con la Subdirección para el impulso a la formalización Tributaria.</t>
  </si>
  <si>
    <t>Algunos recursos se profirieron fuera de los 10 meses y otros antes de los 10 meses.</t>
  </si>
  <si>
    <t xml:space="preserve">Algunos inconvenientes en la notificación limitaron la terminación plena y serán trabajados en el siguiente periodo, Sin embargo se cumplio la meta establecida por Nivel Central </t>
  </si>
  <si>
    <t xml:space="preserve">En el aplicativo Ferrajoli a corte 31 de diciembre de 2023, se actualizo con  las 22 denuncias presentadas en el segundo semestre, el no cumplimiento se debe a que hubo cambios de funcionarios en la seccional por tal motivo no se dio acceso en su debido tiempo al aplicativo Ferrajoli. </t>
  </si>
  <si>
    <t>ESTRATEGIAS PARA EL CUMPLIMIENTO DE LA META ANUAL                                                          1. Realización de las jornadas de presencia institucional al día con la DIAN, con el propósito de efectuar control del cumplimiento de la obligación formal de facturar con los requisitos legales y detectar posibles incumplimientos de obligaciones formales y de reclasificación de IVA e ICO.  La idea es continuar con la realización de estas jornadas para lograr el cumplimiento de las sanciones de cierre y reclasificados.
2.	Realización de censos y visitas de facturación para efectuar control al impuesto al consumo de bolsas plásticas y que los contribuyentes tengan actualizado el RUT con la responsabilidad 33.                                                                                                                                    3.	Se efectuaron 271 visitas de presencia institucional, los insumos fueron presentados a reunión NDFYL seleccionaron 77 casos, de los cuales 54 por incumplimiento en la obligación de facturar y 15 reclasificados y 8 omisos.                                                                                             4.	Evacuación de los expedientes asignados con anterioridad al 31 de junio de 2021, total de 36, de este total 8 correspondian a reclasificados mediante resolucion.</t>
  </si>
  <si>
    <t xml:space="preserve">PESE A NO CONTAR CON COMPETENCIA TERRITORIAL, SE CONTÓ CON SUFICIENTE MERCANCÍA DISPUESTA POR LA POLICIA NACIONAL, LOGRANDO UN 228,8% DE LA META ANUAL ESTABLECIDA EN $180.000.000. </t>
  </si>
  <si>
    <t>ESTRATEGIAS PARA EL CUMPLIMIENTO DE LA META                                                                               1.	Realización de las jornadas de presencia institucional al día con la DIAN, con el propósito de efectuar control del cumplimiento de la obligación formal de facturar con los requisitos legales y detectar posibles incumplimientos de obligaciones formales y de reclasificación de IVA e ICO.  La idea es continuar con la realización de estas jornadas para lograr el cumplimiento de las sanciones de cierre y reclasificados.                                                      3.	Se efectuaron 271 visitas de presencia institucional, los insumos fueron presentados a reunión NDFYL seleccionaron 77 casos, de los cuales 54 por incumplimiento en la obligación de facturar y 15 reclasificados y 8 omisos.                                                                                              4. Se dio prioridad a estas investigaciones, expedientes aperturados 50 resolucion de sancion 33.</t>
  </si>
  <si>
    <t>Existen factores que influyen para la disposición de mercanciás en la seccional: En el inventario ADA a 31 de diciembre de 2023, se encuentran 7 vehículos y 1 motocicleta, de los cuales se envio para venta cuatro (4) vehículos y una (1) motocicleta  quedando pendiente a 31 de diciembre la corrección de documentos. El vehículo tipo camioneta (DIM  43171100030) asignado a la Coordinación de Servicios Generales de la Subdirección Administrativa, quedó pendiente la remarcación para su entrega. El vehículo tipo camión (DIM 43171100033, Ítem 2), presenta embargo por parte de la Superintendencia de Sociedades – Intendencia Regional Barranquilla. El vehículo tipo camión (DIM 43171100086, ítem 70) no tiene definición de situación jurídica. En los depósitos de Almacenamiento se encuentra mercancía de tipo perecederos (enlatados) y medicamentos naturales pendientes de concepto sanitario por parte del Invima/Secretaría de Salud, para definir la modalidad de disposición. En el mes de octubre de 2023 ingresa mercancía aprehendida a la Almacenadora por valor de $563.853.150.00, la cual se encuentra sin situación jurídica definida. Y dos proyectos de donación enviados en octubre y diciembre no quedaron asignados.</t>
  </si>
  <si>
    <t>Se estructuro, diseño y ejecuto la Acción de Control Local TBG DGF, de acuerdo con los lineamientos Memorando 000106 del 9 de agosto de 2023, efectuo visitas de fiscalizacion persuasiva a los 8 seleccionados.  Genero gestión efectiva de $ 1.423.921.000.</t>
  </si>
  <si>
    <t>Para el año 2023 a pesar de todas las situaciones que se presentarón en el departamento del cauca como fue el orden público, problemas en la via por fenomeno de la naturaleza  y cambios de administraciones locales se logró el cumplimiento de la meta de acompañamiento de municipíos donde el último trimestre de acuerdo a las diferentes estrategias se logró una buena comunicación con los municipios en general para la formalización tributaria, cumplimiento de obligaciones formales, por todos los medios posibles en dialógo con los asesores municipales, alcaldes y algunos miembros del concejo, ádemas de todas las sencibilizaciones a los contribuyentes para dar cumplimiento a la implementación del Régimen Simple de Tributación en cada municipio.</t>
  </si>
  <si>
    <t>Exsite compromiso por brindar acompañamiento personalizado y atención a las inquietudes y PQRS que presentan los usuarios facturadores electrónicos</t>
  </si>
  <si>
    <t>Las cifras son tomadas de los informes periodicos donde se evidencia cumplimiento adecuado de los indicadores. El acompañamiento permanente y mensajes de acompañamiento han sido la fortaleza de la Dirección Seccional</t>
  </si>
  <si>
    <t>se realizó una actividad de observación, con lo cual se genera insumo para enviar a la dirección seccional de aduanas de cali, quien ostenta la competencia territorial.</t>
  </si>
  <si>
    <t>Durante el año 2023, se radicaron todas los insumos presnetados ante comite,obteniendo un logro del 97.8%</t>
  </si>
  <si>
    <t>Se incluyeron en el RUPGJ la totalidad de los recursos  recibidos durante el año 2023</t>
  </si>
  <si>
    <t>Se realizó impulso procesal de las denuncias que se encuentran a cargo de la DSIA Popayán conforme el procedimiento establecido y se encuentra pendiente información de nivel central para confirmar cumplimiento de variable debido a que durante el 1 semestre nivel central no reporto en debida forma la información de los impulsos procesales dejando la variable con incumplimiento ya que en el 2 semestre la calificación fue de 53.6</t>
  </si>
  <si>
    <t>Se actualizaron y registraron las denuncias que deben ingresarse al SIE de asunto penales dentro del año.</t>
  </si>
  <si>
    <t>Se obtuvo un logro para el año del 112%, este cumplimiento de  debe a que los jefes de División controlan de manera constante el desarrollo de los cursos o talleres programados a sus funcioanrios encargados. realizando un impacto positivo para la seccional.</t>
  </si>
  <si>
    <t>El porcentaje de cumplimiento para esta actividad, corresponde al 100%,  de acuerdo a la formula y los insumos recibidos: "Número de investigaciones abiertas / Número de investigaciones recibidas".</t>
  </si>
  <si>
    <t>Se logra un cumplimiento del 100% partiendo de la cantidad de insumos allegados , de acuerdo a la formula Número de investigaciones abiertas / Número de investigaciones recibidas.</t>
  </si>
  <si>
    <t>El porcentaje de cumplimiento para esta actividad, corresponde al 100%,  de acuerdo a la formula y los insumos recibidos: "Número de investigaciones abiertas / Número de investigaciones recibidas" .</t>
  </si>
  <si>
    <t>El porcentaje de cumplimiento para esta actividad, corresponde al 100%,  de acuerdo a la formula y los insumos recibidos: "Número de validaciones tramitadas / Número de validaciones recibidas".</t>
  </si>
  <si>
    <t>Se elaboraron los Informes de acciones de rendición de cuentas y participación ciudadana: enero-diciembre 2022 - publicado en enero de 2023 e informes del trimestre I, semestre I y de enero a septiembre de 2023, publicados en la página web de la entidad, link:https://www.dian.gov.co/dian/rendicioncuentas/Paginas/RendicionCuentasCiudadania.aspx
Las dependencias del nivel central y seccional con compromisos en el Plan estratégico de Participación Ciudadana y Rendición de Cuentas, gestionaron diferentes actividades para su cumplimiento. en primer semestre se hicieron 942 acciones(Formato antiguo) y el segundo semestre 748 actividades (formato nuevo), para y un total del enero a diciembre de 1690 actividades de participación ciudadana.</t>
  </si>
  <si>
    <t>102,33%</t>
  </si>
  <si>
    <t>enero</t>
  </si>
  <si>
    <t>febrero</t>
  </si>
  <si>
    <t>marzo</t>
  </si>
  <si>
    <t>ACUMULADO PRIMER TRIMESTRE</t>
  </si>
  <si>
    <t>abril</t>
  </si>
  <si>
    <t>mayo</t>
  </si>
  <si>
    <t>junio</t>
  </si>
  <si>
    <t>ACUMULADO SEGUNDO TRIMESTRE</t>
  </si>
  <si>
    <t>julio</t>
  </si>
  <si>
    <t>agosto</t>
  </si>
  <si>
    <t>septiembre</t>
  </si>
  <si>
    <t>ACUMULADO TERCER TRIMESTRE</t>
  </si>
  <si>
    <t>octubre</t>
  </si>
  <si>
    <t>noviembre</t>
  </si>
  <si>
    <t>diciembre</t>
  </si>
  <si>
    <t>ACUMULADO CUARTO TRIMESTRE</t>
  </si>
  <si>
    <t>CIFRAS ACUMULADAS DE ENERO A JUNIO</t>
  </si>
  <si>
    <t>CIFRAS ACUMULADAS DE JULIO A DICIEMBRE</t>
  </si>
  <si>
    <t>enero meta</t>
  </si>
  <si>
    <t>enero logro</t>
  </si>
  <si>
    <t>% cumplimiento enero</t>
  </si>
  <si>
    <t>febrero meta</t>
  </si>
  <si>
    <t>febrero logro</t>
  </si>
  <si>
    <t>% cumplimiento febrero</t>
  </si>
  <si>
    <t>marzo meta</t>
  </si>
  <si>
    <t>marzo logro</t>
  </si>
  <si>
    <t>% cumplimiento marzo</t>
  </si>
  <si>
    <t xml:space="preserve">1ER. TRIM META </t>
  </si>
  <si>
    <t xml:space="preserve">1ER. TRIM LOGRO </t>
  </si>
  <si>
    <t>1ER. TRIM % 
CUMPLIMIENTO</t>
  </si>
  <si>
    <t>1ER. TRIM % 
CUMPLIMIENTO NORMALIZADO</t>
  </si>
  <si>
    <t>ANÁLISIS DEL PRIMER TRIMESTRE</t>
  </si>
  <si>
    <t>abril meta</t>
  </si>
  <si>
    <t>abril logro</t>
  </si>
  <si>
    <t>% cumplimiento abril</t>
  </si>
  <si>
    <t>mayo meta</t>
  </si>
  <si>
    <t>mayo logro</t>
  </si>
  <si>
    <t>% cumplimiento mayo</t>
  </si>
  <si>
    <t>junio meta</t>
  </si>
  <si>
    <t>junio logro</t>
  </si>
  <si>
    <t>% cumplimiento junio</t>
  </si>
  <si>
    <t xml:space="preserve">2DO. TRIM META </t>
  </si>
  <si>
    <t xml:space="preserve">2DO. TRIM LOGRO </t>
  </si>
  <si>
    <t>2DO. % 
CUMPLIMIENTO</t>
  </si>
  <si>
    <t>2DO. % 
CUMPLIMIENTO NORMALIZADO</t>
  </si>
  <si>
    <t>ANÁLISIS DEL SEGUNDO TRIMESTRE</t>
  </si>
  <si>
    <t>julio meta</t>
  </si>
  <si>
    <t>julio logro</t>
  </si>
  <si>
    <t>% cumplimiento julio</t>
  </si>
  <si>
    <t>agosto meta</t>
  </si>
  <si>
    <t>agosto logro</t>
  </si>
  <si>
    <t>% cumplimiento agosto</t>
  </si>
  <si>
    <t>septiembre meta</t>
  </si>
  <si>
    <t>septiembre logro</t>
  </si>
  <si>
    <t>% cumplimiento septiembre</t>
  </si>
  <si>
    <t xml:space="preserve">3ER. TRIM META </t>
  </si>
  <si>
    <t xml:space="preserve">3ER. TRIM LOGRO </t>
  </si>
  <si>
    <t>3ER. TRIM % 
CUMPLIMIENTO</t>
  </si>
  <si>
    <t>ANÁLISIS DEL TERCER TRIMESTRE</t>
  </si>
  <si>
    <t>octubre meta</t>
  </si>
  <si>
    <t>octubre logro</t>
  </si>
  <si>
    <t>% cumplimiento octubre</t>
  </si>
  <si>
    <t>noviembre meta</t>
  </si>
  <si>
    <t>noviembre logro</t>
  </si>
  <si>
    <t>% cumplimiento noviembre</t>
  </si>
  <si>
    <t>diciembre meta</t>
  </si>
  <si>
    <t>diciembre logro</t>
  </si>
  <si>
    <t>% cumplimiento diciembre</t>
  </si>
  <si>
    <t xml:space="preserve">4TO. TRIM META </t>
  </si>
  <si>
    <t xml:space="preserve">4TO. TRIM LOGRO </t>
  </si>
  <si>
    <t>4TO. TRIM % 
CUMPLIMIENTO</t>
  </si>
  <si>
    <t>ANÁLISIS DEL CUARTO TRIMESTRE</t>
  </si>
  <si>
    <t xml:space="preserve">Meta 1er. Semestre </t>
  </si>
  <si>
    <t xml:space="preserve">Logro 1er. Semestre </t>
  </si>
  <si>
    <t xml:space="preserve"> %
Cumplimiento 1er. Semestre</t>
  </si>
  <si>
    <t>%
Cumplimiento 1er. Semestre normalizado</t>
  </si>
  <si>
    <t xml:space="preserve">Meta 2do. Semestre </t>
  </si>
  <si>
    <t>Logro 2do. Semestre</t>
  </si>
  <si>
    <t>%
Cumplimiento 2do. Semestre</t>
  </si>
  <si>
    <t>%
Cumplimiento 2do. Semestre normalizado</t>
  </si>
  <si>
    <t>Indicador sin medición en el trimestres ya que la meta es anual, durante el primer trimestre se recibio un sentencia a favor de la DIAN.</t>
  </si>
  <si>
    <t>Este indicador no tiene medición para el trimestre ya que la meta es anual, durante este trimestre no se contaron con insumos de fallos definitivos.</t>
  </si>
  <si>
    <t>Durante el cuarto trimestre no se presentaron fallos definitivos.</t>
  </si>
  <si>
    <t>La División de Fisacalización y Liquidación Tributaria, Aduanera y Cambiaria presentó una situación coyuntural ocasionada al ser proferidos un gran número de actos de tipo tributario a finales del año 2022 (Liquidaciones Provisionales), y dada la escaza capacidad operativa del área, provocó la destinación casi exclsuiva de los  auditores en el componente tributario. Por consiguiente no se diligencia la cifra del logro.</t>
  </si>
  <si>
    <t>Durante el mes de Abril de 2023 se profirió Resolución Sanción, no obstante  la firmeza del acto en mención se obtuvo en el trimestre siguiente.</t>
  </si>
  <si>
    <t>Durante el mes de Abril de 2023 se profirió Resolución Sanción,  la firmeza del acto en mención se obtuvo en el trimestre siguiente la cual obedece a una sanción por ejercer la actividad de profesional de compra y venta de divisas sin autorización. Importante hacer mención que para la fecha ya se encuentra sobrecumplido el indicador.</t>
  </si>
  <si>
    <t xml:space="preserve">Durante el Cuarto Trimestre las acciones se direccionaron al cumplimiento de otras metas. No obstante la meta acumulada se tiene sobrecumplida. </t>
  </si>
  <si>
    <t>El sobrecumplimiento en el periodo obedece a la firmeza de las liquidaciones provisionales proferidas  durante el mes de noviembre de 2022,  a través de las cuales se impuso la sanción por no enviar información. (II)</t>
  </si>
  <si>
    <t>El sobrecumplimiento en el periodo obedece a los actos administrativos proferidos con ocasión de las investigaciones correspondientes al memorando 189 de información exogena 2019, adicionalmente a la respuesta de los beneficios correspondientes a la ley 2277 de 2022 en el momento procesal previo  a la etapa sancionatoria.</t>
  </si>
  <si>
    <t>Durante el tercer trimestre las acciones se direccionaron al cumplimiento de otras metas. No obstante para el tercer trimestre la meta acumulada se tiene sobrecumplida. Toda vez que el tiempo de firmeza de los actos proferidos se dará en otro periodo.</t>
  </si>
  <si>
    <t>Durante el trimestre se presentaron nuevos poderes dentro los procesos  en curso, actuaciones que fueron revisadas en totalidad por la jefe de área.</t>
  </si>
  <si>
    <t>Durante el trimestre  todos los poderes  y demas presentadas, recursos resueltos dentro de los diferentes  procesos y  actuaciones  fueron revisadas en su  totalidad por la jefe de área.</t>
  </si>
  <si>
    <t>Cumplimiento de la meta de recaudo por gestión, a través de la generación de actuaciones de cobro en la cartera de la Seccional, gestión de títulos judiciales, insumos denuncia penal y beneficios de la ley 2277 de 2022</t>
  </si>
  <si>
    <t>las actuaciones de cobro de la Division de Recaudo y cobranzas se encuentran articuladas con los lineamientos y estrategias implementadas por la Coordinacion de Cobranzas, lo que permitio lograr los resultados obtenidos.</t>
  </si>
  <si>
    <t xml:space="preserve">Los resultados obtenidos durante el cuarto trimestre obedecen al comrpomiso   del equipo de trabajo, la aplicación de las estrategias de cobro, tales como  oficios persuasivos penalizables, embargos  y desarrollo de  visitas. </t>
  </si>
  <si>
    <t>La dinamica de las operaciones de comercio exterior en esta seccional  se han visto afectadas aproximadamente siete años atrás por el cierre de frontera con Venezuela.  Las autoridades nacionales y locales se encuentran implementando acciones con el vecino pais de venezuela para reactivar el comercio a traves del puente intrnacional José Antonio Páez.</t>
  </si>
  <si>
    <t>Las acciones que se viene desarrollando el gobierno a través de la mesa Binacional con el Gobierno del vecino país Venezuela, a la fecha solo ha permitido el tráfico entre ambos paises sin  reactivarse el comercio de importación y exportación de mercancias, debido a  los problemas estructurales para el paso d elos vehiculos de carga  por el puente Internacional José Antonio Paéz, Para este trimestre solo se reactivaron los controles de salida de productos de la canasta familiar, sin acciones que permitan generar insumos para este indicador, Por consiguiente no se diligencia la cifra del logro.</t>
  </si>
  <si>
    <t>La dinamica de las operaciones de comercio exterior en esta seccional no arrojan insumos suceptibles de convertirse en los siguientes actos administrativos:Resoluciones Sanción, Liquidaciones oficiales aduaneras (Corrección y Revisión), declaratoria de incumplimiento y efectividad de garantias, por consiguiente no se diligencia la cifra del logro.</t>
  </si>
  <si>
    <t>Para este cuarto trimestre el análisis de la dinamica de las operaciones de comercio exterior siguieron estancadas en la región, por  en esta seccional no arrojan insumos suceptibles de convertirse en los siguientes actos administrativos:Resoluciones Sanción, Liquidaciones oficiales aduaneras (Corrección y Revisión), declaratoria de incumplimiento y efectividad de garantias, por consiguiente no se diligencia la cifra del logro.</t>
  </si>
  <si>
    <t xml:space="preserve">La División presentó una situación coyuntural debido a la insuficiente capacidad operativa para atender la gestión de fiscalización que comprenden los tres frentes Tributario, Aduanero, Cambiario (Gestión TAC).  Esta escasez de recurso humano ocasionó que frente a otras acciones imperiosas del proceso tributario para este trimestre por los terminos del debido proceso. Se priorizara la atención al componente tributario. </t>
  </si>
  <si>
    <t>Durante el mes de Abril de 2023, se profirió Resolución Sanción por valor de $ 36.308.000; tal situación fue  favorable, y se originó como consecuencia de los actos preparatorios expedidos por el área durante el año gravable 2022.</t>
  </si>
  <si>
    <t>El área  presentó una situación coyuntural debido a que en el mes de agosto la auditora asignada para el proceso cambiario, presentó renuncia al empleo y ante la escasez de auditores de la División no fue posible suplir en su totalidad el componente cambiario.</t>
  </si>
  <si>
    <t xml:space="preserve">Para el cuarto trimestre la meta ya se encuentra sobrecumplida. </t>
  </si>
  <si>
    <t>El sobrecumplimiento en el periodo obedece a: (1) la gestión del programa II 2019 mediante la ejecutoria y aceptación de las liquidaciones provisionales proferidas (2) los resultados del URIIT</t>
  </si>
  <si>
    <t>El sobrecumplimiento en el periodo obedece a: (1) la gestión del programa II 2019 mediante la ejecutoria y aceptación de las liquidaciones provisionales proferidas (2)  Gestión por Liquidaciones oficiales ejecutoriadas por el programa XB 2018</t>
  </si>
  <si>
    <t>El sobrecumplimiento en el periodo obedece a la gestión del programa II 2019 de la firmeza de las resoluciones sanción y la gestión de persuasiva</t>
  </si>
  <si>
    <t>este indicador con medición mensual, en lo corrido del trimestre no fueron recibidos requerimientos a contestar relacionados  con el memorando  132 de 2021, ni tampoco trámites al comité de conciliación y politica de prevención de daño antojuridico.</t>
  </si>
  <si>
    <t>este indicador con medición mensual, en lo corrido del trimestre no fueron recibidos requerimientos a contestar relacionados  con el memorando  132 de 2021, ni tampoco trámites al comité de conciliación y politica de prevención de daño antojuridico, por consiguiente no se diligencia cifra del logro, este indicador se cumple a demanda.</t>
  </si>
  <si>
    <t>Se registro de manera eficiente el presupuesto de acuerdo a la programacion en el presupuesto asignado de $388,9 de los cuales se han comprometido $187.3 valor que se cumplio de acuerdo a las alertas tempranas sobre la importancia de ejecucion de recursos asignados para el buen funcionamiento administrativo de la Seccional.</t>
  </si>
  <si>
    <t>Se registro de manera eficiente el presupuesto de acuerdo a la programacion en el presupuesto asignado de $388,9 de los cuales se han comprometido $285.5. El nivel de compromisos presupuestales estuvo por encima de la meta porque se ejecutaron rubros de viaticos y caja menor porque el valor programado aumento. Se esta en el cumplimiento de acuerdo a las alertas tempranas sobre la importancia de ejecucion de recursos asignados para el buen funcionamiento administrativo de la Seccional.</t>
  </si>
  <si>
    <t>La Dirección Seccional Arauca tiene recursos asignados por 501,4 MCOP, para la vigencia 2023; de los cuales al mes de septiembre se encuentra en RP el 68,0%, y se han realizado pagos por el 77,0%. Se esta en el cumplimiento de acuerdo a las alertas tempranas sobre la importancia de ejecucion de recursos asignados para el buen funcionamiento administrativo de la Seccional.</t>
  </si>
  <si>
    <t>La seccional de Arauca para la ejecucion presupuestal de acuerdo a los porcentajes del TBG alcanzo un porcentaje satisfactorio en su ejecucion debido al gran esfuerzo que realizo la Jefe de la Division Administrativa para el tercer periodo de acuerdo a las necesidades en la contratacion de bienes y servicios. el porcentaje alcanzado sobre paso la meta del TBG con un comportamiento acumulado para el cuarto trimestre del 139.5%</t>
  </si>
  <si>
    <t>La División de Fisacalización y Liquidación Tributaria, Aduanera y Cambiaria presentó una situación coyuntural ocasionada al ser proferidos un gran número de actos de tipo tributario a finales del año 2022 (Liquidaciones Provisionales), y dada la escaza capacidad operativa del área, provocó la destinación casi exclsuiva de los  auditores en el componente tributario.</t>
  </si>
  <si>
    <t>Durante este periodo, se realizaron acciones tendientes a identificar insumos que permitan alcanzar el cumplimiento de la meta, durante los periodos subsiguientes.</t>
  </si>
  <si>
    <t>Durante este periodo, se realizaron las acciones tendientes a materializar los insumos permitiendo una actuación por Resolución de Terminación por Pago al 60%.  Así las cosas se espera que en próximo trimestre aumento el % del logro de la meta asignada.</t>
  </si>
  <si>
    <t xml:space="preserve">Durante este periodo, se realizaron las acciones tendientes a materializar los insumos permitiendo una actuación por Resolución de Terminación por Pago al 75%.  </t>
  </si>
  <si>
    <t>Los pagos programados se estan registrando de acuerdo a la ejecucion presupuestal, hay casos en que contratistas no cargan la factura electronica de acuerdo a la normatividad vigente "Olimpia" pero se reprograman los pagos para no afectar la meta que se debe cumplir mensualmente.</t>
  </si>
  <si>
    <t>Los pagos programados se estan registrando de acuerdo a la ejecucion presupuestal, sin embargo hay casos en los que no siempre se pueden realizar pagos planeados por falta de gestion por parte de los contratistas. En este caso se gestiona la reprogramacion de los pagos para no afectar la meta mensualmente.</t>
  </si>
  <si>
    <t>Los pagos programados se registraron de acuerdo a la ejecucion presupuestal, el comportamiento se da debido a a la finzalizacion de la vigencia 2023 donde se solicitan a los supervisores hacer llegar la facturacion oportuna antes del cierre presupuestal.</t>
  </si>
  <si>
    <t>Debido a la capacidad operativa del área de Servicio al ciudadano y sumado a esto, el orden público en el Departamento de Arauca no fue posible el desaplzamiento de los funcionarios a los Municipios del Departamento de Arauca para las gestiones de nuevos inscrito al RST, sin embargo se realizaron acciones de capacitación en la camar a de comercio de Arauca en RST y actualización del RUT invitando a las personas naturales y juridicas con las condiciones y criterios de este regimen a ser parte de él.</t>
  </si>
  <si>
    <t>Se realizaron acercamientos a traves de correo electrónico con los alcaldes y secretarios de hacienda de los diferntes Municipios del Departamento de arauca, buscando incentivar la inscripción de nuevos contribuyentes al RST, sin embargo las cifras no fueron favorables.</t>
  </si>
  <si>
    <t xml:space="preserve">La dinamica de las operaciones de comercio exterior en esta seccional no arrojan insumos suceptibles de convertirse en los siguientes actos administrativos:Resoluciones Sanción, Liquidaciones oficiales aduaneras (Corrección y Revisión), declaratoria de incumplimiento y efectividad de garantias. </t>
  </si>
  <si>
    <t>como una medida de contigencia para el trimestre se resolvieron los expedientes que venian del año 2022 y organización de la gestión dcumental de los mismos, teniendo en cuenta el esacaso recurso humano con el que cuenta la Seccional se procedió en el primer trimestre a solucionar lo resagado el año anterior, aprovechando los pocos recursos radicados.</t>
  </si>
  <si>
    <t>Teniendo en cuenta que en el primer trimestre se logró resolver todos los expedientes que venian pendientes del año 2022, y durante ese mismo primer trimestre fueron radicados muy pocos recursos de reconsideración aduaneros, se logró emitir resoluciones de manera agil.</t>
  </si>
  <si>
    <t>Durante el trimestre los recursos se vienen fallando dentro d elos cuatro meses contados a partir de la fecha de radicación del memorial en la DSIA Arauca, garantizando con ello la observacia de los terminos de ley.</t>
  </si>
  <si>
    <t>Se resolvieron en termino conforme a la capacidad operativa del área los recursos recepcionados.</t>
  </si>
  <si>
    <t>Es un indicador con medición mensual, para el trimestre no se contó con recursos cambiarios, ya que los recursos interpuestos son generados a demanda por los contribuyentes, por consiguiente no se diligencia la cifra del logro.</t>
  </si>
  <si>
    <t>Para el primer trimestre no se presentó meta para ser medida</t>
  </si>
  <si>
    <t>Se realiza divulgacion del nuevo sistema de PQRSD y se informa que se realizara cierre progresivo del sistema de PQRS por muisca.</t>
  </si>
  <si>
    <t>NO se tiene meta para cumplir en este trimestre.</t>
  </si>
  <si>
    <t>Se da cumplimiento a la meta de divulgación del nuevo sistema de PQRSD Dinamics 365.</t>
  </si>
  <si>
    <t>No se presento meta para medir.</t>
  </si>
  <si>
    <t>No se presentó meta para medir en este periodo.</t>
  </si>
  <si>
    <t>.</t>
  </si>
  <si>
    <t>Se realizó seguimiento con la acladía y secretaria de hacienda de Arauca.</t>
  </si>
  <si>
    <t>No se realizó acompañamiento a los municipios, debido a la capacidad oprativa del área que impidió el cumplimiento de la meta, sumada a  la situacion del orden publico en el Departamento de Arauca acorde a la preparación de las elecciones de  Gobernación, Alcaldia, concejo y asamblea Dptal.</t>
  </si>
  <si>
    <t>Como se mencionó en el analisis del tercer trimestre, la preparación de las elecciones de  las entidades territoriales generaron inestabilidad en el orden publico a nivel departamental ocasionando cancelación de comisiones de servicio a los funcionarios de cercania al ciudadano programadas para la realización des visitas para el acercamientos con las autoridades de los Municipios, en cumplimiento al programa de  masificación y acompañamiento del RST en el Departamento de Arauca.</t>
  </si>
  <si>
    <t>Durante este trimestre fue imposible retomar las comisiones de servicio programadas puesto por la capacidad operativa del área se acumularon con otras acciones a cumplir, adicional el recurso humano destinado para la DSIA Arauca no tomaron posesión en el cargo destinado a Servicio al Ciudadano, durante el mes de noviembre se presentó sanción disciplinaria por un mes, quedando una sola funcionaria con toda la carga funcional del punto de contacto, razón por la cual afecto notablemente la gestión del área.</t>
  </si>
  <si>
    <t>Durante este trimestre se realizó una  jornada de sensibilizacion y acompañamiento a la comunidad con visita para dictar charlas, punto movil con los servicios de atención RUT, en alianza con la  Fundación Panamericana para el Desarrollo FUPAD en el corregimiento Bocas del ELE del municipio de Arauquita.</t>
  </si>
  <si>
    <t>debido a la capacidad operativa del área que impidió el cumplimiento de la meta, sumada a  la situacion del orden publico en el Departamento de Arauca acorde a la preparación de las elecciones de  Gobernación, Alcaldia, concejo y asamblea Dptal, se logro realizar un avisita al Municipio de tame del 18 al 20 de mayo de 2023.  Sin embargo otra visita programada para atender al Municipio de Saravena fue revocada debido a situaciones d eorden publico en el Departamento de Arauca por cierres en las vias y bloqueaos d elas mismas por la comunidades indigenes y grupos al margen de la Ley.</t>
  </si>
  <si>
    <t>Previo a la preparación de las elecciones de  las entidades territoriales generaron inestabilidad en el orden publico a nivel departamental ocasionando cancelación de comisiones de servicio a los funcionarios de cercania al ciudadano programadas para los Municipios de Tame, Saravena, Arauquita y Cravonorte.</t>
  </si>
  <si>
    <t>En este trimestre  en alianza estrategica con la Camara de Coemrcio de Arauca, se desarrolló jornada de sensibilización con los gremios y comerciantes, adicional se trabajó capacitación con nuevos emprendedores del Municipio de Arauca.</t>
  </si>
  <si>
    <t>Durante el segundo trimestre de 2023 se recibieron recursos los cuales algunos fueron inadmitidos y otre¿os se encuentran para resolver situacion, pero estan dentro del termino legal.</t>
  </si>
  <si>
    <t>Durante el tercer trimestre de 2023 se recibieron recursos los cuales algunos fueron inadmitidos y otre¿os se encuentran para resolver situacion, pero estan dentro del termino legal.</t>
  </si>
  <si>
    <t>Se ejecutaron al 100% las campañas lideradas por parte de la Subdirección  en la socialización de la nueva responsabilidad del reporte de los beneficiarios finales, de las personas jurídicas que tienen la obligación en la presentación del RUB.</t>
  </si>
  <si>
    <t>Se ejecutaron al 100% las campañas lideradas por parte de la Subdirección, dando cumplimiento a los lineamientos direccionados para mejorar la calidad en la información contenida en el RUT y en la socialización de la nueva responsabilidad del reporte de los beneficiarios finales, de las personas jurídicas que tienen la obligación en la presentación del RUB.</t>
  </si>
  <si>
    <t>sin medición en el trimestre ya  que la periodicidad de reporte es semestral, por consiguiente no se diligencia la cifra del logro.</t>
  </si>
  <si>
    <t>los procesos se ha venido actualizando de manera responsable, pero se tien que no se cuenta con un total de expedientes incluidos, ya que no se tiene certeza de la realidad de los procesos</t>
  </si>
  <si>
    <t>Para el primer trimestre se realizó trabajo de escritorio para perfilar los posibles contribuyentes a reclasificar</t>
  </si>
  <si>
    <t>Se realizaron un total de 9 visitas durante este trimestre con el objetivo de reclasificar a los contribuyentes que cumplían con el perfilamiento previamente realizado, obteniendo la reclasificación de 4 contribuyentes (efectividad del 44%)</t>
  </si>
  <si>
    <t>Se realizaron visitas durante este trimestre con el objetivo de reclasificar a los contribuyentes que cumplían con el perfilamiento previamente realizado, obteniendo la reclasificación de 1 contribuyentes.</t>
  </si>
  <si>
    <t>Se logró la reclasificación de responsables de INC.</t>
  </si>
  <si>
    <t>El bajo cumplimiento de la meta en el trimestre se debió a los inconvenientes presentados por el cambio de operador logistico, para la recpeción de las mercancias aprehendidas y la gestión de las actas de aprehensión correspondientes.</t>
  </si>
  <si>
    <t>Para este trimestre se realizó una organziación logistica para la recpeción de las mercancias aprehendidas en alianza con la UT, mejorando los tiempos de entrega de la mercancia aprehendida y por ende agilizando el procedimiento de notificación de actas de aprehensión permitiendo mejorar el porcentaje de los decomisos en firme.</t>
  </si>
  <si>
    <t>Se realiza seguimientos puntiuales a las mercancias aprehendidas, consistenete en la revisión y gestión del procedimiento de notificación, ejecutarias de las actas aprehension en trámite,  como resutado se obtiene incremento en el cumplimiento de este indicador.</t>
  </si>
  <si>
    <t>No se encontraron contribuyentes en la ejecución de las visitas de facturación que cumplieran con lo estipulado en el artículo 657 del estatuto tributario</t>
  </si>
  <si>
    <t>Se recabaron pruebas en la ejecución de las visitas de facturación realizadas en el segundo trimestre de posibles contribuyentes que cumplen con lo estipulado en el artículo 657 del estatuto tributario, con base en lo anterior, se espera resultados de este indicador para el tercer trimestre del año</t>
  </si>
  <si>
    <t>en este trmestre con las  pruebas recabadas se realizaron visitas para posibles cierres de establecimientos de comercio aplicandoles sanción por calusura la cual arrojó como resultado el cumplimiento del indicador en este periodo por cierre de un establecimiento.</t>
  </si>
  <si>
    <t xml:space="preserve">Se recabaron pruebas en la ejecución de las visitas de facturación realizadas en este trimestre de posibles contribuyentes que cumplen con lo estipulado en el artículo 653 del estatuto tributario, con lo que tienen los insumos para el acto preparatorio. </t>
  </si>
  <si>
    <t>Debido al inicio del contrato de almacenadora UT Nueva Logistica, hubo retrato en la gestión de roles y permisos informaticos, adicional la logistica que debia tener el contratista para el ingreso de la mercancia, lo que significó no tener con exactitud las cantidades d ela mercancias, mientras se normalizaba lo propio de los sistemas informaticos ADA. El alcance de los logros se debió a que durante este trimestre se realziaron 12 devoluciones por valor de $21,308,685, Destrucciones de mercancias perecederas por $125,460,916; donaciones gestinadas tres (3) por $123,235,824 y cinco (5) depositos simples por valor $1,881,948.</t>
  </si>
  <si>
    <t>Durante este trimestre se evidencia cumplimiento bajo de indicador ya que se inicia con el proceso de empalme y verificación  de la mercancia en el sistema ADA, donde se realiza una operación netamente manual, donde se debe alimentar el sistema nuevamente con las situaciones juridicas debido al cambio de numeración de los DIM ; sumado a que en este período de medición se adelantó gestión de normalizar el aplicativo ADA con los ingresos de U.T. Nueva Logística y control de egresos de anterior almacenadora (U.T ALA); se ha realizado trabajo administrativo de registrar nuevamente la Situación Jurídica para lograr la creación de eventos.
En el mes de junio se radicó evento de donación  por valor $151.411.794, el cual, se encuentra a la espera de la formalización de la respectiva Resolución de Donación, por parte de Subdirección Logística.
Igualmente, se trabaja desde el mes de junio en la debida conformación del evento del Lote Nro. 1 Chatarrización por un valor aproximado de $168.346.574,00 Mercancías ADA, esto sujeta su disposición al contrato de venta de chatarra que suscriba nivel central. A pesar  del cumplimiento registrado en el trimestre se logró gestionar cuantro (4) devoluciones, por valor de $8,592,573; cuatro (4) destrucciones por valor de $6,823,002; y dos (2) cancelaciones de depósito por valor de $10,543,620.</t>
  </si>
  <si>
    <t>Se ha logrado la mitad de la meta anual asignada (52%), gestionándose con proyectos de disposición una vez se reciben los insumos consistentes a los actos administrativos que definen la situación jurídica: en este tercer trimestre se gestionaron destrucciones  por ($281.474.673) y donaciones por (205.543.811); sumado a las devoluciones de mercancías ($58.516.858).
Se estima disponer mercancías a través de chatarrización en el último trimestre de 2023, una vez se cuente con el contratista e inicie ejecución por valor de $198.496.562
Se cuenta con dos proyectos de donación radicados por valor de $33.841.661 Oficio 134201257–159 de 28/07/2023 y $117.273.408 del Oficio 134 201257–187 de 31/08/2023
Se planea ejecutar orden de destrucción por valor de $115.740.871 en el mes de noviembre de 2023.</t>
  </si>
  <si>
    <t>Durante el cuarto trimestre de 2023, con la capacidad operativa disponible para disposición de mercancías, se logró por DONACIÓN: $322.648.780; DESTRUCCIÓN: $186.690.668 y DEVOLUCIÓN A TERCEROS: 29.343.340, para un total de disminución de inventarios ADA de $538.682.788.
El bajo cumplimiento obedece a que no se tiene la capacidad operativa esperada o suficiente para atender las diferentes actividades del subproceso de operación logística ya que se cuenta con una sola funcionaria que atiende la parte administrativa y operativa en cuanto a disposición.</t>
  </si>
  <si>
    <t>A la espera de los lineamientos para diseñar la acción de control de acuerdo con las particularidades de la región.</t>
  </si>
  <si>
    <t>La División de Fiscalización y Liquidación TAC realizó perfilamiento para ejecutar la acción en el último trimestre del año, no obstante por la dinámica de la Región donde actualmente no hay operaciones de comercio no es posible tener insumos para realizar las acciones en fiscalización cambiaria.</t>
  </si>
  <si>
    <t>Se diseño la acción de control, para ajecutarla en el último trimestre del año.</t>
  </si>
  <si>
    <t>Se diseño y ejecuto la acción de control consistente en visitar 3 contribuyentes del sector de comercialización de productos farmaceuticos y de aseo personal (Droguerias), actividad que se ejecuto mediante visitas tributarias y recabar información para analizar la respectiva información.</t>
  </si>
  <si>
    <t>El cumplimiento para este trimestre se dificultó debido a que no fue posible concertar con los Municipios  las tarifas ICAC, como consecuencia de la capacidad oprativa del área que impidió el cumplimiento de la meta, sumada a  la situacion del orden publico en el Departamento de Arauca acorde a la preparación de las elecciones de  Gobernación, Alcaldia, concejo y asamblea Dptal.</t>
  </si>
  <si>
    <t>Persistieron en el contexto regional las condiciones de orden publico y elecciones locales, ademas de la escasa capacidad operativa del area, ocasionando la imposibilidad del cumplimiento de este indicador.</t>
  </si>
  <si>
    <t>Se puede observar un sobrecumplimiento de sujetos habilitados FE por obligatoriedad a la norma, otras personas se habilitan como FE voluntarios a fin de poder expandir sus mercados y servicios a las empresas, los FE en el Departamento de Arauca han optado por el servicio de proveedores tecnológicos en la gran mayoría, las personas naturales han iniciado con la solución gratuita de la DIAN. Como gestión la DSIA Arauca atiende prestando orientación y soporte técnico presencial de forma personalizada, aquellos contribuyentes que lo requieren realizando orientaciones sobre su registro y habilitación resaltando ya sea por la solución gratuita de la entidad u otro proveedor.</t>
  </si>
  <si>
    <t>Se puede observar un sobrecumplimiento de sujetos habilitados FE por obligatoriedad a la norma, otras personas se habilitan como FE voluntarios a fin de poder expandir sus mercados y servicios a las empresas, los FE en el Departamento de Arauca han optado por el servicio de proveedores tecnológicos en la gran mayoría, las personas naturales han iniciado con la solución gratuita de la DIAN. Como gestión la DSIA Arauca atiende prestando orientación y soporte técnico presencial de forma personalizada, aquellos contribuyentes que lo requieren realizando orientaciones sobre su registro y habilitación resaltando ya sea por la solución gratuita de la entidad u otro proveedor. La econóia en el Departamento de Arauca se destaca por ser agricola, ganadera y comercial, lo que ha permitido el crecimiento FE voluntarios a fin de poder incursionar el comercio y porder vender productos y o servicios.</t>
  </si>
  <si>
    <t>El cumplimiento obedece a la obligatoriedad de la norma hacía las  Juridicas como facturadores  electrónicos, de ssta manera incrementa los no obligados a facturar con el fin de poder incursiinar en los mercados.  Dentro de la principales actividades económicas de la Región es el comercio y la prestación de servicos profesionales. En la DSIA Arauca solo se cuenta con una persona como lider del proyecto de FE, responsable de otras cargas laborales, lo que no permite dedicar el 100% al programa de Facturación en el Dpto. Arauca.</t>
  </si>
  <si>
    <t>Con la obligatoriedad de la norma hacía los responsables a facturar como las empresas o empresas que venden bienes o prestación de servicios, como estrategia para incursionar en el mercado y a fin de poder formalizar sus pequeños comercios las personas naturales minoristas como artesanos, agricultores, productores pasan a facturar voluntariamente incrementando el número de facturadores en el Departamento de Arauca.  En la DSIA Arauca solo se cuenta con una persona como líder del proyecto de FE, responsable de otras cargas laborales, lo que no permite dedicar el 100% al Sistema de Facturación Electrónica, dificultando las actividades de capacitación orientada a la Ciudadanía en general.</t>
  </si>
  <si>
    <t>Se puede observar un sobrecumplimiento de sujetos habilitados DSPNE por obligatoriedad a la norma, optando por el servicio de proveedores tecnológicos. Como gestión la DSIA Arauca atiende prestando orientación y soporte técnico aquellos contribuyentes que lo requieren realizando orientaciones sobre su registro y habilitación resaltando ya sea por la solución gratuita de la entidad u otro proveedor.</t>
  </si>
  <si>
    <t>Se puede observar un sobrecumplimiento de sujetos habilitados DSPNE por obligatoriedad a la norma, optando por el servicio de proveedores tecnológicos. Como gestión la DSIA Arauca atiende prestando orientación y soporte técnico aquellos contribuyentes que lo requieren realizando orientaciones sobre su registro y habilitación resaltando ya sea por la solución gratuita de la entidad u otro proveedor; es importante describir el comportamiento para los meses de marzo a mayo donde no se obtubo habilitación de sujetos en DSPNE, revisadno las BD de los meses citados se puede evidneciar en su mayoria que son SAS, ZESE, ZOMAC y PN.</t>
  </si>
  <si>
    <t>Durante el trimestre se percibe sobre cumplimiento debido a la obligatoriedad de la norma.</t>
  </si>
  <si>
    <t>En el trimestre se puede percibir sobre cumplimiento de la meta, por la obligatoriedad de la norma, a los sujetos obligados.</t>
  </si>
  <si>
    <t>La División de Fiscalización y Liquidación TAC realizó perfilamiento para ejecutar la acción en el último trimestre del año.</t>
  </si>
  <si>
    <t>Durante el trimestre no se recibieron insumos a denunciar, por consiguiente, no se registran cifras del logro para este periodo.</t>
  </si>
  <si>
    <t>durante el trimestre se vienen presentando las denuncias dentro del mes que se reciben, se recibieron un numero de insumos, y se presentaron las respectivas denuncias en terminos, pero se devolvieron algunos insumos porque ya habian pagado la obligacion al momento de presentar la denuncia, es por ello que no se da el 100% del cumplimiento</t>
  </si>
  <si>
    <t>durante el trimestre se presentaron las respectivas denuncias en terminos.</t>
  </si>
  <si>
    <t>A medida que ingresan los insumos por parte de la División de Recaudo y Cobranzas estos son gestionados dentro d elos terminos.</t>
  </si>
  <si>
    <t>La inclusión de la información y actualización del libro RUPGJ se realiza de manera oportuna.</t>
  </si>
  <si>
    <t xml:space="preserve">La inclusión de la información y actualización del libro RUPGJ se realiza de manera oportuna. </t>
  </si>
  <si>
    <t>La incluison de la información y actualización del libro RUPGJ se realiza d emanera oportuna.</t>
  </si>
  <si>
    <t>Periodicidad  de reporte cuatrimestral, por consiguiente no se diligencia cifra de logro para el trimestre.</t>
  </si>
  <si>
    <t xml:space="preserve">Los procesos a cargo se mantienen actualizados y calificados en el e-Kogui. </t>
  </si>
  <si>
    <t>Los procesos a cargo se mantienen actualizados y calificados en el e-Kogui y SIPRO.</t>
  </si>
  <si>
    <t>Periodicidad  de reporte semestral, por consiguiente no se diligencia cifra de logro para el trimestre.</t>
  </si>
  <si>
    <t>se realizarn impulso procesales a la mayoria de procesos ante la FGN, con imputacion y sin ellay demas que se encon¿uentran en otra etapa judicial.</t>
  </si>
  <si>
    <t>se realizaron impulso procesales a la mayoria de procesos ante la FGN, con imputacion y sin ella,  ademas  los que se encuentran en otra etapa judicial.</t>
  </si>
  <si>
    <t xml:space="preserve">Los procesos judiciales a cargo de esta Dirección Seccional se encuentran actualizados en el aplicativo SIPROJ. </t>
  </si>
  <si>
    <t>Se cuentan con 12 procesos judiciales los cuales actualizados en el SIPRO.</t>
  </si>
  <si>
    <t>Durante el semestre se realizarón las actualizaciones de  los insumos en el SIE procesos penales, estos se han venido realizando puntualmente a cada uno de los procesos que se adelantan</t>
  </si>
  <si>
    <t>se ha venido realizando de manera responsable las actualizaciones a cada uno de los procesos que se adelantan</t>
  </si>
  <si>
    <t xml:space="preserve">Durante el primer trimestre de 2023, no se desarrollaron capacitaciones en la DSIA Arauca, por ello las casillas de enero y febrero se dejan en blanco. </t>
  </si>
  <si>
    <t>Para el cumplimiento del logro se puede deducir de la participación de veintiséis (26) servidores públicos inscritos en cinco (5) cursos, de los cuales se observa dieciséis (16) servidores certificados. Es importante resaltar el talento humano en la DSIA Arauca, no es suficiente para cubrir todas las áreas, encontramos funcionarios que apoyan diferentes procesos, quedando escaso tiempo para la realización de los diferentes cursos en los cuales son inscritos en el PIC.</t>
  </si>
  <si>
    <t>Si medicion durante el periodo no se desarrollaron capacitaciones, durante el trimestre.</t>
  </si>
  <si>
    <t>El cumplimiento del logro obedece a la participación de los servidores publicos adscritos a la DSIA Arauca, en los diferentes programas, es importante resaltar que dado el escaso recurso humano con el que se cuenta se pude observar desercion en algunos programas, ya que en algunos casos se tiene un funcionario apoyando varios procesos y áreas.</t>
  </si>
  <si>
    <t xml:space="preserve">Durante la vigencia del año 2023, en el marco del programa Campañas Preventivas, se han desarrollado un total de 304 campañas con despliegue a nivel nacional en 16 ciudades donde se hayan las Divisiones de Gestión Control Operativo y Grupos Operativos de la Dirección de Gestión de Policía Fiscal y Aduanera.
La campaña preventiva “Soy Legal. Ni compro, ni vendo contrabando”, fue desarrollada en dos sectores económicos (autopartes, cigarrillos, textiles, maquinaria amarilla, suplementos dietarios, medicamentos, divisas, juguetería, perecederos, confecciones, máquinas traga monedas, calzado, licores, divisas), logrando la sensibilización de 4369 personas de forma presencial en zonas comerciales, residenciales, bancarias, turísticas, colegios, parques, plazas de mercado y rurales. </t>
  </si>
  <si>
    <t>El presente indicador no tiene evaluación por parte de la Subdirección, teniendo en cuenta que la unidad no tiene asignado el sistema PQRSD.</t>
  </si>
  <si>
    <t>Se inhabilita este indicador por petión del áera en virtud de la terminación del contrato que lo sustentaba.
Sin medición desde el mes de agosto; en este mes se suspende el proyecto y en el mes de octubre  se realizó la terminación de mutuo acuerdo.
Se realizó por parte de la alta dirección una revisión a todo el programa de modernización, especialmente a la contración e implementación del  NSGT, NSGA y PDIS, en donde toman la decisión de realizar un cambio en la estratégia  y reformulación del programa de modernización DIAN.
Teniendo en cuenta la nueva directriz, la DGIT realizó las actividades que se relacionan a continuación:
1. Identificación de los flujos de procesos funcionales de las Direcciones de Gestión de Impuestos, Aduanas y Corporativo 
2. Identificación y priorización de los componentes que se deben contratar como COTs
3. Integración de todos los flujos de proceso en un solo Roadmap y desde allí se estableció el esfuerzo y tiempo requerido adicional para el programa de modernización. 
4. Levantamiento del inventario de aplicaciones actuales (SIE) y su cantidad de líneas de código, con el objetivo de aplicar una metodología de esfuerzo que nos ayudará con la estimación correcta de cuál sería la hoja de ruta a desarrollar.
5. Hoja de ruta para cada proceso, identificando dependencias e integraciones con los demás Proyectos Estratégicos de Transformación Digital - PETD.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</si>
</sst>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 #,##0_);_(* \(#,##0\);_(* &quot;-&quot;_);_(@_)"/>
    <numFmt numFmtId="166" formatCode="#,##0.0"/>
    <numFmt numFmtId="167" formatCode="0.0%"/>
    <numFmt numFmtId="168" formatCode="_(&quot;$&quot;\ * #,##0.00_);_(&quot;$&quot;\ * \(#,##0.00\);_(&quot;$&quot;\ * &quot;-&quot;??_);_(@_)"/>
    <numFmt numFmtId="169" formatCode="_-* #,##0_-;\-* #,##0_-;_-* \-_-;_-@_-"/>
    <numFmt numFmtId="170" formatCode="_-* #,##0.00_-;\-* #,##0.00_-;_-* \-??_-;_-@_-"/>
    <numFmt numFmtId="171" formatCode="0;[Red]0"/>
  </numFmts>
  <fonts count="95" x14ac:knownFonts="1">
    <font>
      <sz val="11"/>
      <color theme="1"/>
      <name val="Calibri"/>
      <family val="2"/>
      <scheme val="minor"/>
    </font>
    <font>
      <sz val="11"/>
      <color theme="1"/>
      <name val="Calibri"/>
      <family val="2"/>
      <scheme val="minor"/>
    </font>
    <font>
      <sz val="11"/>
      <color rgb="FF9C0006"/>
      <name val="Calibri"/>
      <family val="2"/>
      <scheme val="minor"/>
    </font>
    <font>
      <b/>
      <sz val="26"/>
      <color rgb="FF386492"/>
      <name val="Calibri"/>
      <family val="2"/>
      <scheme val="minor"/>
    </font>
    <font>
      <b/>
      <sz val="18"/>
      <color theme="1"/>
      <name val="Calibri"/>
      <family val="2"/>
      <scheme val="minor"/>
    </font>
    <font>
      <sz val="18"/>
      <color theme="1"/>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9"/>
      <color indexed="81"/>
      <name val="Tahoma"/>
      <family val="2"/>
    </font>
    <font>
      <sz val="12"/>
      <name val="Calibri"/>
      <family val="2"/>
      <scheme val="minor"/>
    </font>
    <font>
      <b/>
      <sz val="9"/>
      <color indexed="81"/>
      <name val="Tahoma"/>
      <family val="2"/>
    </font>
    <font>
      <b/>
      <sz val="11"/>
      <color theme="0"/>
      <name val="Calibri"/>
      <family val="2"/>
    </font>
    <font>
      <u/>
      <sz val="11"/>
      <color theme="10"/>
      <name val="Calibri"/>
      <family val="2"/>
      <scheme val="minor"/>
    </font>
    <font>
      <sz val="11"/>
      <color theme="1"/>
      <name val="Calibri"/>
      <family val="2"/>
    </font>
    <font>
      <b/>
      <sz val="18"/>
      <name val="Calibri"/>
      <family val="2"/>
      <scheme val="minor"/>
    </font>
    <font>
      <sz val="26"/>
      <color theme="0"/>
      <name val="Calibri"/>
      <family val="2"/>
      <scheme val="minor"/>
    </font>
    <font>
      <b/>
      <sz val="24"/>
      <color theme="1"/>
      <name val="Calibri"/>
      <family val="2"/>
      <scheme val="minor"/>
    </font>
    <font>
      <sz val="20"/>
      <name val="Calibri"/>
      <family val="2"/>
      <scheme val="minor"/>
    </font>
    <font>
      <b/>
      <sz val="12"/>
      <color theme="0"/>
      <name val="Calibri"/>
      <family val="2"/>
    </font>
    <font>
      <u/>
      <sz val="26"/>
      <color theme="0"/>
      <name val="Calibri"/>
      <family val="2"/>
      <scheme val="minor"/>
    </font>
    <font>
      <sz val="11"/>
      <color rgb="FF9C6500"/>
      <name val="Calibri"/>
      <family val="2"/>
      <scheme val="minor"/>
    </font>
    <font>
      <b/>
      <sz val="11"/>
      <color rgb="FFFFFFFF"/>
      <name val="Calibri"/>
      <family val="2"/>
    </font>
    <font>
      <b/>
      <sz val="14"/>
      <color rgb="FFFFFFFF"/>
      <name val="Calibri"/>
      <family val="2"/>
    </font>
    <font>
      <b/>
      <sz val="12"/>
      <color rgb="FFFFFFFF"/>
      <name val="Calibri"/>
      <family val="2"/>
    </font>
    <font>
      <sz val="10"/>
      <name val="Arial"/>
      <family val="2"/>
    </font>
    <font>
      <sz val="9"/>
      <color theme="1"/>
      <name val="Arial"/>
      <family val="2"/>
    </font>
    <font>
      <sz val="12"/>
      <name val="Calibri"/>
      <family val="2"/>
    </font>
    <font>
      <b/>
      <sz val="12"/>
      <name val="Calibri"/>
      <family val="2"/>
    </font>
    <font>
      <sz val="16"/>
      <name val="Calibri"/>
      <family val="2"/>
    </font>
    <font>
      <b/>
      <sz val="16"/>
      <color rgb="FFFFFFFF"/>
      <name val="Calibri"/>
      <family val="2"/>
    </font>
    <font>
      <sz val="11"/>
      <color rgb="FF000000"/>
      <name val="Calibri"/>
      <family val="2"/>
      <charset val="1"/>
    </font>
    <font>
      <sz val="11"/>
      <color rgb="FF9C0006"/>
      <name val="Calibri"/>
      <family val="2"/>
      <charset val="1"/>
    </font>
    <font>
      <u/>
      <sz val="11"/>
      <color rgb="FF0563C1"/>
      <name val="Calibri"/>
      <family val="2"/>
      <charset val="1"/>
    </font>
    <font>
      <sz val="28"/>
      <color theme="0"/>
      <name val="Calibri"/>
      <family val="2"/>
      <scheme val="minor"/>
    </font>
    <font>
      <sz val="22"/>
      <name val="Calibri"/>
      <family val="2"/>
      <scheme val="minor"/>
    </font>
    <font>
      <b/>
      <sz val="34"/>
      <color rgb="FF002060"/>
      <name val="Calibri"/>
      <family val="2"/>
      <scheme val="minor"/>
    </font>
    <font>
      <b/>
      <sz val="30"/>
      <color rgb="FF002060"/>
      <name val="Calibri"/>
      <family val="2"/>
      <scheme val="minor"/>
    </font>
    <font>
      <b/>
      <sz val="32"/>
      <color rgb="FF002060"/>
      <name val="Calibri"/>
      <family val="2"/>
      <scheme val="minor"/>
    </font>
    <font>
      <sz val="24"/>
      <color theme="0"/>
      <name val="Calibri"/>
      <family val="2"/>
      <scheme val="minor"/>
    </font>
    <font>
      <b/>
      <sz val="16"/>
      <color theme="1"/>
      <name val="Calibri"/>
      <family val="2"/>
      <scheme val="minor"/>
    </font>
    <font>
      <b/>
      <sz val="14"/>
      <name val="Calibri"/>
      <family val="2"/>
      <scheme val="minor"/>
    </font>
    <font>
      <b/>
      <sz val="14"/>
      <color rgb="FFFF0000"/>
      <name val="Calibri"/>
      <family val="2"/>
    </font>
    <font>
      <b/>
      <sz val="14"/>
      <name val="Calibri"/>
      <family val="2"/>
    </font>
    <font>
      <b/>
      <sz val="24"/>
      <name val="Calibri"/>
      <family val="2"/>
      <scheme val="minor"/>
    </font>
    <font>
      <sz val="12"/>
      <color theme="1"/>
      <name val="Calibri"/>
      <family val="2"/>
    </font>
    <font>
      <sz val="14"/>
      <name val="Calibri"/>
      <family val="2"/>
    </font>
    <font>
      <b/>
      <sz val="18"/>
      <color rgb="FFFFFFFF"/>
      <name val="Calibri"/>
      <family val="2"/>
    </font>
    <font>
      <b/>
      <sz val="11"/>
      <color rgb="FF002060"/>
      <name val="Calibri"/>
      <family val="2"/>
    </font>
    <font>
      <b/>
      <sz val="34"/>
      <color rgb="FFFFFFFF"/>
      <name val="Calibri"/>
      <family val="2"/>
    </font>
    <font>
      <b/>
      <sz val="26"/>
      <color rgb="FFFFFFFF"/>
      <name val="Calibri"/>
      <family val="2"/>
    </font>
    <font>
      <b/>
      <i/>
      <sz val="18"/>
      <color rgb="FFFFFFFF"/>
      <name val="Calibri"/>
      <family val="2"/>
    </font>
    <font>
      <b/>
      <sz val="22"/>
      <color rgb="FFFFFFFF"/>
      <name val="Calibri"/>
      <family val="2"/>
    </font>
    <font>
      <b/>
      <sz val="13"/>
      <color theme="0"/>
      <name val="Calibri"/>
      <family val="2"/>
    </font>
    <font>
      <sz val="18"/>
      <name val="Calibri"/>
      <family val="2"/>
    </font>
    <font>
      <sz val="18"/>
      <color theme="1"/>
      <name val="Calibri"/>
      <family val="2"/>
    </font>
    <font>
      <sz val="14"/>
      <color rgb="FFFF0000"/>
      <name val="Calibri"/>
      <family val="2"/>
    </font>
    <font>
      <sz val="14"/>
      <name val="Calibri"/>
      <family val="2"/>
      <scheme val="minor"/>
    </font>
    <font>
      <sz val="14"/>
      <color theme="1"/>
      <name val="Calibri"/>
      <family val="2"/>
    </font>
    <font>
      <b/>
      <sz val="14"/>
      <color rgb="FF000000"/>
      <name val="Calibri"/>
      <family val="2"/>
    </font>
    <font>
      <sz val="14"/>
      <color rgb="FF000000"/>
      <name val="Calibri"/>
      <family val="2"/>
    </font>
    <font>
      <b/>
      <sz val="18"/>
      <color theme="0"/>
      <name val="Calibri"/>
      <family val="2"/>
    </font>
    <font>
      <sz val="16"/>
      <color theme="1"/>
      <name val="Calibri"/>
      <family val="2"/>
    </font>
    <font>
      <sz val="20"/>
      <color theme="1"/>
      <name val="Calibri"/>
      <family val="2"/>
      <scheme val="minor"/>
    </font>
    <font>
      <b/>
      <sz val="26"/>
      <color theme="1"/>
      <name val="Calibri"/>
      <family val="2"/>
      <scheme val="minor"/>
    </font>
    <font>
      <sz val="4"/>
      <name val="Calibri"/>
      <family val="2"/>
    </font>
    <font>
      <sz val="14"/>
      <color rgb="FF000000"/>
      <name val="Calibri"/>
      <family val="2"/>
      <scheme val="minor"/>
    </font>
    <font>
      <b/>
      <sz val="26"/>
      <color theme="0"/>
      <name val="Calibri"/>
      <family val="2"/>
    </font>
    <font>
      <b/>
      <i/>
      <sz val="18"/>
      <color theme="0"/>
      <name val="Calibri"/>
      <family val="2"/>
    </font>
    <font>
      <b/>
      <sz val="16"/>
      <name val="Calibri"/>
      <family val="2"/>
    </font>
    <font>
      <sz val="14"/>
      <color theme="1"/>
      <name val="Calibri"/>
      <family val="2"/>
      <scheme val="minor"/>
    </font>
    <font>
      <b/>
      <u/>
      <sz val="14"/>
      <name val="Calibri"/>
      <family val="2"/>
    </font>
    <font>
      <sz val="14"/>
      <name val="Arial"/>
      <family val="2"/>
    </font>
    <font>
      <b/>
      <sz val="10"/>
      <name val="Calibri"/>
      <family val="2"/>
    </font>
    <font>
      <b/>
      <sz val="14"/>
      <color rgb="FF242424"/>
      <name val="Arial"/>
      <family val="2"/>
    </font>
    <font>
      <sz val="14"/>
      <color rgb="FF242424"/>
      <name val="Arial"/>
      <family val="2"/>
    </font>
    <font>
      <sz val="10"/>
      <color rgb="FF000000"/>
      <name val="Calibri"/>
      <family val="2"/>
    </font>
    <font>
      <b/>
      <sz val="16"/>
      <color rgb="FF0300BF"/>
      <name val="Calibri"/>
      <family val="2"/>
    </font>
    <font>
      <b/>
      <sz val="34"/>
      <color theme="0"/>
      <name val="Calibri"/>
      <family val="2"/>
    </font>
    <font>
      <u/>
      <sz val="14"/>
      <name val="Calibri"/>
      <family val="2"/>
    </font>
    <font>
      <b/>
      <sz val="14"/>
      <color rgb="FFC00000"/>
      <name val="Calibri"/>
      <family val="2"/>
    </font>
    <font>
      <sz val="12"/>
      <color theme="1"/>
      <name val="Times New Roman"/>
      <family val="1"/>
    </font>
    <font>
      <b/>
      <sz val="16"/>
      <color theme="0"/>
      <name val="Calibri"/>
      <family val="2"/>
    </font>
    <font>
      <b/>
      <i/>
      <sz val="16"/>
      <color theme="0"/>
      <name val="Calibri"/>
      <family val="2"/>
    </font>
    <font>
      <sz val="16"/>
      <color rgb="FF000000"/>
      <name val="Calibri"/>
      <family val="2"/>
    </font>
    <font>
      <b/>
      <sz val="16"/>
      <color rgb="FF000000"/>
      <name val="Calibri"/>
      <family val="2"/>
    </font>
    <font>
      <sz val="13"/>
      <name val="Calibri"/>
      <family val="2"/>
    </font>
    <font>
      <b/>
      <sz val="9"/>
      <color rgb="FF000000"/>
      <name val="Tahoma"/>
      <family val="2"/>
    </font>
    <font>
      <b/>
      <sz val="26"/>
      <color rgb="FFFF0000"/>
      <name val="Calibri"/>
      <family val="2"/>
      <scheme val="minor"/>
    </font>
    <font>
      <sz val="14"/>
      <color theme="1" tint="0.249977111117893"/>
      <name val="Arial"/>
      <family val="2"/>
    </font>
    <font>
      <sz val="12"/>
      <color rgb="FF000000"/>
      <name val="Calibri"/>
      <family val="2"/>
    </font>
    <font>
      <sz val="18"/>
      <color rgb="FF000000"/>
      <name val="Calibri"/>
      <family val="2"/>
    </font>
    <font>
      <b/>
      <sz val="16"/>
      <color theme="1"/>
      <name val="Calibri"/>
      <family val="2"/>
    </font>
    <font>
      <b/>
      <sz val="10"/>
      <color rgb="FFFFFFFF"/>
      <name val="Calibri"/>
      <family val="2"/>
    </font>
  </fonts>
  <fills count="59">
    <fill>
      <patternFill patternType="none"/>
    </fill>
    <fill>
      <patternFill patternType="gray125"/>
    </fill>
    <fill>
      <patternFill patternType="solid">
        <fgColor rgb="FFFFC7CE"/>
      </patternFill>
    </fill>
    <fill>
      <patternFill patternType="solid">
        <fgColor rgb="FFFFEB9C"/>
      </patternFill>
    </fill>
    <fill>
      <patternFill patternType="solid">
        <fgColor theme="8"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rgb="FF000000"/>
      </patternFill>
    </fill>
    <fill>
      <patternFill patternType="solid">
        <fgColor rgb="FF262944"/>
        <bgColor rgb="FF000000"/>
      </patternFill>
    </fill>
    <fill>
      <patternFill patternType="solid">
        <fgColor theme="4" tint="-0.499984740745262"/>
        <bgColor indexed="64"/>
      </patternFill>
    </fill>
    <fill>
      <patternFill patternType="solid">
        <fgColor theme="7" tint="0.79998168889431442"/>
        <bgColor indexed="64"/>
      </patternFill>
    </fill>
    <fill>
      <patternFill patternType="solid">
        <fgColor rgb="FF305496"/>
        <bgColor rgb="FF000000"/>
      </patternFill>
    </fill>
    <fill>
      <patternFill patternType="solid">
        <fgColor theme="0" tint="-0.14999847407452621"/>
        <bgColor rgb="FF000000"/>
      </patternFill>
    </fill>
    <fill>
      <patternFill patternType="solid">
        <fgColor rgb="FFFFC7CE"/>
        <bgColor rgb="FFF8CBAD"/>
      </patternFill>
    </fill>
    <fill>
      <patternFill patternType="solid">
        <fgColor rgb="FF002060"/>
        <bgColor indexed="64"/>
      </patternFill>
    </fill>
    <fill>
      <patternFill patternType="solid">
        <fgColor rgb="FFFFFF00"/>
        <bgColor rgb="FF000000"/>
      </patternFill>
    </fill>
    <fill>
      <patternFill patternType="solid">
        <fgColor theme="2"/>
        <bgColor indexed="64"/>
      </patternFill>
    </fill>
    <fill>
      <patternFill patternType="solid">
        <fgColor rgb="FF262944"/>
        <bgColor indexed="64"/>
      </patternFill>
    </fill>
    <fill>
      <patternFill patternType="solid">
        <fgColor rgb="FFD9D9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rgb="FF000000"/>
      </patternFill>
    </fill>
    <fill>
      <patternFill patternType="gray125">
        <bgColor theme="0" tint="-0.14999847407452621"/>
      </patternFill>
    </fill>
    <fill>
      <patternFill patternType="gray125">
        <fgColor rgb="FF000000"/>
        <bgColor rgb="FFD9D9D9"/>
      </patternFill>
    </fill>
    <fill>
      <patternFill patternType="lightGray">
        <fgColor rgb="FF000000"/>
        <bgColor rgb="FFD9D9D9"/>
      </patternFill>
    </fill>
    <fill>
      <patternFill patternType="gray125">
        <fgColor rgb="FF000000"/>
        <bgColor rgb="FF262944"/>
      </patternFill>
    </fill>
    <fill>
      <patternFill patternType="darkGrid">
        <fgColor rgb="FF000000"/>
        <bgColor rgb="FF262944"/>
      </patternFill>
    </fill>
    <fill>
      <patternFill patternType="lightGray">
        <bgColor theme="0" tint="-0.14999847407452621"/>
      </patternFill>
    </fill>
    <fill>
      <patternFill patternType="darkGrid">
        <bgColor theme="0" tint="-0.14999847407452621"/>
      </patternFill>
    </fill>
    <fill>
      <patternFill patternType="darkGrid">
        <fgColor rgb="FF000000"/>
        <bgColor rgb="FFD9D9D9"/>
      </patternFill>
    </fill>
    <fill>
      <patternFill patternType="darkGrid">
        <bgColor rgb="FFD9D9D9"/>
      </patternFill>
    </fill>
    <fill>
      <patternFill patternType="lightGray">
        <fgColor rgb="FF000000"/>
        <bgColor rgb="FF262944"/>
      </patternFill>
    </fill>
    <fill>
      <patternFill patternType="solid">
        <fgColor theme="6" tint="0.59999389629810485"/>
        <bgColor indexed="64"/>
      </patternFill>
    </fill>
    <fill>
      <patternFill patternType="gray0625">
        <fgColor rgb="FF000000"/>
        <bgColor rgb="FF262944"/>
      </patternFill>
    </fill>
    <fill>
      <patternFill patternType="gray0625">
        <bgColor theme="0" tint="-0.14999847407452621"/>
      </patternFill>
    </fill>
    <fill>
      <patternFill patternType="gray0625">
        <bgColor theme="0" tint="-0.14993743705557422"/>
      </patternFill>
    </fill>
    <fill>
      <patternFill patternType="gray0625">
        <fgColor rgb="FF000000"/>
        <bgColor rgb="FFD9D9D9"/>
      </patternFill>
    </fill>
    <fill>
      <patternFill patternType="gray125">
        <fgColor rgb="FF000000"/>
        <bgColor theme="0" tint="-0.14999847407452621"/>
      </patternFill>
    </fill>
    <fill>
      <patternFill patternType="solid">
        <fgColor theme="6" tint="0.59999389629810485"/>
        <bgColor rgb="FF000000"/>
      </patternFill>
    </fill>
    <fill>
      <patternFill patternType="solid">
        <fgColor theme="2" tint="-9.9978637043366805E-2"/>
        <bgColor indexed="64"/>
      </patternFill>
    </fill>
    <fill>
      <patternFill patternType="gray0625">
        <fgColor rgb="FF000000"/>
        <bgColor theme="0" tint="-0.14999847407452621"/>
      </patternFill>
    </fill>
    <fill>
      <patternFill patternType="lightGray">
        <fgColor rgb="FF000000"/>
        <bgColor theme="0" tint="-0.14999847407452621"/>
      </patternFill>
    </fill>
    <fill>
      <patternFill patternType="solid">
        <fgColor theme="4" tint="-0.499984740745262"/>
        <bgColor rgb="FF000000"/>
      </patternFill>
    </fill>
    <fill>
      <patternFill patternType="gray0625">
        <fgColor rgb="FF000000"/>
        <bgColor theme="4" tint="-0.499984740745262"/>
      </patternFill>
    </fill>
    <fill>
      <patternFill patternType="gray0625">
        <bgColor theme="0" tint="-0.14996795556505021"/>
      </patternFill>
    </fill>
    <fill>
      <patternFill patternType="gray0625">
        <bgColor rgb="FFFFFF00"/>
      </patternFill>
    </fill>
    <fill>
      <patternFill patternType="lightGray">
        <bgColor theme="0" tint="-0.14996795556505021"/>
      </patternFill>
    </fill>
    <fill>
      <patternFill patternType="lightGray">
        <fgColor theme="0"/>
        <bgColor rgb="FFD9D9D9"/>
      </patternFill>
    </fill>
    <fill>
      <patternFill patternType="lightGray">
        <fgColor rgb="FF000000"/>
        <bgColor theme="0" tint="-0.14996795556505021"/>
      </patternFill>
    </fill>
    <fill>
      <patternFill patternType="lightGray">
        <fgColor rgb="FF000000"/>
        <bgColor theme="2" tint="-9.9978637043366805E-2"/>
      </patternFill>
    </fill>
    <fill>
      <patternFill patternType="lightGray">
        <bgColor theme="2" tint="-9.9978637043366805E-2"/>
      </patternFill>
    </fill>
    <fill>
      <patternFill patternType="lightGray">
        <fgColor rgb="FF000000"/>
        <bgColor theme="7" tint="0.79995117038483843"/>
      </patternFill>
    </fill>
    <fill>
      <patternFill patternType="lightGray">
        <bgColor theme="7" tint="0.79995117038483843"/>
      </patternFill>
    </fill>
    <fill>
      <patternFill patternType="solid">
        <fgColor rgb="FF0070C0"/>
        <bgColor rgb="FF000000"/>
      </patternFill>
    </fill>
    <fill>
      <patternFill patternType="solid">
        <fgColor theme="8" tint="0.39994506668294322"/>
        <bgColor rgb="FF000000"/>
      </patternFill>
    </fill>
    <fill>
      <patternFill patternType="solid">
        <fgColor theme="8" tint="-0.249977111117893"/>
        <bgColor rgb="FF000000"/>
      </patternFill>
    </fill>
    <fill>
      <patternFill patternType="lightGray">
        <bgColor rgb="FFD9D9D9"/>
      </patternFill>
    </fill>
  </fills>
  <borders count="2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right/>
      <top/>
      <bottom style="thick">
        <color theme="0"/>
      </bottom>
      <diagonal/>
    </border>
    <border>
      <left style="thick">
        <color rgb="FFFFFFFF"/>
      </left>
      <right style="thick">
        <color rgb="FFFFFFFF"/>
      </right>
      <top style="thick">
        <color rgb="FFFFFFFF"/>
      </top>
      <bottom/>
      <diagonal/>
    </border>
    <border>
      <left style="thick">
        <color rgb="FFFFFFFF"/>
      </left>
      <right style="thick">
        <color rgb="FFFFFFFF"/>
      </right>
      <top/>
      <bottom style="thick">
        <color rgb="FFFFFFFF"/>
      </bottom>
      <diagonal/>
    </border>
    <border>
      <left style="thick">
        <color rgb="FFFFFFFF"/>
      </left>
      <right style="thick">
        <color rgb="FFFFFFFF"/>
      </right>
      <top style="thick">
        <color rgb="FFFFFFFF"/>
      </top>
      <bottom style="thick">
        <color rgb="FFFFFFFF"/>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top/>
      <bottom/>
      <diagonal/>
    </border>
    <border>
      <left style="thick">
        <color rgb="FFFFFFFF"/>
      </left>
      <right/>
      <top style="thick">
        <color rgb="FFFFFFFF"/>
      </top>
      <bottom style="thick">
        <color rgb="FFFFFFFF"/>
      </bottom>
      <diagonal/>
    </border>
    <border>
      <left style="thick">
        <color rgb="FFFFFFFF"/>
      </left>
      <right style="thick">
        <color rgb="FFFFFFFF"/>
      </right>
      <top style="thin">
        <color indexed="64"/>
      </top>
      <bottom style="thick">
        <color rgb="FFFFFFFF"/>
      </bottom>
      <diagonal/>
    </border>
    <border>
      <left/>
      <right/>
      <top style="medium">
        <color rgb="FFFFFFFF"/>
      </top>
      <bottom style="medium">
        <color rgb="FFFFFFFF"/>
      </bottom>
      <diagonal/>
    </border>
    <border>
      <left style="medium">
        <color rgb="FFFFFFFF"/>
      </left>
      <right style="medium">
        <color rgb="FFFFFFFF"/>
      </right>
      <top style="medium">
        <color rgb="FFFFFFFF"/>
      </top>
      <bottom/>
      <diagonal/>
    </border>
    <border>
      <left style="thick">
        <color theme="0"/>
      </left>
      <right/>
      <top style="thick">
        <color theme="0"/>
      </top>
      <bottom style="thick">
        <color theme="0"/>
      </bottom>
      <diagonal/>
    </border>
    <border>
      <left style="thick">
        <color theme="0"/>
      </left>
      <right style="thick">
        <color theme="0"/>
      </right>
      <top/>
      <bottom style="thick">
        <color theme="0"/>
      </bottom>
      <diagonal/>
    </border>
    <border>
      <left/>
      <right/>
      <top style="medium">
        <color rgb="FFFFFFFF"/>
      </top>
      <bottom/>
      <diagonal/>
    </border>
    <border>
      <left style="thick">
        <color rgb="FFFFFFFF"/>
      </left>
      <right/>
      <top style="medium">
        <color rgb="FFFFFFFF"/>
      </top>
      <bottom/>
      <diagonal/>
    </border>
    <border>
      <left style="thick">
        <color rgb="FFFFFFFF"/>
      </left>
      <right style="medium">
        <color rgb="FFFFFFFF"/>
      </right>
      <top style="medium">
        <color rgb="FFFFFFFF"/>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top style="thick">
        <color rgb="FFFFFFFF"/>
      </top>
      <bottom style="medium">
        <color rgb="FFFFFFFF"/>
      </bottom>
      <diagonal/>
    </border>
  </borders>
  <cellStyleXfs count="52">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6" fillId="0" borderId="0"/>
    <xf numFmtId="42" fontId="1" fillId="0" borderId="0" applyFont="0" applyFill="0" applyBorder="0" applyAlignment="0" applyProtection="0"/>
    <xf numFmtId="0" fontId="1" fillId="0" borderId="0"/>
    <xf numFmtId="0" fontId="2" fillId="2" borderId="0" applyNumberFormat="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4" fillId="0" borderId="0" applyNumberFormat="0" applyFill="0" applyBorder="0" applyAlignment="0" applyProtection="0"/>
    <xf numFmtId="0" fontId="6" fillId="0" borderId="0"/>
    <xf numFmtId="41"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2" fillId="3" borderId="0" applyNumberFormat="0" applyBorder="0" applyAlignment="0" applyProtection="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26" fillId="0" borderId="0"/>
    <xf numFmtId="168" fontId="1" fillId="0" borderId="0" applyFont="0" applyFill="0" applyBorder="0" applyAlignment="0" applyProtection="0"/>
    <xf numFmtId="168"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0" fontId="27" fillId="0" borderId="0"/>
    <xf numFmtId="0" fontId="32" fillId="0" borderId="0"/>
    <xf numFmtId="9" fontId="32" fillId="0" borderId="0" applyBorder="0" applyProtection="0"/>
    <xf numFmtId="169" fontId="32" fillId="0" borderId="0" applyBorder="0" applyProtection="0"/>
    <xf numFmtId="170" fontId="32" fillId="0" borderId="0" applyBorder="0" applyProtection="0"/>
    <xf numFmtId="9" fontId="32" fillId="0" borderId="0" applyBorder="0" applyProtection="0"/>
    <xf numFmtId="41" fontId="32" fillId="0" borderId="0" applyFont="0" applyFill="0" applyBorder="0" applyAlignment="0" applyProtection="0"/>
    <xf numFmtId="0" fontId="33" fillId="15" borderId="0" applyBorder="0" applyProtection="0"/>
    <xf numFmtId="0" fontId="34" fillId="0" borderId="0" applyBorder="0" applyProtection="0"/>
    <xf numFmtId="41" fontId="1" fillId="0" borderId="0" applyFont="0" applyFill="0" applyBorder="0" applyAlignment="0" applyProtection="0"/>
    <xf numFmtId="0" fontId="6" fillId="0" borderId="0"/>
    <xf numFmtId="16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165" fontId="1" fillId="0" borderId="0" applyFont="0" applyFill="0" applyBorder="0" applyAlignment="0" applyProtection="0"/>
  </cellStyleXfs>
  <cellXfs count="419">
    <xf numFmtId="0" fontId="0" fillId="0" borderId="0" xfId="0"/>
    <xf numFmtId="0" fontId="21" fillId="11" borderId="0" xfId="10" applyFont="1" applyFill="1" applyAlignment="1">
      <alignment horizontal="center" vertical="center"/>
    </xf>
    <xf numFmtId="0" fontId="18" fillId="0" borderId="0" xfId="0" applyFont="1" applyAlignment="1">
      <alignment horizontal="center" vertical="center"/>
    </xf>
    <xf numFmtId="0" fontId="41" fillId="0" borderId="0" xfId="0" applyFont="1"/>
    <xf numFmtId="10" fontId="18" fillId="0" borderId="0" xfId="0" applyNumberFormat="1" applyFont="1" applyAlignment="1">
      <alignment horizontal="center" vertical="center" wrapText="1"/>
    </xf>
    <xf numFmtId="0" fontId="48" fillId="10" borderId="0" xfId="0" applyFont="1" applyFill="1" applyAlignment="1" applyProtection="1">
      <alignment horizontal="center" vertical="center" wrapText="1"/>
      <protection hidden="1"/>
    </xf>
    <xf numFmtId="0" fontId="23" fillId="10" borderId="0" xfId="0" applyFont="1" applyFill="1" applyAlignment="1" applyProtection="1">
      <alignment vertical="center" wrapText="1"/>
      <protection hidden="1"/>
    </xf>
    <xf numFmtId="0" fontId="23" fillId="10" borderId="0" xfId="0" applyFont="1" applyFill="1" applyAlignment="1" applyProtection="1">
      <alignment horizontal="center" vertical="center" wrapText="1"/>
      <protection hidden="1"/>
    </xf>
    <xf numFmtId="0" fontId="49" fillId="10" borderId="0" xfId="0" applyFont="1" applyFill="1" applyAlignment="1" applyProtection="1">
      <alignment horizontal="center" vertical="center" wrapText="1"/>
      <protection hidden="1"/>
    </xf>
    <xf numFmtId="0" fontId="50" fillId="10" borderId="0" xfId="0" applyFont="1" applyFill="1" applyAlignment="1" applyProtection="1">
      <alignment horizontal="centerContinuous" vertical="center" wrapText="1"/>
      <protection hidden="1"/>
    </xf>
    <xf numFmtId="0" fontId="31" fillId="10" borderId="0" xfId="0" applyFont="1" applyFill="1" applyAlignment="1" applyProtection="1">
      <alignment horizontal="center" vertical="center" wrapText="1"/>
      <protection hidden="1"/>
    </xf>
    <xf numFmtId="0" fontId="31" fillId="10" borderId="0" xfId="0" applyFont="1" applyFill="1" applyAlignment="1" applyProtection="1">
      <alignment vertical="center" wrapText="1"/>
      <protection hidden="1"/>
    </xf>
    <xf numFmtId="3" fontId="31" fillId="10" borderId="0" xfId="0" applyNumberFormat="1" applyFont="1" applyFill="1" applyAlignment="1" applyProtection="1">
      <alignment horizontal="centerContinuous" vertical="center" wrapText="1"/>
      <protection hidden="1"/>
    </xf>
    <xf numFmtId="0" fontId="23" fillId="10" borderId="0" xfId="0" applyFont="1" applyFill="1" applyAlignment="1" applyProtection="1">
      <alignment horizontal="left" vertical="top" wrapText="1"/>
      <protection hidden="1"/>
    </xf>
    <xf numFmtId="3" fontId="31" fillId="10" borderId="0" xfId="0" applyNumberFormat="1" applyFont="1" applyFill="1" applyAlignment="1" applyProtection="1">
      <alignment vertical="center" wrapText="1"/>
      <protection hidden="1"/>
    </xf>
    <xf numFmtId="167" fontId="31" fillId="10" borderId="0" xfId="0" applyNumberFormat="1" applyFont="1" applyFill="1" applyAlignment="1" applyProtection="1">
      <alignment vertical="center" wrapText="1"/>
      <protection hidden="1"/>
    </xf>
    <xf numFmtId="0" fontId="15" fillId="0" borderId="0" xfId="0" applyFont="1" applyProtection="1">
      <protection locked="0"/>
    </xf>
    <xf numFmtId="0" fontId="51" fillId="10" borderId="0" xfId="0" applyFont="1" applyFill="1" applyAlignment="1" applyProtection="1">
      <alignment horizontal="centerContinuous" vertical="top" wrapText="1"/>
      <protection hidden="1"/>
    </xf>
    <xf numFmtId="0" fontId="31" fillId="10" borderId="0" xfId="0" applyFont="1" applyFill="1" applyAlignment="1" applyProtection="1">
      <alignment horizontal="centerContinuous" vertical="center" wrapText="1"/>
      <protection hidden="1"/>
    </xf>
    <xf numFmtId="3" fontId="48" fillId="10" borderId="0" xfId="0" applyNumberFormat="1" applyFont="1" applyFill="1" applyAlignment="1" applyProtection="1">
      <alignment horizontal="centerContinuous" vertical="center" wrapText="1"/>
      <protection hidden="1"/>
    </xf>
    <xf numFmtId="3" fontId="31" fillId="13" borderId="13" xfId="0" applyNumberFormat="1" applyFont="1" applyFill="1" applyBorder="1" applyAlignment="1" applyProtection="1">
      <alignment horizontal="centerContinuous" vertical="center" wrapText="1"/>
      <protection hidden="1"/>
    </xf>
    <xf numFmtId="167" fontId="31" fillId="13" borderId="13" xfId="0" applyNumberFormat="1" applyFont="1" applyFill="1" applyBorder="1" applyAlignment="1" applyProtection="1">
      <alignment horizontal="centerContinuous" vertical="center" wrapText="1"/>
      <protection hidden="1"/>
    </xf>
    <xf numFmtId="0" fontId="54" fillId="19" borderId="2" xfId="0" applyFont="1" applyFill="1" applyBorder="1" applyAlignment="1" applyProtection="1">
      <alignment horizontal="center" vertical="center" wrapText="1"/>
      <protection hidden="1"/>
    </xf>
    <xf numFmtId="3" fontId="31" fillId="13" borderId="13" xfId="0" applyNumberFormat="1" applyFont="1" applyFill="1" applyBorder="1" applyAlignment="1" applyProtection="1">
      <alignment horizontal="center" vertical="center" wrapText="1"/>
      <protection hidden="1"/>
    </xf>
    <xf numFmtId="167" fontId="31" fillId="13" borderId="13" xfId="2" applyNumberFormat="1" applyFont="1" applyFill="1" applyBorder="1" applyAlignment="1" applyProtection="1">
      <alignment horizontal="center" vertical="center" wrapText="1"/>
      <protection hidden="1"/>
    </xf>
    <xf numFmtId="0" fontId="48" fillId="10" borderId="3" xfId="0" applyFont="1" applyFill="1" applyBorder="1" applyAlignment="1" applyProtection="1">
      <alignment horizontal="center" vertical="center" wrapText="1"/>
      <protection hidden="1"/>
    </xf>
    <xf numFmtId="0" fontId="20" fillId="6" borderId="1" xfId="0" applyFont="1" applyFill="1" applyBorder="1" applyAlignment="1" applyProtection="1">
      <alignment horizontal="center" vertical="center" wrapText="1"/>
      <protection hidden="1"/>
    </xf>
    <xf numFmtId="0" fontId="28" fillId="6" borderId="1" xfId="0" applyFont="1" applyFill="1" applyBorder="1" applyAlignment="1" applyProtection="1">
      <alignment horizontal="center" vertical="center" wrapText="1"/>
      <protection hidden="1"/>
    </xf>
    <xf numFmtId="0" fontId="55" fillId="6" borderId="1" xfId="0" applyFont="1" applyFill="1" applyBorder="1" applyAlignment="1" applyProtection="1">
      <alignment horizontal="center" vertical="center" wrapText="1"/>
      <protection hidden="1"/>
    </xf>
    <xf numFmtId="3" fontId="7" fillId="9" borderId="6" xfId="0" applyNumberFormat="1" applyFont="1" applyFill="1" applyBorder="1" applyAlignment="1" applyProtection="1">
      <alignment horizontal="center" vertical="center" wrapText="1"/>
      <protection hidden="1"/>
    </xf>
    <xf numFmtId="3" fontId="30" fillId="9" borderId="6" xfId="0" applyNumberFormat="1" applyFont="1" applyFill="1" applyBorder="1" applyAlignment="1" applyProtection="1">
      <alignment horizontal="center" vertical="center" wrapText="1"/>
      <protection hidden="1"/>
    </xf>
    <xf numFmtId="167" fontId="31" fillId="9" borderId="6" xfId="15" applyNumberFormat="1" applyFont="1" applyFill="1" applyBorder="1" applyAlignment="1" applyProtection="1">
      <alignment horizontal="center" vertical="center" wrapText="1"/>
      <protection hidden="1"/>
    </xf>
    <xf numFmtId="3" fontId="47" fillId="9" borderId="6" xfId="0" applyNumberFormat="1" applyFont="1" applyFill="1" applyBorder="1" applyAlignment="1" applyProtection="1">
      <alignment horizontal="left" vertical="top" wrapText="1"/>
      <protection locked="0"/>
    </xf>
    <xf numFmtId="0" fontId="56" fillId="0" borderId="0" xfId="0" applyFont="1" applyProtection="1">
      <protection hidden="1"/>
    </xf>
    <xf numFmtId="0" fontId="15" fillId="0" borderId="0" xfId="0" applyFont="1" applyProtection="1">
      <protection hidden="1"/>
    </xf>
    <xf numFmtId="0" fontId="15" fillId="0" borderId="0" xfId="0" applyFont="1" applyAlignment="1" applyProtection="1">
      <alignment horizontal="center"/>
      <protection hidden="1"/>
    </xf>
    <xf numFmtId="3" fontId="56" fillId="0" borderId="0" xfId="0" applyNumberFormat="1" applyFont="1" applyProtection="1">
      <protection hidden="1"/>
    </xf>
    <xf numFmtId="167" fontId="15" fillId="0" borderId="0" xfId="0" applyNumberFormat="1" applyFont="1" applyProtection="1">
      <protection hidden="1"/>
    </xf>
    <xf numFmtId="3" fontId="15" fillId="0" borderId="0" xfId="0" applyNumberFormat="1" applyFont="1" applyProtection="1">
      <protection hidden="1"/>
    </xf>
    <xf numFmtId="9" fontId="30" fillId="9" borderId="6" xfId="0" applyNumberFormat="1" applyFont="1" applyFill="1" applyBorder="1" applyAlignment="1" applyProtection="1">
      <alignment horizontal="center" vertical="center" wrapText="1"/>
      <protection hidden="1"/>
    </xf>
    <xf numFmtId="0" fontId="15" fillId="0" borderId="0" xfId="0" applyFont="1" applyAlignment="1" applyProtection="1">
      <alignment horizontal="left" vertical="top"/>
      <protection locked="0"/>
    </xf>
    <xf numFmtId="0" fontId="23" fillId="10" borderId="0" xfId="0" applyFont="1" applyFill="1" applyAlignment="1" applyProtection="1">
      <alignment horizontal="centerContinuous" vertical="center" wrapText="1"/>
      <protection hidden="1"/>
    </xf>
    <xf numFmtId="3" fontId="47" fillId="9" borderId="6" xfId="0" applyNumberFormat="1" applyFont="1" applyFill="1" applyBorder="1" applyAlignment="1" applyProtection="1">
      <alignment horizontal="left" vertical="top" wrapText="1"/>
      <protection hidden="1"/>
    </xf>
    <xf numFmtId="0" fontId="13" fillId="10" borderId="0" xfId="0" applyFont="1" applyFill="1" applyAlignment="1" applyProtection="1">
      <alignment horizontal="center" vertical="center" wrapText="1"/>
      <protection hidden="1"/>
    </xf>
    <xf numFmtId="3" fontId="47" fillId="9" borderId="6" xfId="0" applyNumberFormat="1" applyFont="1" applyFill="1" applyBorder="1" applyAlignment="1" applyProtection="1">
      <alignment horizontal="left" vertical="center" wrapText="1"/>
      <protection hidden="1"/>
    </xf>
    <xf numFmtId="3" fontId="7" fillId="6" borderId="6" xfId="0" applyNumberFormat="1" applyFont="1" applyFill="1" applyBorder="1" applyAlignment="1" applyProtection="1">
      <alignment horizontal="center" vertical="center" wrapText="1"/>
      <protection hidden="1"/>
    </xf>
    <xf numFmtId="3" fontId="30" fillId="6" borderId="6" xfId="0" applyNumberFormat="1" applyFont="1" applyFill="1" applyBorder="1" applyAlignment="1" applyProtection="1">
      <alignment horizontal="center" vertical="center" wrapText="1"/>
      <protection hidden="1"/>
    </xf>
    <xf numFmtId="167" fontId="31" fillId="6" borderId="6" xfId="15" applyNumberFormat="1" applyFont="1" applyFill="1" applyBorder="1" applyAlignment="1" applyProtection="1">
      <alignment horizontal="center" vertical="center" wrapText="1"/>
      <protection hidden="1"/>
    </xf>
    <xf numFmtId="3" fontId="47" fillId="6" borderId="6" xfId="0" applyNumberFormat="1" applyFont="1" applyFill="1" applyBorder="1" applyAlignment="1" applyProtection="1">
      <alignment horizontal="left" vertical="top" wrapText="1"/>
      <protection hidden="1"/>
    </xf>
    <xf numFmtId="167" fontId="30" fillId="9" borderId="6" xfId="0" applyNumberFormat="1" applyFont="1" applyFill="1" applyBorder="1" applyAlignment="1" applyProtection="1">
      <alignment horizontal="center" vertical="center" wrapText="1"/>
      <protection hidden="1"/>
    </xf>
    <xf numFmtId="166" fontId="30" fillId="9" borderId="6" xfId="0" applyNumberFormat="1" applyFont="1" applyFill="1" applyBorder="1" applyAlignment="1" applyProtection="1">
      <alignment horizontal="center" vertical="center" wrapText="1"/>
      <protection hidden="1"/>
    </xf>
    <xf numFmtId="0" fontId="20" fillId="7" borderId="1" xfId="0" applyFont="1" applyFill="1" applyBorder="1" applyAlignment="1" applyProtection="1">
      <alignment horizontal="center" vertical="center" wrapText="1"/>
      <protection hidden="1"/>
    </xf>
    <xf numFmtId="3" fontId="47" fillId="9" borderId="6" xfId="0" applyNumberFormat="1" applyFont="1" applyFill="1" applyBorder="1" applyAlignment="1" applyProtection="1">
      <alignment horizontal="center" vertical="center" wrapText="1"/>
      <protection hidden="1"/>
    </xf>
    <xf numFmtId="3" fontId="28" fillId="9" borderId="6" xfId="0" applyNumberFormat="1" applyFont="1" applyFill="1" applyBorder="1" applyAlignment="1" applyProtection="1">
      <alignment horizontal="left" vertical="top" wrapText="1"/>
      <protection hidden="1"/>
    </xf>
    <xf numFmtId="3" fontId="28" fillId="9" borderId="6" xfId="0" applyNumberFormat="1" applyFont="1" applyFill="1" applyBorder="1" applyAlignment="1" applyProtection="1">
      <alignment horizontal="center" vertical="center" wrapText="1"/>
      <protection hidden="1"/>
    </xf>
    <xf numFmtId="167" fontId="28" fillId="9" borderId="6" xfId="0" applyNumberFormat="1" applyFont="1" applyFill="1" applyBorder="1" applyAlignment="1" applyProtection="1">
      <alignment horizontal="center" vertical="center" wrapText="1"/>
      <protection hidden="1"/>
    </xf>
    <xf numFmtId="167" fontId="25" fillId="9" borderId="6" xfId="15" applyNumberFormat="1" applyFont="1" applyFill="1" applyBorder="1" applyAlignment="1" applyProtection="1">
      <alignment horizontal="center" vertical="center" wrapText="1"/>
      <protection hidden="1"/>
    </xf>
    <xf numFmtId="0" fontId="47" fillId="9" borderId="6" xfId="0" applyFont="1" applyFill="1" applyBorder="1" applyAlignment="1" applyProtection="1">
      <alignment wrapText="1"/>
      <protection hidden="1"/>
    </xf>
    <xf numFmtId="3" fontId="28" fillId="14" borderId="6" xfId="0" applyNumberFormat="1" applyFont="1" applyFill="1" applyBorder="1" applyAlignment="1" applyProtection="1">
      <alignment horizontal="left" vertical="top" wrapText="1"/>
      <protection hidden="1"/>
    </xf>
    <xf numFmtId="3" fontId="7" fillId="14" borderId="6" xfId="0" applyNumberFormat="1" applyFont="1" applyFill="1" applyBorder="1" applyAlignment="1" applyProtection="1">
      <alignment horizontal="center" vertical="center" wrapText="1"/>
      <protection hidden="1"/>
    </xf>
    <xf numFmtId="166" fontId="56" fillId="0" borderId="0" xfId="0" applyNumberFormat="1" applyFont="1" applyProtection="1">
      <protection hidden="1"/>
    </xf>
    <xf numFmtId="166" fontId="55" fillId="6" borderId="1" xfId="0" applyNumberFormat="1" applyFont="1" applyFill="1" applyBorder="1" applyAlignment="1" applyProtection="1">
      <alignment horizontal="center" vertical="center" wrapText="1"/>
      <protection hidden="1"/>
    </xf>
    <xf numFmtId="167" fontId="28" fillId="6" borderId="1" xfId="0" applyNumberFormat="1" applyFont="1" applyFill="1" applyBorder="1" applyAlignment="1" applyProtection="1">
      <alignment horizontal="center" vertical="center" wrapText="1"/>
      <protection hidden="1"/>
    </xf>
    <xf numFmtId="0" fontId="15" fillId="12" borderId="0" xfId="0" applyFont="1" applyFill="1" applyProtection="1">
      <protection locked="0"/>
    </xf>
    <xf numFmtId="9" fontId="55" fillId="6" borderId="1" xfId="0" applyNumberFormat="1" applyFont="1" applyFill="1" applyBorder="1" applyAlignment="1" applyProtection="1">
      <alignment horizontal="center" vertical="center" wrapText="1"/>
      <protection hidden="1"/>
    </xf>
    <xf numFmtId="9" fontId="30" fillId="9" borderId="6" xfId="2" applyFont="1" applyFill="1" applyBorder="1" applyAlignment="1" applyProtection="1">
      <alignment horizontal="center" vertical="center" wrapText="1"/>
      <protection hidden="1"/>
    </xf>
    <xf numFmtId="3" fontId="47" fillId="14" borderId="6" xfId="0" applyNumberFormat="1" applyFont="1" applyFill="1" applyBorder="1" applyAlignment="1" applyProtection="1">
      <alignment horizontal="left" vertical="top" wrapText="1"/>
      <protection hidden="1"/>
    </xf>
    <xf numFmtId="167" fontId="31" fillId="14" borderId="6" xfId="15" applyNumberFormat="1" applyFont="1" applyFill="1" applyBorder="1" applyAlignment="1" applyProtection="1">
      <alignment horizontal="center" vertical="center" wrapText="1"/>
      <protection hidden="1"/>
    </xf>
    <xf numFmtId="0" fontId="62" fillId="10" borderId="3" xfId="0" applyFont="1" applyFill="1" applyBorder="1" applyAlignment="1" applyProtection="1">
      <alignment horizontal="center" vertical="center" wrapText="1"/>
      <protection hidden="1"/>
    </xf>
    <xf numFmtId="0" fontId="46" fillId="6" borderId="1" xfId="0" applyFont="1" applyFill="1" applyBorder="1" applyAlignment="1" applyProtection="1">
      <alignment horizontal="center" vertical="center" wrapText="1"/>
      <protection hidden="1"/>
    </xf>
    <xf numFmtId="3" fontId="15" fillId="0" borderId="0" xfId="0" applyNumberFormat="1" applyFont="1" applyProtection="1">
      <protection locked="0"/>
    </xf>
    <xf numFmtId="3" fontId="47" fillId="9" borderId="6" xfId="0" applyNumberFormat="1" applyFont="1" applyFill="1" applyBorder="1" applyAlignment="1" applyProtection="1">
      <alignment horizontal="justify" vertical="top" wrapText="1"/>
      <protection locked="0"/>
    </xf>
    <xf numFmtId="0" fontId="25" fillId="10" borderId="3" xfId="0" applyFont="1" applyFill="1" applyBorder="1" applyAlignment="1" applyProtection="1">
      <alignment horizontal="center" vertical="center" wrapText="1"/>
      <protection hidden="1"/>
    </xf>
    <xf numFmtId="3" fontId="28" fillId="6" borderId="6" xfId="0" applyNumberFormat="1" applyFont="1" applyFill="1" applyBorder="1" applyAlignment="1" applyProtection="1">
      <alignment horizontal="center" vertical="center" wrapText="1"/>
      <protection hidden="1"/>
    </xf>
    <xf numFmtId="167" fontId="25" fillId="6" borderId="6" xfId="15" applyNumberFormat="1" applyFont="1" applyFill="1" applyBorder="1" applyAlignment="1" applyProtection="1">
      <alignment horizontal="center" vertical="center" wrapText="1"/>
      <protection hidden="1"/>
    </xf>
    <xf numFmtId="3" fontId="28" fillId="6" borderId="6" xfId="0" applyNumberFormat="1" applyFont="1" applyFill="1" applyBorder="1" applyAlignment="1" applyProtection="1">
      <alignment horizontal="left" vertical="top" wrapText="1"/>
      <protection hidden="1"/>
    </xf>
    <xf numFmtId="10" fontId="28" fillId="6" borderId="1" xfId="0" applyNumberFormat="1" applyFont="1" applyFill="1" applyBorder="1" applyAlignment="1" applyProtection="1">
      <alignment horizontal="center" vertical="center" wrapText="1"/>
      <protection hidden="1"/>
    </xf>
    <xf numFmtId="0" fontId="25" fillId="10" borderId="0" xfId="0" applyFont="1" applyFill="1" applyAlignment="1" applyProtection="1">
      <alignment horizontal="centerContinuous" vertical="center" wrapText="1"/>
      <protection hidden="1"/>
    </xf>
    <xf numFmtId="3" fontId="25" fillId="10" borderId="0" xfId="0" applyNumberFormat="1" applyFont="1" applyFill="1" applyAlignment="1" applyProtection="1">
      <alignment horizontal="centerContinuous" vertical="center" wrapText="1"/>
      <protection hidden="1"/>
    </xf>
    <xf numFmtId="0" fontId="20" fillId="19" borderId="2" xfId="0" applyFont="1" applyFill="1" applyBorder="1" applyAlignment="1" applyProtection="1">
      <alignment horizontal="center" vertical="center" wrapText="1"/>
      <protection hidden="1"/>
    </xf>
    <xf numFmtId="0" fontId="28" fillId="21" borderId="1" xfId="0" applyFont="1" applyFill="1" applyBorder="1" applyAlignment="1" applyProtection="1">
      <alignment horizontal="center" vertical="center" wrapText="1"/>
      <protection hidden="1"/>
    </xf>
    <xf numFmtId="0" fontId="29" fillId="21" borderId="1" xfId="0" applyFont="1" applyFill="1" applyBorder="1" applyAlignment="1" applyProtection="1">
      <alignment horizontal="center" vertical="center" wrapText="1"/>
      <protection hidden="1"/>
    </xf>
    <xf numFmtId="0" fontId="68" fillId="10" borderId="0" xfId="0" applyFont="1" applyFill="1" applyAlignment="1" applyProtection="1">
      <alignment horizontal="centerContinuous" vertical="top" wrapText="1"/>
      <protection hidden="1"/>
    </xf>
    <xf numFmtId="0" fontId="20" fillId="24" borderId="1" xfId="0" applyFont="1" applyFill="1" applyBorder="1" applyAlignment="1" applyProtection="1">
      <alignment horizontal="center" vertical="center" wrapText="1"/>
      <protection hidden="1"/>
    </xf>
    <xf numFmtId="0" fontId="28" fillId="24" borderId="1" xfId="0" applyFont="1" applyFill="1" applyBorder="1" applyAlignment="1" applyProtection="1">
      <alignment horizontal="center" vertical="center" wrapText="1"/>
      <protection hidden="1"/>
    </xf>
    <xf numFmtId="0" fontId="55" fillId="24" borderId="1" xfId="0" applyFont="1" applyFill="1" applyBorder="1" applyAlignment="1" applyProtection="1">
      <alignment horizontal="center" vertical="center" wrapText="1"/>
      <protection hidden="1"/>
    </xf>
    <xf numFmtId="3" fontId="7" fillId="25" borderId="6" xfId="0" applyNumberFormat="1" applyFont="1" applyFill="1" applyBorder="1" applyAlignment="1" applyProtection="1">
      <alignment horizontal="center" vertical="center" wrapText="1"/>
      <protection hidden="1"/>
    </xf>
    <xf numFmtId="3" fontId="47" fillId="25" borderId="6" xfId="0" applyNumberFormat="1" applyFont="1" applyFill="1" applyBorder="1" applyAlignment="1" applyProtection="1">
      <alignment horizontal="left" vertical="top" wrapText="1"/>
      <protection hidden="1"/>
    </xf>
    <xf numFmtId="167" fontId="31" fillId="25" borderId="6" xfId="15" applyNumberFormat="1" applyFont="1" applyFill="1" applyBorder="1" applyAlignment="1" applyProtection="1">
      <alignment horizontal="center" vertical="center" wrapText="1"/>
      <protection hidden="1"/>
    </xf>
    <xf numFmtId="3" fontId="30" fillId="25" borderId="6" xfId="0" applyNumberFormat="1" applyFont="1" applyFill="1" applyBorder="1" applyAlignment="1" applyProtection="1">
      <alignment horizontal="center" vertical="center" wrapText="1"/>
      <protection hidden="1"/>
    </xf>
    <xf numFmtId="3" fontId="47" fillId="9" borderId="6" xfId="0" applyNumberFormat="1" applyFont="1" applyFill="1" applyBorder="1" applyAlignment="1" applyProtection="1">
      <alignment horizontal="left" wrapText="1"/>
      <protection hidden="1"/>
    </xf>
    <xf numFmtId="167" fontId="31" fillId="9" borderId="15" xfId="15" applyNumberFormat="1" applyFont="1" applyFill="1" applyBorder="1" applyAlignment="1" applyProtection="1">
      <alignment horizontal="center" vertical="center" wrapText="1"/>
      <protection hidden="1"/>
    </xf>
    <xf numFmtId="0" fontId="20" fillId="26" borderId="1" xfId="0" applyFont="1" applyFill="1" applyBorder="1" applyAlignment="1" applyProtection="1">
      <alignment horizontal="center" vertical="center" wrapText="1"/>
      <protection hidden="1"/>
    </xf>
    <xf numFmtId="0" fontId="28" fillId="26" borderId="1" xfId="0" applyFont="1" applyFill="1" applyBorder="1" applyAlignment="1" applyProtection="1">
      <alignment horizontal="center" vertical="center" wrapText="1"/>
      <protection hidden="1"/>
    </xf>
    <xf numFmtId="0" fontId="55" fillId="26" borderId="1" xfId="0" applyFont="1" applyFill="1" applyBorder="1" applyAlignment="1" applyProtection="1">
      <alignment horizontal="center" vertical="center" wrapText="1"/>
      <protection hidden="1"/>
    </xf>
    <xf numFmtId="3" fontId="7" fillId="26" borderId="6" xfId="0" applyNumberFormat="1" applyFont="1" applyFill="1" applyBorder="1" applyAlignment="1" applyProtection="1">
      <alignment horizontal="center" vertical="center" wrapText="1"/>
      <protection hidden="1"/>
    </xf>
    <xf numFmtId="3" fontId="47" fillId="26" borderId="6" xfId="0" applyNumberFormat="1" applyFont="1" applyFill="1" applyBorder="1" applyAlignment="1" applyProtection="1">
      <alignment horizontal="left" vertical="top" wrapText="1"/>
      <protection hidden="1"/>
    </xf>
    <xf numFmtId="9" fontId="30" fillId="26" borderId="6" xfId="0" applyNumberFormat="1" applyFont="1" applyFill="1" applyBorder="1" applyAlignment="1" applyProtection="1">
      <alignment horizontal="center" vertical="center" wrapText="1"/>
      <protection hidden="1"/>
    </xf>
    <xf numFmtId="167" fontId="31" fillId="26" borderId="6" xfId="15" applyNumberFormat="1" applyFont="1" applyFill="1" applyBorder="1" applyAlignment="1" applyProtection="1">
      <alignment horizontal="center" vertical="center" wrapText="1"/>
      <protection hidden="1"/>
    </xf>
    <xf numFmtId="3" fontId="30" fillId="26" borderId="6" xfId="0" applyNumberFormat="1" applyFont="1" applyFill="1" applyBorder="1" applyAlignment="1" applyProtection="1">
      <alignment horizontal="center" vertical="center" wrapText="1"/>
      <protection hidden="1"/>
    </xf>
    <xf numFmtId="167" fontId="31" fillId="26" borderId="15" xfId="15" applyNumberFormat="1" applyFont="1" applyFill="1" applyBorder="1" applyAlignment="1" applyProtection="1">
      <alignment horizontal="center" vertical="center" wrapText="1"/>
      <protection hidden="1"/>
    </xf>
    <xf numFmtId="3" fontId="47" fillId="9" borderId="6" xfId="0" applyNumberFormat="1" applyFont="1" applyFill="1" applyBorder="1" applyAlignment="1" applyProtection="1">
      <alignment horizontal="justify" vertical="top" wrapText="1"/>
      <protection hidden="1"/>
    </xf>
    <xf numFmtId="3" fontId="47" fillId="9" borderId="6" xfId="0" applyNumberFormat="1" applyFont="1" applyFill="1" applyBorder="1" applyAlignment="1" applyProtection="1">
      <alignment horizontal="left" vertical="top" wrapText="1"/>
      <protection locked="0" hidden="1"/>
    </xf>
    <xf numFmtId="3" fontId="47" fillId="25" borderId="6" xfId="0" applyNumberFormat="1" applyFont="1" applyFill="1" applyBorder="1" applyAlignment="1" applyProtection="1">
      <alignment horizontal="center" vertical="center" wrapText="1"/>
      <protection hidden="1"/>
    </xf>
    <xf numFmtId="0" fontId="48" fillId="27" borderId="3" xfId="0" applyFont="1" applyFill="1" applyBorder="1" applyAlignment="1" applyProtection="1">
      <alignment horizontal="center" vertical="center" wrapText="1"/>
      <protection hidden="1"/>
    </xf>
    <xf numFmtId="3" fontId="47" fillId="25" borderId="6" xfId="0" applyNumberFormat="1" applyFont="1" applyFill="1" applyBorder="1" applyAlignment="1" applyProtection="1">
      <alignment horizontal="left" vertical="center" wrapText="1"/>
      <protection hidden="1"/>
    </xf>
    <xf numFmtId="9" fontId="55" fillId="6" borderId="1" xfId="2" applyFont="1" applyFill="1" applyBorder="1" applyAlignment="1" applyProtection="1">
      <alignment horizontal="center" vertical="center" wrapText="1"/>
      <protection hidden="1"/>
    </xf>
    <xf numFmtId="0" fontId="48" fillId="28" borderId="3" xfId="0" applyFont="1" applyFill="1" applyBorder="1" applyAlignment="1" applyProtection="1">
      <alignment horizontal="center" vertical="center" wrapText="1"/>
      <protection hidden="1"/>
    </xf>
    <xf numFmtId="0" fontId="20" fillId="29" borderId="1" xfId="0" applyFont="1" applyFill="1" applyBorder="1" applyAlignment="1" applyProtection="1">
      <alignment horizontal="center" vertical="center" wrapText="1"/>
      <protection hidden="1"/>
    </xf>
    <xf numFmtId="0" fontId="28" fillId="29" borderId="1" xfId="0" applyFont="1" applyFill="1" applyBorder="1" applyAlignment="1" applyProtection="1">
      <alignment horizontal="center" vertical="center" wrapText="1"/>
      <protection hidden="1"/>
    </xf>
    <xf numFmtId="0" fontId="55" fillId="29" borderId="1" xfId="0" applyFont="1" applyFill="1" applyBorder="1" applyAlignment="1" applyProtection="1">
      <alignment horizontal="center" vertical="center" wrapText="1"/>
      <protection hidden="1"/>
    </xf>
    <xf numFmtId="0" fontId="20" fillId="30" borderId="1" xfId="0" applyFont="1" applyFill="1" applyBorder="1" applyAlignment="1" applyProtection="1">
      <alignment horizontal="center" vertical="center" wrapText="1"/>
      <protection hidden="1"/>
    </xf>
    <xf numFmtId="0" fontId="28" fillId="30" borderId="1" xfId="0" applyFont="1" applyFill="1" applyBorder="1" applyAlignment="1" applyProtection="1">
      <alignment horizontal="center" vertical="center" wrapText="1"/>
      <protection hidden="1"/>
    </xf>
    <xf numFmtId="0" fontId="55" fillId="30" borderId="1" xfId="0" applyFont="1" applyFill="1" applyBorder="1" applyAlignment="1" applyProtection="1">
      <alignment horizontal="center" vertical="center" wrapText="1"/>
      <protection hidden="1"/>
    </xf>
    <xf numFmtId="3" fontId="7" fillId="31" borderId="6" xfId="0" applyNumberFormat="1" applyFont="1" applyFill="1" applyBorder="1" applyAlignment="1" applyProtection="1">
      <alignment horizontal="center" vertical="center" wrapText="1"/>
      <protection hidden="1"/>
    </xf>
    <xf numFmtId="3" fontId="47" fillId="31" borderId="6" xfId="0" applyNumberFormat="1" applyFont="1" applyFill="1" applyBorder="1" applyAlignment="1" applyProtection="1">
      <alignment horizontal="left" vertical="top" wrapText="1"/>
      <protection hidden="1"/>
    </xf>
    <xf numFmtId="167" fontId="31" fillId="31" borderId="6" xfId="15" applyNumberFormat="1" applyFont="1" applyFill="1" applyBorder="1" applyAlignment="1" applyProtection="1">
      <alignment horizontal="center" vertical="center" wrapText="1"/>
      <protection hidden="1"/>
    </xf>
    <xf numFmtId="3" fontId="30" fillId="31" borderId="6" xfId="0" applyNumberFormat="1" applyFont="1" applyFill="1" applyBorder="1" applyAlignment="1" applyProtection="1">
      <alignment horizontal="center" vertical="center" wrapText="1"/>
      <protection hidden="1"/>
    </xf>
    <xf numFmtId="0" fontId="48" fillId="33" borderId="3" xfId="0" applyFont="1" applyFill="1" applyBorder="1" applyAlignment="1" applyProtection="1">
      <alignment horizontal="center" vertical="center" wrapText="1"/>
      <protection hidden="1"/>
    </xf>
    <xf numFmtId="0" fontId="29" fillId="6" borderId="1" xfId="0" applyFont="1" applyFill="1" applyBorder="1" applyAlignment="1" applyProtection="1">
      <alignment horizontal="center" vertical="center" wrapText="1"/>
      <protection hidden="1"/>
    </xf>
    <xf numFmtId="0" fontId="28" fillId="34" borderId="1" xfId="0" applyFont="1" applyFill="1" applyBorder="1" applyAlignment="1" applyProtection="1">
      <alignment horizontal="center" vertical="center" wrapText="1"/>
      <protection hidden="1"/>
    </xf>
    <xf numFmtId="3" fontId="47" fillId="9" borderId="6" xfId="0" applyNumberFormat="1" applyFont="1" applyFill="1" applyBorder="1" applyAlignment="1" applyProtection="1">
      <alignment vertical="center" wrapText="1"/>
      <protection locked="0"/>
    </xf>
    <xf numFmtId="3" fontId="47" fillId="9" borderId="6" xfId="0" applyNumberFormat="1" applyFont="1" applyFill="1" applyBorder="1" applyAlignment="1" applyProtection="1">
      <alignment horizontal="justify" vertical="center" wrapText="1"/>
      <protection hidden="1"/>
    </xf>
    <xf numFmtId="3" fontId="47" fillId="9" borderId="6" xfId="0" applyNumberFormat="1" applyFont="1" applyFill="1" applyBorder="1" applyAlignment="1" applyProtection="1">
      <alignment horizontal="center" vertical="top" wrapText="1"/>
      <protection hidden="1"/>
    </xf>
    <xf numFmtId="3" fontId="47" fillId="26" borderId="6" xfId="0" applyNumberFormat="1" applyFont="1" applyFill="1" applyBorder="1" applyAlignment="1" applyProtection="1">
      <alignment horizontal="center" vertical="center" wrapText="1"/>
      <protection hidden="1"/>
    </xf>
    <xf numFmtId="0" fontId="48" fillId="8" borderId="3" xfId="0" applyFont="1" applyFill="1" applyBorder="1" applyAlignment="1" applyProtection="1">
      <alignment horizontal="center" vertical="center" wrapText="1"/>
      <protection hidden="1"/>
    </xf>
    <xf numFmtId="0" fontId="20" fillId="8" borderId="1" xfId="0" applyFont="1" applyFill="1" applyBorder="1" applyAlignment="1" applyProtection="1">
      <alignment horizontal="center" vertical="center" wrapText="1"/>
      <protection hidden="1"/>
    </xf>
    <xf numFmtId="0" fontId="28" fillId="8" borderId="1" xfId="0" applyFont="1" applyFill="1" applyBorder="1" applyAlignment="1" applyProtection="1">
      <alignment horizontal="center" vertical="center" wrapText="1"/>
      <protection hidden="1"/>
    </xf>
    <xf numFmtId="0" fontId="55" fillId="8" borderId="1" xfId="0" applyFont="1" applyFill="1" applyBorder="1" applyAlignment="1" applyProtection="1">
      <alignment horizontal="center" vertical="center" wrapText="1"/>
      <protection hidden="1"/>
    </xf>
    <xf numFmtId="3" fontId="7" fillId="8" borderId="6" xfId="0" applyNumberFormat="1" applyFont="1" applyFill="1" applyBorder="1" applyAlignment="1" applyProtection="1">
      <alignment horizontal="center" vertical="center" wrapText="1"/>
      <protection hidden="1"/>
    </xf>
    <xf numFmtId="3" fontId="47" fillId="8" borderId="6" xfId="0" applyNumberFormat="1" applyFont="1" applyFill="1" applyBorder="1" applyAlignment="1" applyProtection="1">
      <alignment horizontal="left" vertical="center" wrapText="1"/>
      <protection hidden="1"/>
    </xf>
    <xf numFmtId="3" fontId="30" fillId="8" borderId="6" xfId="0" applyNumberFormat="1" applyFont="1" applyFill="1" applyBorder="1" applyAlignment="1" applyProtection="1">
      <alignment horizontal="center" vertical="center" wrapText="1"/>
      <protection hidden="1"/>
    </xf>
    <xf numFmtId="167" fontId="31" fillId="8" borderId="6" xfId="15" applyNumberFormat="1" applyFont="1" applyFill="1" applyBorder="1" applyAlignment="1" applyProtection="1">
      <alignment horizontal="center" vertical="center" wrapText="1"/>
      <protection hidden="1"/>
    </xf>
    <xf numFmtId="3" fontId="47" fillId="26" borderId="6" xfId="0" applyNumberFormat="1" applyFont="1" applyFill="1" applyBorder="1" applyAlignment="1" applyProtection="1">
      <alignment horizontal="left" vertical="center" wrapText="1"/>
      <protection hidden="1"/>
    </xf>
    <xf numFmtId="0" fontId="23" fillId="13" borderId="12" xfId="0" applyFont="1" applyFill="1" applyBorder="1" applyAlignment="1" applyProtection="1">
      <alignment horizontal="left" vertical="top" wrapText="1"/>
      <protection hidden="1"/>
    </xf>
    <xf numFmtId="0" fontId="23" fillId="13" borderId="12" xfId="0" applyFont="1" applyFill="1" applyBorder="1" applyAlignment="1" applyProtection="1">
      <alignment horizontal="center" vertical="center" wrapText="1"/>
      <protection hidden="1"/>
    </xf>
    <xf numFmtId="49" fontId="47" fillId="9" borderId="6" xfId="0" applyNumberFormat="1" applyFont="1" applyFill="1" applyBorder="1" applyAlignment="1" applyProtection="1">
      <alignment horizontal="left" vertical="center" wrapText="1"/>
      <protection hidden="1"/>
    </xf>
    <xf numFmtId="0" fontId="48" fillId="35" borderId="3" xfId="0" applyFont="1" applyFill="1" applyBorder="1" applyAlignment="1" applyProtection="1">
      <alignment horizontal="center" vertical="center" wrapText="1"/>
      <protection hidden="1"/>
    </xf>
    <xf numFmtId="0" fontId="20" fillId="36" borderId="1" xfId="0" applyFont="1" applyFill="1" applyBorder="1" applyAlignment="1" applyProtection="1">
      <alignment horizontal="center" vertical="center" wrapText="1"/>
      <protection hidden="1"/>
    </xf>
    <xf numFmtId="0" fontId="28" fillId="37" borderId="1" xfId="0" applyFont="1" applyFill="1" applyBorder="1" applyAlignment="1" applyProtection="1">
      <alignment horizontal="center" vertical="center" wrapText="1"/>
      <protection hidden="1"/>
    </xf>
    <xf numFmtId="0" fontId="28" fillId="36" borderId="1" xfId="0" applyFont="1" applyFill="1" applyBorder="1" applyAlignment="1" applyProtection="1">
      <alignment horizontal="center" vertical="center" wrapText="1"/>
      <protection hidden="1"/>
    </xf>
    <xf numFmtId="0" fontId="55" fillId="36" borderId="1" xfId="0" applyFont="1" applyFill="1" applyBorder="1" applyAlignment="1" applyProtection="1">
      <alignment horizontal="center" vertical="center" wrapText="1"/>
      <protection hidden="1"/>
    </xf>
    <xf numFmtId="3" fontId="7" fillId="38" borderId="6" xfId="0" applyNumberFormat="1" applyFont="1" applyFill="1" applyBorder="1" applyAlignment="1" applyProtection="1">
      <alignment horizontal="center" vertical="center" wrapText="1"/>
      <protection hidden="1"/>
    </xf>
    <xf numFmtId="3" fontId="30" fillId="38" borderId="6" xfId="0" applyNumberFormat="1" applyFont="1" applyFill="1" applyBorder="1" applyAlignment="1" applyProtection="1">
      <alignment horizontal="center" vertical="center" wrapText="1"/>
      <protection hidden="1"/>
    </xf>
    <xf numFmtId="167" fontId="31" fillId="38" borderId="6" xfId="15" applyNumberFormat="1" applyFont="1" applyFill="1" applyBorder="1" applyAlignment="1" applyProtection="1">
      <alignment horizontal="center" vertical="center" wrapText="1"/>
      <protection hidden="1"/>
    </xf>
    <xf numFmtId="3" fontId="47" fillId="38" borderId="6" xfId="0" applyNumberFormat="1" applyFont="1" applyFill="1" applyBorder="1" applyAlignment="1" applyProtection="1">
      <alignment horizontal="left" vertical="top" wrapText="1"/>
      <protection hidden="1"/>
    </xf>
    <xf numFmtId="3" fontId="47" fillId="38" borderId="6" xfId="0" applyNumberFormat="1" applyFont="1" applyFill="1" applyBorder="1" applyAlignment="1" applyProtection="1">
      <alignment horizontal="center" vertical="center" wrapText="1"/>
      <protection hidden="1"/>
    </xf>
    <xf numFmtId="3" fontId="47" fillId="23" borderId="6" xfId="0" applyNumberFormat="1" applyFont="1" applyFill="1" applyBorder="1" applyAlignment="1" applyProtection="1">
      <alignment horizontal="center" vertical="center" wrapText="1"/>
      <protection hidden="1"/>
    </xf>
    <xf numFmtId="4" fontId="30" fillId="9" borderId="6" xfId="0" applyNumberFormat="1" applyFont="1" applyFill="1" applyBorder="1" applyAlignment="1" applyProtection="1">
      <alignment horizontal="center" vertical="center" wrapText="1"/>
      <protection hidden="1"/>
    </xf>
    <xf numFmtId="0" fontId="71" fillId="6" borderId="0" xfId="0" applyFont="1" applyFill="1" applyAlignment="1" applyProtection="1">
      <alignment horizontal="center" vertical="center" wrapText="1"/>
      <protection hidden="1"/>
    </xf>
    <xf numFmtId="167" fontId="31" fillId="23" borderId="6" xfId="15" applyNumberFormat="1" applyFont="1" applyFill="1" applyBorder="1" applyAlignment="1" applyProtection="1">
      <alignment horizontal="center" vertical="center" wrapText="1"/>
      <protection hidden="1"/>
    </xf>
    <xf numFmtId="10" fontId="55" fillId="6" borderId="1" xfId="0" applyNumberFormat="1" applyFont="1" applyFill="1" applyBorder="1" applyAlignment="1" applyProtection="1">
      <alignment horizontal="center" vertical="center" wrapText="1"/>
      <protection hidden="1"/>
    </xf>
    <xf numFmtId="0" fontId="78" fillId="6" borderId="1" xfId="0" applyFont="1" applyFill="1" applyBorder="1" applyAlignment="1" applyProtection="1">
      <alignment horizontal="center" vertical="center" wrapText="1"/>
      <protection hidden="1"/>
    </xf>
    <xf numFmtId="0" fontId="70" fillId="6" borderId="1" xfId="0" applyFont="1" applyFill="1" applyBorder="1" applyAlignment="1" applyProtection="1">
      <alignment horizontal="center" vertical="center" wrapText="1"/>
      <protection hidden="1"/>
    </xf>
    <xf numFmtId="0" fontId="79" fillId="10" borderId="0" xfId="0" applyFont="1" applyFill="1" applyAlignment="1" applyProtection="1">
      <alignment horizontal="centerContinuous" vertical="center" wrapText="1"/>
      <protection hidden="1"/>
    </xf>
    <xf numFmtId="3" fontId="47" fillId="38" borderId="6" xfId="0" applyNumberFormat="1" applyFont="1" applyFill="1" applyBorder="1" applyAlignment="1" applyProtection="1">
      <alignment horizontal="left" vertical="center" wrapText="1"/>
      <protection hidden="1"/>
    </xf>
    <xf numFmtId="3" fontId="28" fillId="26" borderId="6" xfId="0" applyNumberFormat="1" applyFont="1" applyFill="1" applyBorder="1" applyAlignment="1" applyProtection="1">
      <alignment horizontal="left" vertical="top" wrapText="1"/>
      <protection hidden="1"/>
    </xf>
    <xf numFmtId="0" fontId="48" fillId="44" borderId="0" xfId="0" applyFont="1" applyFill="1" applyAlignment="1" applyProtection="1">
      <alignment horizontal="center" vertical="center" wrapText="1"/>
      <protection hidden="1"/>
    </xf>
    <xf numFmtId="0" fontId="23" fillId="44" borderId="0" xfId="0" applyFont="1" applyFill="1" applyAlignment="1" applyProtection="1">
      <alignment vertical="center" wrapText="1"/>
      <protection hidden="1"/>
    </xf>
    <xf numFmtId="0" fontId="23" fillId="44" borderId="0" xfId="0" applyFont="1" applyFill="1" applyAlignment="1" applyProtection="1">
      <alignment horizontal="center" vertical="center" wrapText="1"/>
      <protection hidden="1"/>
    </xf>
    <xf numFmtId="0" fontId="13" fillId="44" borderId="0" xfId="0" applyFont="1" applyFill="1" applyAlignment="1" applyProtection="1">
      <alignment horizontal="center" vertical="center" wrapText="1"/>
      <protection hidden="1"/>
    </xf>
    <xf numFmtId="0" fontId="50" fillId="44" borderId="0" xfId="0" applyFont="1" applyFill="1" applyAlignment="1" applyProtection="1">
      <alignment horizontal="centerContinuous" vertical="center" wrapText="1"/>
      <protection hidden="1"/>
    </xf>
    <xf numFmtId="0" fontId="31" fillId="44" borderId="0" xfId="0" applyFont="1" applyFill="1" applyAlignment="1" applyProtection="1">
      <alignment horizontal="center" vertical="center" wrapText="1"/>
      <protection hidden="1"/>
    </xf>
    <xf numFmtId="0" fontId="31" fillId="44" borderId="0" xfId="0" applyFont="1" applyFill="1" applyAlignment="1" applyProtection="1">
      <alignment vertical="center" wrapText="1"/>
      <protection hidden="1"/>
    </xf>
    <xf numFmtId="3" fontId="31" fillId="44" borderId="0" xfId="0" applyNumberFormat="1" applyFont="1" applyFill="1" applyAlignment="1" applyProtection="1">
      <alignment horizontal="centerContinuous" vertical="center" wrapText="1"/>
      <protection hidden="1"/>
    </xf>
    <xf numFmtId="0" fontId="23" fillId="44" borderId="0" xfId="0" applyFont="1" applyFill="1" applyAlignment="1" applyProtection="1">
      <alignment horizontal="centerContinuous" vertical="center" wrapText="1"/>
      <protection hidden="1"/>
    </xf>
    <xf numFmtId="3" fontId="31" fillId="44" borderId="0" xfId="0" applyNumberFormat="1" applyFont="1" applyFill="1" applyAlignment="1" applyProtection="1">
      <alignment vertical="center" wrapText="1"/>
      <protection hidden="1"/>
    </xf>
    <xf numFmtId="167" fontId="31" fillId="44" borderId="0" xfId="0" applyNumberFormat="1" applyFont="1" applyFill="1" applyAlignment="1" applyProtection="1">
      <alignment vertical="center" wrapText="1"/>
      <protection hidden="1"/>
    </xf>
    <xf numFmtId="0" fontId="68" fillId="44" borderId="0" xfId="0" applyFont="1" applyFill="1" applyAlignment="1" applyProtection="1">
      <alignment horizontal="centerContinuous" vertical="top" wrapText="1"/>
      <protection hidden="1"/>
    </xf>
    <xf numFmtId="0" fontId="31" fillId="44" borderId="0" xfId="0" applyFont="1" applyFill="1" applyAlignment="1" applyProtection="1">
      <alignment horizontal="centerContinuous" vertical="center" wrapText="1"/>
      <protection hidden="1"/>
    </xf>
    <xf numFmtId="3" fontId="48" fillId="44" borderId="0" xfId="0" applyNumberFormat="1" applyFont="1" applyFill="1" applyAlignment="1" applyProtection="1">
      <alignment horizontal="centerContinuous" vertical="center" wrapText="1"/>
      <protection hidden="1"/>
    </xf>
    <xf numFmtId="3" fontId="31" fillId="44" borderId="13" xfId="0" applyNumberFormat="1" applyFont="1" applyFill="1" applyBorder="1" applyAlignment="1" applyProtection="1">
      <alignment horizontal="centerContinuous" vertical="center" wrapText="1"/>
      <protection hidden="1"/>
    </xf>
    <xf numFmtId="167" fontId="31" fillId="44" borderId="13" xfId="0" applyNumberFormat="1" applyFont="1" applyFill="1" applyBorder="1" applyAlignment="1" applyProtection="1">
      <alignment horizontal="centerContinuous" vertical="center" wrapText="1"/>
      <protection hidden="1"/>
    </xf>
    <xf numFmtId="0" fontId="54" fillId="11" borderId="2" xfId="0" applyFont="1" applyFill="1" applyBorder="1" applyAlignment="1" applyProtection="1">
      <alignment horizontal="center" vertical="center" wrapText="1"/>
      <protection hidden="1"/>
    </xf>
    <xf numFmtId="0" fontId="48" fillId="44" borderId="3" xfId="0" applyFont="1" applyFill="1" applyBorder="1" applyAlignment="1" applyProtection="1">
      <alignment horizontal="center" vertical="center" wrapText="1"/>
      <protection hidden="1"/>
    </xf>
    <xf numFmtId="0" fontId="48" fillId="45" borderId="3" xfId="0" applyFont="1" applyFill="1" applyBorder="1" applyAlignment="1" applyProtection="1">
      <alignment horizontal="center" vertical="center" wrapText="1"/>
      <protection hidden="1"/>
    </xf>
    <xf numFmtId="0" fontId="28" fillId="46" borderId="1" xfId="0" applyFont="1" applyFill="1" applyBorder="1" applyAlignment="1" applyProtection="1">
      <alignment horizontal="center" vertical="center" wrapText="1"/>
      <protection hidden="1"/>
    </xf>
    <xf numFmtId="0" fontId="20" fillId="47" borderId="1" xfId="0" applyFont="1" applyFill="1" applyBorder="1" applyAlignment="1" applyProtection="1">
      <alignment horizontal="center" vertical="center" wrapText="1"/>
      <protection hidden="1"/>
    </xf>
    <xf numFmtId="0" fontId="29" fillId="36" borderId="1" xfId="0" applyFont="1" applyFill="1" applyBorder="1" applyAlignment="1" applyProtection="1">
      <alignment horizontal="center" vertical="center" wrapText="1"/>
      <protection hidden="1"/>
    </xf>
    <xf numFmtId="171" fontId="31" fillId="13" borderId="13" xfId="0" applyNumberFormat="1" applyFont="1" applyFill="1" applyBorder="1" applyAlignment="1" applyProtection="1">
      <alignment horizontal="center" vertical="center" wrapText="1"/>
      <protection hidden="1"/>
    </xf>
    <xf numFmtId="3" fontId="47" fillId="26" borderId="6" xfId="0" applyNumberFormat="1" applyFont="1" applyFill="1" applyBorder="1" applyAlignment="1" applyProtection="1">
      <alignment horizontal="justify" vertical="top" wrapText="1"/>
      <protection locked="0"/>
    </xf>
    <xf numFmtId="0" fontId="20" fillId="48" borderId="1" xfId="0" applyFont="1" applyFill="1" applyBorder="1" applyAlignment="1" applyProtection="1">
      <alignment horizontal="center" vertical="center" wrapText="1"/>
      <protection hidden="1"/>
    </xf>
    <xf numFmtId="9" fontId="28" fillId="9" borderId="6" xfId="0" applyNumberFormat="1" applyFont="1" applyFill="1" applyBorder="1" applyAlignment="1" applyProtection="1">
      <alignment horizontal="center" vertical="center" wrapText="1"/>
      <protection hidden="1"/>
    </xf>
    <xf numFmtId="0" fontId="11" fillId="9" borderId="6" xfId="0" applyFont="1" applyFill="1" applyBorder="1" applyAlignment="1" applyProtection="1">
      <alignment horizontal="center" vertical="center" wrapText="1"/>
      <protection hidden="1"/>
    </xf>
    <xf numFmtId="0" fontId="11" fillId="14" borderId="6" xfId="0" applyFont="1" applyFill="1" applyBorder="1" applyAlignment="1" applyProtection="1">
      <alignment horizontal="center" vertical="center" wrapText="1"/>
      <protection hidden="1"/>
    </xf>
    <xf numFmtId="3" fontId="28" fillId="26" borderId="6" xfId="0" applyNumberFormat="1" applyFont="1" applyFill="1" applyBorder="1" applyAlignment="1" applyProtection="1">
      <alignment horizontal="center" vertical="center" wrapText="1"/>
      <protection hidden="1"/>
    </xf>
    <xf numFmtId="167" fontId="25" fillId="26" borderId="6" xfId="15" applyNumberFormat="1" applyFont="1" applyFill="1" applyBorder="1" applyAlignment="1" applyProtection="1">
      <alignment horizontal="center" vertical="center" wrapText="1"/>
      <protection hidden="1"/>
    </xf>
    <xf numFmtId="0" fontId="28" fillId="48" borderId="1" xfId="0" applyFont="1" applyFill="1" applyBorder="1" applyAlignment="1" applyProtection="1">
      <alignment horizontal="center" vertical="center" wrapText="1"/>
      <protection hidden="1"/>
    </xf>
    <xf numFmtId="3" fontId="28" fillId="50" borderId="6" xfId="0" applyNumberFormat="1" applyFont="1" applyFill="1" applyBorder="1" applyAlignment="1" applyProtection="1">
      <alignment horizontal="center" vertical="center" wrapText="1"/>
      <protection hidden="1"/>
    </xf>
    <xf numFmtId="3" fontId="28" fillId="50" borderId="6" xfId="0" applyNumberFormat="1" applyFont="1" applyFill="1" applyBorder="1" applyAlignment="1" applyProtection="1">
      <alignment horizontal="left" vertical="top" wrapText="1"/>
      <protection hidden="1"/>
    </xf>
    <xf numFmtId="0" fontId="71" fillId="6" borderId="0" xfId="0" applyFont="1" applyFill="1" applyAlignment="1" applyProtection="1">
      <alignment wrapText="1"/>
      <protection hidden="1"/>
    </xf>
    <xf numFmtId="41" fontId="55" fillId="6" borderId="1" xfId="1" applyFont="1" applyFill="1" applyBorder="1" applyAlignment="1" applyProtection="1">
      <alignment horizontal="center" vertical="center" wrapText="1"/>
      <protection hidden="1"/>
    </xf>
    <xf numFmtId="3" fontId="31" fillId="13" borderId="18" xfId="0" applyNumberFormat="1" applyFont="1" applyFill="1" applyBorder="1" applyAlignment="1" applyProtection="1">
      <alignment horizontal="center" vertical="center" wrapText="1"/>
      <protection hidden="1"/>
    </xf>
    <xf numFmtId="167" fontId="31" fillId="13" borderId="18" xfId="2" applyNumberFormat="1" applyFont="1" applyFill="1" applyBorder="1" applyAlignment="1" applyProtection="1">
      <alignment horizontal="center" vertical="center" wrapText="1"/>
      <protection hidden="1"/>
    </xf>
    <xf numFmtId="0" fontId="20" fillId="6" borderId="19" xfId="0" applyFont="1" applyFill="1" applyBorder="1" applyAlignment="1" applyProtection="1">
      <alignment horizontal="center" vertical="center" wrapText="1"/>
      <protection hidden="1"/>
    </xf>
    <xf numFmtId="0" fontId="28" fillId="6" borderId="10" xfId="0" applyFont="1" applyFill="1" applyBorder="1" applyAlignment="1" applyProtection="1">
      <alignment horizontal="center" vertical="center" wrapText="1"/>
      <protection hidden="1"/>
    </xf>
    <xf numFmtId="0" fontId="55" fillId="6" borderId="10" xfId="0" applyFont="1" applyFill="1" applyBorder="1" applyAlignment="1" applyProtection="1">
      <alignment horizontal="center" vertical="center" wrapText="1"/>
      <protection hidden="1"/>
    </xf>
    <xf numFmtId="3" fontId="7" fillId="6" borderId="10" xfId="0" applyNumberFormat="1" applyFont="1" applyFill="1" applyBorder="1" applyAlignment="1" applyProtection="1">
      <alignment horizontal="center" vertical="center" wrapText="1"/>
      <protection hidden="1"/>
    </xf>
    <xf numFmtId="3" fontId="30" fillId="6" borderId="10" xfId="0" applyNumberFormat="1" applyFont="1" applyFill="1" applyBorder="1" applyAlignment="1" applyProtection="1">
      <alignment horizontal="center" vertical="center" wrapText="1"/>
      <protection hidden="1"/>
    </xf>
    <xf numFmtId="167" fontId="31" fillId="6" borderId="10" xfId="15" applyNumberFormat="1" applyFont="1" applyFill="1" applyBorder="1" applyAlignment="1" applyProtection="1">
      <alignment horizontal="center" vertical="center" wrapText="1"/>
      <protection hidden="1"/>
    </xf>
    <xf numFmtId="0" fontId="28" fillId="48" borderId="20" xfId="0" applyFont="1" applyFill="1" applyBorder="1" applyAlignment="1" applyProtection="1">
      <alignment horizontal="center" vertical="center" wrapText="1"/>
      <protection hidden="1"/>
    </xf>
    <xf numFmtId="0" fontId="55" fillId="48" borderId="20" xfId="0" applyFont="1" applyFill="1" applyBorder="1" applyAlignment="1" applyProtection="1">
      <alignment horizontal="center" vertical="center" wrapText="1"/>
      <protection hidden="1"/>
    </xf>
    <xf numFmtId="3" fontId="7" fillId="50" borderId="5" xfId="0" applyNumberFormat="1" applyFont="1" applyFill="1" applyBorder="1" applyAlignment="1" applyProtection="1">
      <alignment horizontal="center" vertical="center" wrapText="1"/>
      <protection hidden="1"/>
    </xf>
    <xf numFmtId="167" fontId="31" fillId="50" borderId="5" xfId="15" applyNumberFormat="1" applyFont="1" applyFill="1" applyBorder="1" applyAlignment="1" applyProtection="1">
      <alignment horizontal="center" vertical="center" wrapText="1"/>
      <protection hidden="1"/>
    </xf>
    <xf numFmtId="3" fontId="30" fillId="50" borderId="5" xfId="0" applyNumberFormat="1" applyFont="1" applyFill="1" applyBorder="1" applyAlignment="1" applyProtection="1">
      <alignment horizontal="center" vertical="center" wrapText="1"/>
      <protection hidden="1"/>
    </xf>
    <xf numFmtId="0" fontId="58" fillId="50" borderId="5" xfId="0" applyFont="1" applyFill="1" applyBorder="1" applyAlignment="1" applyProtection="1">
      <alignment horizontal="left" vertical="top" wrapText="1"/>
      <protection hidden="1"/>
    </xf>
    <xf numFmtId="0" fontId="47" fillId="14" borderId="6" xfId="0" applyFont="1" applyFill="1" applyBorder="1" applyAlignment="1" applyProtection="1">
      <alignment vertical="center" wrapText="1"/>
      <protection locked="0"/>
    </xf>
    <xf numFmtId="3" fontId="47" fillId="14" borderId="6" xfId="0" applyNumberFormat="1" applyFont="1" applyFill="1" applyBorder="1" applyAlignment="1" applyProtection="1">
      <alignment vertical="center" wrapText="1"/>
      <protection locked="0"/>
    </xf>
    <xf numFmtId="0" fontId="48" fillId="51" borderId="3" xfId="0" applyFont="1" applyFill="1" applyBorder="1" applyAlignment="1" applyProtection="1">
      <alignment horizontal="center" vertical="center" wrapText="1"/>
      <protection hidden="1"/>
    </xf>
    <xf numFmtId="0" fontId="20" fillId="52" borderId="1" xfId="0" applyFont="1" applyFill="1" applyBorder="1" applyAlignment="1" applyProtection="1">
      <alignment horizontal="center" vertical="center" wrapText="1"/>
      <protection hidden="1"/>
    </xf>
    <xf numFmtId="0" fontId="28" fillId="52" borderId="1" xfId="0" applyFont="1" applyFill="1" applyBorder="1" applyAlignment="1" applyProtection="1">
      <alignment horizontal="center" vertical="center" wrapText="1"/>
      <protection hidden="1"/>
    </xf>
    <xf numFmtId="0" fontId="55" fillId="52" borderId="1" xfId="0" applyFont="1" applyFill="1" applyBorder="1" applyAlignment="1" applyProtection="1">
      <alignment horizontal="center" vertical="center" wrapText="1"/>
      <protection hidden="1"/>
    </xf>
    <xf numFmtId="3" fontId="7" fillId="51" borderId="6" xfId="0" applyNumberFormat="1" applyFont="1" applyFill="1" applyBorder="1" applyAlignment="1" applyProtection="1">
      <alignment horizontal="center" vertical="center" wrapText="1"/>
      <protection hidden="1"/>
    </xf>
    <xf numFmtId="3" fontId="47" fillId="51" borderId="6" xfId="0" applyNumberFormat="1" applyFont="1" applyFill="1" applyBorder="1" applyAlignment="1" applyProtection="1">
      <alignment horizontal="left" vertical="top" wrapText="1"/>
      <protection hidden="1"/>
    </xf>
    <xf numFmtId="3" fontId="30" fillId="51" borderId="6" xfId="0" applyNumberFormat="1" applyFont="1" applyFill="1" applyBorder="1" applyAlignment="1" applyProtection="1">
      <alignment horizontal="center" vertical="center" wrapText="1"/>
      <protection hidden="1"/>
    </xf>
    <xf numFmtId="167" fontId="31" fillId="51" borderId="6" xfId="15" applyNumberFormat="1" applyFont="1" applyFill="1" applyBorder="1" applyAlignment="1" applyProtection="1">
      <alignment horizontal="center" vertical="center" wrapText="1"/>
      <protection hidden="1"/>
    </xf>
    <xf numFmtId="0" fontId="48" fillId="53" borderId="3" xfId="0" applyFont="1" applyFill="1" applyBorder="1" applyAlignment="1" applyProtection="1">
      <alignment horizontal="center" vertical="center" wrapText="1"/>
      <protection hidden="1"/>
    </xf>
    <xf numFmtId="0" fontId="20" fillId="54" borderId="1" xfId="0" applyFont="1" applyFill="1" applyBorder="1" applyAlignment="1" applyProtection="1">
      <alignment horizontal="center" vertical="center" wrapText="1"/>
      <protection hidden="1"/>
    </xf>
    <xf numFmtId="0" fontId="28" fillId="54" borderId="1" xfId="0" applyFont="1" applyFill="1" applyBorder="1" applyAlignment="1" applyProtection="1">
      <alignment horizontal="center" vertical="center" wrapText="1"/>
      <protection hidden="1"/>
    </xf>
    <xf numFmtId="0" fontId="55" fillId="54" borderId="1" xfId="0" applyFont="1" applyFill="1" applyBorder="1" applyAlignment="1" applyProtection="1">
      <alignment horizontal="center" vertical="center" wrapText="1"/>
      <protection hidden="1"/>
    </xf>
    <xf numFmtId="3" fontId="7" fillId="53" borderId="6" xfId="0" applyNumberFormat="1" applyFont="1" applyFill="1" applyBorder="1" applyAlignment="1" applyProtection="1">
      <alignment horizontal="center" vertical="center" wrapText="1"/>
      <protection hidden="1"/>
    </xf>
    <xf numFmtId="3" fontId="47" fillId="53" borderId="6" xfId="0" applyNumberFormat="1" applyFont="1" applyFill="1" applyBorder="1" applyAlignment="1" applyProtection="1">
      <alignment horizontal="left" vertical="top" wrapText="1"/>
      <protection hidden="1"/>
    </xf>
    <xf numFmtId="3" fontId="30" fillId="53" borderId="6" xfId="0" applyNumberFormat="1" applyFont="1" applyFill="1" applyBorder="1" applyAlignment="1" applyProtection="1">
      <alignment horizontal="center" vertical="center" wrapText="1"/>
      <protection hidden="1"/>
    </xf>
    <xf numFmtId="167" fontId="31" fillId="53" borderId="6" xfId="15" applyNumberFormat="1" applyFont="1" applyFill="1" applyBorder="1" applyAlignment="1" applyProtection="1">
      <alignment horizontal="center" vertical="center" wrapText="1"/>
      <protection hidden="1"/>
    </xf>
    <xf numFmtId="0" fontId="23" fillId="10" borderId="0" xfId="0" applyFont="1" applyFill="1" applyAlignment="1" applyProtection="1">
      <alignment horizontal="left" wrapText="1"/>
      <protection hidden="1"/>
    </xf>
    <xf numFmtId="0" fontId="23" fillId="13" borderId="12" xfId="0" applyFont="1" applyFill="1" applyBorder="1" applyAlignment="1" applyProtection="1">
      <alignment horizontal="left" wrapText="1"/>
      <protection hidden="1"/>
    </xf>
    <xf numFmtId="3" fontId="47" fillId="14" borderId="6" xfId="0" applyNumberFormat="1" applyFont="1" applyFill="1" applyBorder="1" applyAlignment="1" applyProtection="1">
      <alignment horizontal="center" vertical="center" wrapText="1"/>
      <protection hidden="1"/>
    </xf>
    <xf numFmtId="0" fontId="91" fillId="6" borderId="1" xfId="0" applyFont="1" applyFill="1" applyBorder="1" applyAlignment="1" applyProtection="1">
      <alignment horizontal="center" vertical="center" wrapText="1"/>
      <protection hidden="1"/>
    </xf>
    <xf numFmtId="3" fontId="61" fillId="6" borderId="6" xfId="0" applyNumberFormat="1" applyFont="1" applyFill="1" applyBorder="1" applyAlignment="1" applyProtection="1">
      <alignment horizontal="center" vertical="center" wrapText="1"/>
      <protection hidden="1"/>
    </xf>
    <xf numFmtId="3" fontId="85" fillId="6" borderId="6" xfId="0" applyNumberFormat="1" applyFont="1" applyFill="1" applyBorder="1" applyAlignment="1" applyProtection="1">
      <alignment horizontal="center" vertical="center" wrapText="1"/>
      <protection hidden="1"/>
    </xf>
    <xf numFmtId="167" fontId="86" fillId="6" borderId="6" xfId="15" applyNumberFormat="1" applyFont="1" applyFill="1" applyBorder="1" applyAlignment="1" applyProtection="1">
      <alignment horizontal="center" vertical="center" wrapText="1"/>
      <protection hidden="1"/>
    </xf>
    <xf numFmtId="3" fontId="47" fillId="6" borderId="6" xfId="0" applyNumberFormat="1" applyFont="1" applyFill="1" applyBorder="1" applyAlignment="1" applyProtection="1">
      <alignment horizontal="center" vertical="center" wrapText="1"/>
      <protection hidden="1"/>
    </xf>
    <xf numFmtId="9" fontId="92" fillId="6" borderId="1" xfId="2" applyFont="1" applyFill="1" applyBorder="1" applyAlignment="1" applyProtection="1">
      <alignment horizontal="center" vertical="center" wrapText="1"/>
      <protection hidden="1"/>
    </xf>
    <xf numFmtId="3" fontId="6" fillId="6" borderId="6" xfId="0" applyNumberFormat="1" applyFont="1" applyFill="1" applyBorder="1" applyAlignment="1" applyProtection="1">
      <alignment horizontal="center" vertical="center" wrapText="1"/>
      <protection hidden="1"/>
    </xf>
    <xf numFmtId="167" fontId="83" fillId="6" borderId="6" xfId="15" applyNumberFormat="1" applyFont="1" applyFill="1" applyBorder="1" applyAlignment="1" applyProtection="1">
      <alignment horizontal="center" vertical="center" wrapText="1"/>
      <protection hidden="1"/>
    </xf>
    <xf numFmtId="3" fontId="55" fillId="6" borderId="1" xfId="0" applyNumberFormat="1" applyFont="1" applyFill="1" applyBorder="1" applyAlignment="1" applyProtection="1">
      <alignment horizontal="center" vertical="center" wrapText="1"/>
      <protection hidden="1"/>
    </xf>
    <xf numFmtId="3" fontId="30" fillId="14" borderId="6" xfId="0" applyNumberFormat="1" applyFont="1" applyFill="1" applyBorder="1" applyAlignment="1" applyProtection="1">
      <alignment horizontal="left" vertical="top" wrapText="1"/>
      <protection hidden="1"/>
    </xf>
    <xf numFmtId="10" fontId="15" fillId="0" borderId="0" xfId="0" applyNumberFormat="1" applyFont="1" applyProtection="1">
      <protection hidden="1"/>
    </xf>
    <xf numFmtId="0" fontId="24" fillId="10" borderId="0" xfId="0" applyFont="1" applyFill="1" applyAlignment="1" applyProtection="1">
      <alignment vertical="center" wrapText="1"/>
      <protection hidden="1"/>
    </xf>
    <xf numFmtId="167" fontId="23" fillId="10" borderId="0" xfId="0" applyNumberFormat="1" applyFont="1" applyFill="1" applyAlignment="1" applyProtection="1">
      <alignment vertical="center" wrapText="1"/>
      <protection hidden="1"/>
    </xf>
    <xf numFmtId="166" fontId="24" fillId="10" borderId="0" xfId="0" applyNumberFormat="1" applyFont="1" applyFill="1" applyAlignment="1" applyProtection="1">
      <alignment vertical="center" wrapText="1"/>
      <protection hidden="1"/>
    </xf>
    <xf numFmtId="167" fontId="24" fillId="10" borderId="0" xfId="0" applyNumberFormat="1" applyFont="1" applyFill="1" applyAlignment="1" applyProtection="1">
      <alignment vertical="center" wrapText="1"/>
      <protection hidden="1"/>
    </xf>
    <xf numFmtId="0" fontId="23" fillId="10" borderId="0" xfId="0" applyFont="1" applyFill="1" applyAlignment="1" applyProtection="1">
      <alignment vertical="top" wrapText="1"/>
      <protection hidden="1"/>
    </xf>
    <xf numFmtId="167" fontId="23" fillId="10" borderId="0" xfId="0" applyNumberFormat="1" applyFont="1" applyFill="1" applyAlignment="1" applyProtection="1">
      <alignment horizontal="left" vertical="top" wrapText="1"/>
      <protection hidden="1"/>
    </xf>
    <xf numFmtId="3" fontId="23" fillId="10" borderId="0" xfId="0" applyNumberFormat="1" applyFont="1" applyFill="1" applyAlignment="1" applyProtection="1">
      <alignment horizontal="left" vertical="top" wrapText="1"/>
      <protection hidden="1"/>
    </xf>
    <xf numFmtId="0" fontId="53" fillId="10" borderId="11" xfId="0" applyFont="1" applyFill="1" applyBorder="1" applyAlignment="1" applyProtection="1">
      <alignment horizontal="centerContinuous" vertical="center" wrapText="1"/>
      <protection hidden="1"/>
    </xf>
    <xf numFmtId="0" fontId="53" fillId="10" borderId="21" xfId="0" applyFont="1" applyFill="1" applyBorder="1" applyAlignment="1" applyProtection="1">
      <alignment horizontal="centerContinuous" vertical="center" wrapText="1"/>
      <protection hidden="1"/>
    </xf>
    <xf numFmtId="167" fontId="53" fillId="10" borderId="21" xfId="0" applyNumberFormat="1" applyFont="1" applyFill="1" applyBorder="1" applyAlignment="1" applyProtection="1">
      <alignment horizontal="centerContinuous" vertical="center" wrapText="1"/>
      <protection hidden="1"/>
    </xf>
    <xf numFmtId="166" fontId="53" fillId="10" borderId="21" xfId="0" applyNumberFormat="1" applyFont="1" applyFill="1" applyBorder="1" applyAlignment="1" applyProtection="1">
      <alignment horizontal="centerContinuous" vertical="center" wrapText="1"/>
      <protection hidden="1"/>
    </xf>
    <xf numFmtId="0" fontId="24" fillId="55" borderId="22" xfId="0" applyFont="1" applyFill="1" applyBorder="1" applyAlignment="1" applyProtection="1">
      <alignment horizontal="centerContinuous" vertical="center" wrapText="1"/>
      <protection hidden="1"/>
    </xf>
    <xf numFmtId="0" fontId="24" fillId="55" borderId="21" xfId="0" applyFont="1" applyFill="1" applyBorder="1" applyAlignment="1" applyProtection="1">
      <alignment horizontal="centerContinuous" vertical="center" wrapText="1"/>
      <protection hidden="1"/>
    </xf>
    <xf numFmtId="167" fontId="24" fillId="55" borderId="21" xfId="0" applyNumberFormat="1" applyFont="1" applyFill="1" applyBorder="1" applyAlignment="1" applyProtection="1">
      <alignment horizontal="centerContinuous" vertical="center" wrapText="1"/>
      <protection hidden="1"/>
    </xf>
    <xf numFmtId="0" fontId="94" fillId="55" borderId="23" xfId="0" applyFont="1" applyFill="1" applyBorder="1" applyAlignment="1" applyProtection="1">
      <alignment horizontal="center" vertical="top" wrapText="1"/>
      <protection hidden="1"/>
    </xf>
    <xf numFmtId="0" fontId="94" fillId="55" borderId="23" xfId="0" applyFont="1" applyFill="1" applyBorder="1" applyAlignment="1" applyProtection="1">
      <alignment horizontal="left" vertical="top" wrapText="1"/>
      <protection hidden="1"/>
    </xf>
    <xf numFmtId="0" fontId="93" fillId="56" borderId="13" xfId="0" applyFont="1" applyFill="1" applyBorder="1" applyAlignment="1" applyProtection="1">
      <alignment horizontal="centerContinuous" vertical="center" wrapText="1"/>
      <protection hidden="1"/>
    </xf>
    <xf numFmtId="167" fontId="93" fillId="56" borderId="13" xfId="0" applyNumberFormat="1" applyFont="1" applyFill="1" applyBorder="1" applyAlignment="1" applyProtection="1">
      <alignment horizontal="centerContinuous" vertical="center" wrapText="1"/>
      <protection hidden="1"/>
    </xf>
    <xf numFmtId="3" fontId="31" fillId="57" borderId="13" xfId="0" applyNumberFormat="1" applyFont="1" applyFill="1" applyBorder="1" applyAlignment="1" applyProtection="1">
      <alignment horizontal="centerContinuous" vertical="center" wrapText="1"/>
      <protection hidden="1"/>
    </xf>
    <xf numFmtId="167" fontId="31" fillId="57" borderId="13" xfId="0" applyNumberFormat="1" applyFont="1" applyFill="1" applyBorder="1" applyAlignment="1" applyProtection="1">
      <alignment horizontal="centerContinuous" vertical="center" wrapText="1"/>
      <protection hidden="1"/>
    </xf>
    <xf numFmtId="0" fontId="24" fillId="10" borderId="24" xfId="0" applyFont="1" applyFill="1" applyBorder="1" applyAlignment="1" applyProtection="1">
      <alignment horizontal="center" vertical="center" wrapText="1"/>
      <protection hidden="1"/>
    </xf>
    <xf numFmtId="0" fontId="24" fillId="55" borderId="25" xfId="0" applyFont="1" applyFill="1" applyBorder="1" applyAlignment="1" applyProtection="1">
      <alignment horizontal="center" vertical="center" wrapText="1"/>
      <protection hidden="1"/>
    </xf>
    <xf numFmtId="167" fontId="24" fillId="55" borderId="26" xfId="0" applyNumberFormat="1" applyFont="1" applyFill="1" applyBorder="1" applyAlignment="1" applyProtection="1">
      <alignment horizontal="center" vertical="center" wrapText="1"/>
      <protection hidden="1"/>
    </xf>
    <xf numFmtId="0" fontId="24" fillId="55" borderId="26" xfId="0" applyFont="1" applyFill="1" applyBorder="1" applyAlignment="1" applyProtection="1">
      <alignment horizontal="center" vertical="center" wrapText="1"/>
      <protection hidden="1"/>
    </xf>
    <xf numFmtId="166" fontId="24" fillId="10" borderId="25" xfId="0" applyNumberFormat="1" applyFont="1" applyFill="1" applyBorder="1" applyAlignment="1" applyProtection="1">
      <alignment horizontal="center" vertical="center" wrapText="1"/>
      <protection hidden="1"/>
    </xf>
    <xf numFmtId="0" fontId="94" fillId="55" borderId="23" xfId="0" applyFont="1" applyFill="1" applyBorder="1" applyAlignment="1" applyProtection="1">
      <alignment horizontal="center" vertical="center" wrapText="1"/>
      <protection hidden="1"/>
    </xf>
    <xf numFmtId="0" fontId="93" fillId="56" borderId="13" xfId="0" applyFont="1" applyFill="1" applyBorder="1" applyAlignment="1" applyProtection="1">
      <alignment horizontal="center" vertical="center" wrapText="1"/>
      <protection hidden="1"/>
    </xf>
    <xf numFmtId="167" fontId="93" fillId="56" borderId="13" xfId="2" applyNumberFormat="1" applyFont="1" applyFill="1" applyBorder="1" applyAlignment="1" applyProtection="1">
      <alignment horizontal="center" vertical="center" wrapText="1"/>
      <protection hidden="1"/>
    </xf>
    <xf numFmtId="3" fontId="31" fillId="57" borderId="13" xfId="0" applyNumberFormat="1" applyFont="1" applyFill="1" applyBorder="1" applyAlignment="1" applyProtection="1">
      <alignment horizontal="center" vertical="center" wrapText="1"/>
      <protection hidden="1"/>
    </xf>
    <xf numFmtId="167" fontId="31" fillId="57" borderId="13" xfId="2" applyNumberFormat="1" applyFont="1" applyFill="1" applyBorder="1" applyAlignment="1" applyProtection="1">
      <alignment horizontal="center" vertical="center" wrapText="1"/>
      <protection hidden="1"/>
    </xf>
    <xf numFmtId="166" fontId="44" fillId="9" borderId="6" xfId="2" applyNumberFormat="1" applyFont="1" applyFill="1" applyBorder="1" applyAlignment="1" applyProtection="1">
      <alignment horizontal="center" vertical="center" wrapText="1"/>
      <protection hidden="1"/>
    </xf>
    <xf numFmtId="167" fontId="47" fillId="9" borderId="6" xfId="0" applyNumberFormat="1" applyFont="1" applyFill="1" applyBorder="1" applyAlignment="1" applyProtection="1">
      <alignment horizontal="center" vertical="center" wrapText="1"/>
      <protection hidden="1"/>
    </xf>
    <xf numFmtId="10" fontId="30" fillId="9" borderId="6" xfId="0" applyNumberFormat="1" applyFont="1" applyFill="1" applyBorder="1" applyAlignment="1" applyProtection="1">
      <alignment horizontal="center" vertical="center" wrapText="1"/>
      <protection hidden="1"/>
    </xf>
    <xf numFmtId="9" fontId="28" fillId="6" borderId="1" xfId="0" applyNumberFormat="1" applyFont="1" applyFill="1" applyBorder="1" applyAlignment="1" applyProtection="1">
      <alignment horizontal="center" vertical="center" wrapText="1"/>
      <protection hidden="1"/>
    </xf>
    <xf numFmtId="166" fontId="44" fillId="26" borderId="6" xfId="2" applyNumberFormat="1" applyFont="1" applyFill="1" applyBorder="1" applyAlignment="1" applyProtection="1">
      <alignment horizontal="center" vertical="center" wrapText="1"/>
      <protection hidden="1"/>
    </xf>
    <xf numFmtId="167" fontId="47" fillId="26" borderId="6" xfId="0" applyNumberFormat="1" applyFont="1" applyFill="1" applyBorder="1" applyAlignment="1" applyProtection="1">
      <alignment horizontal="center" vertical="center" wrapText="1"/>
      <protection hidden="1"/>
    </xf>
    <xf numFmtId="10" fontId="30" fillId="26" borderId="6" xfId="0" applyNumberFormat="1" applyFont="1" applyFill="1" applyBorder="1" applyAlignment="1" applyProtection="1">
      <alignment horizontal="center" vertical="center" wrapText="1"/>
      <protection hidden="1"/>
    </xf>
    <xf numFmtId="0" fontId="37" fillId="0" borderId="0" xfId="0" applyFont="1" applyAlignment="1" applyProtection="1">
      <alignment horizontal="center" vertical="center"/>
      <protection hidden="1"/>
    </xf>
    <xf numFmtId="0" fontId="65" fillId="0" borderId="0" xfId="0" applyFont="1" applyAlignment="1" applyProtection="1">
      <alignment horizontal="center" vertical="center"/>
      <protection hidden="1"/>
    </xf>
    <xf numFmtId="0" fontId="0" fillId="0" borderId="0" xfId="0" applyAlignment="1" applyProtection="1">
      <alignment vertical="center"/>
      <protection hidden="1"/>
    </xf>
    <xf numFmtId="0" fontId="38" fillId="0" borderId="0" xfId="0" applyFont="1" applyAlignment="1" applyProtection="1">
      <alignment horizontal="center"/>
      <protection hidden="1"/>
    </xf>
    <xf numFmtId="0" fontId="39" fillId="0" borderId="0" xfId="0" applyFont="1" applyAlignment="1" applyProtection="1">
      <alignment horizontal="center"/>
      <protection hidden="1"/>
    </xf>
    <xf numFmtId="0" fontId="65" fillId="0" borderId="0" xfId="0" applyFont="1" applyAlignment="1" applyProtection="1">
      <alignment horizontal="center"/>
      <protection hidden="1"/>
    </xf>
    <xf numFmtId="0" fontId="0" fillId="0" borderId="0" xfId="0" applyProtection="1">
      <protection hidden="1"/>
    </xf>
    <xf numFmtId="0" fontId="35" fillId="16" borderId="14" xfId="0" applyFont="1" applyFill="1" applyBorder="1" applyAlignment="1" applyProtection="1">
      <alignment horizontal="center" vertical="center"/>
      <protection hidden="1"/>
    </xf>
    <xf numFmtId="0" fontId="35" fillId="16" borderId="0" xfId="0" applyFont="1" applyFill="1" applyAlignment="1" applyProtection="1">
      <alignment horizontal="center" vertical="center"/>
      <protection hidden="1"/>
    </xf>
    <xf numFmtId="0" fontId="40" fillId="16" borderId="9" xfId="0" applyFont="1" applyFill="1" applyBorder="1" applyAlignment="1" applyProtection="1">
      <alignment horizontal="center" vertical="center" wrapText="1"/>
      <protection hidden="1"/>
    </xf>
    <xf numFmtId="0" fontId="40" fillId="16" borderId="10" xfId="0" applyFont="1" applyFill="1" applyBorder="1" applyAlignment="1" applyProtection="1">
      <alignment horizontal="left" vertical="center"/>
      <protection hidden="1"/>
    </xf>
    <xf numFmtId="10" fontId="36" fillId="4" borderId="9" xfId="10" applyNumberFormat="1" applyFont="1" applyFill="1" applyBorder="1" applyAlignment="1" applyProtection="1">
      <alignment horizontal="center" vertical="center"/>
      <protection hidden="1"/>
    </xf>
    <xf numFmtId="0" fontId="17" fillId="16" borderId="14" xfId="0" applyFont="1" applyFill="1" applyBorder="1" applyAlignment="1" applyProtection="1">
      <alignment horizontal="center" vertical="center" wrapText="1"/>
      <protection hidden="1"/>
    </xf>
    <xf numFmtId="0" fontId="17" fillId="16" borderId="0" xfId="0" applyFont="1" applyFill="1" applyAlignment="1" applyProtection="1">
      <alignment horizontal="center" vertical="center" wrapText="1"/>
      <protection hidden="1"/>
    </xf>
    <xf numFmtId="0" fontId="17" fillId="16" borderId="0" xfId="0" applyFont="1" applyFill="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4" fillId="0" borderId="7" xfId="0" applyFont="1" applyBorder="1" applyAlignment="1" applyProtection="1">
      <alignment horizontal="center" vertical="center"/>
      <protection hidden="1"/>
    </xf>
    <xf numFmtId="0" fontId="40" fillId="16" borderId="10" xfId="0" applyFont="1" applyFill="1" applyBorder="1" applyAlignment="1" applyProtection="1">
      <alignment horizontal="center" vertical="center"/>
      <protection hidden="1"/>
    </xf>
    <xf numFmtId="0" fontId="0" fillId="0" borderId="10" xfId="0" applyBorder="1" applyProtection="1">
      <protection hidden="1"/>
    </xf>
    <xf numFmtId="0" fontId="4" fillId="4" borderId="7" xfId="0" applyFont="1" applyFill="1" applyBorder="1" applyAlignment="1" applyProtection="1">
      <alignment horizontal="center" vertical="center"/>
      <protection hidden="1"/>
    </xf>
    <xf numFmtId="0" fontId="64" fillId="4" borderId="10" xfId="10" applyFont="1" applyFill="1" applyBorder="1" applyAlignment="1" applyProtection="1">
      <alignment vertical="center"/>
      <protection hidden="1"/>
    </xf>
    <xf numFmtId="0" fontId="16" fillId="8" borderId="10" xfId="3" applyFont="1" applyFill="1" applyBorder="1" applyAlignment="1" applyProtection="1">
      <alignment horizontal="center" vertical="center" wrapText="1"/>
      <protection hidden="1"/>
    </xf>
    <xf numFmtId="0" fontId="45" fillId="8" borderId="10" xfId="10" applyFont="1" applyFill="1" applyBorder="1" applyAlignment="1" applyProtection="1">
      <alignment horizontal="left" vertical="center" wrapText="1"/>
      <protection hidden="1"/>
    </xf>
    <xf numFmtId="0" fontId="19" fillId="8" borderId="10" xfId="3" applyFont="1" applyFill="1" applyBorder="1" applyAlignment="1" applyProtection="1">
      <alignment horizontal="left" vertical="center" wrapText="1"/>
      <protection hidden="1"/>
    </xf>
    <xf numFmtId="0" fontId="4" fillId="0" borderId="10" xfId="0" applyFont="1" applyBorder="1" applyAlignment="1" applyProtection="1">
      <alignment horizontal="center" vertical="center"/>
      <protection hidden="1"/>
    </xf>
    <xf numFmtId="0" fontId="4" fillId="5" borderId="10" xfId="0" applyFont="1" applyFill="1" applyBorder="1" applyAlignment="1" applyProtection="1">
      <alignment horizontal="center" vertical="center"/>
      <protection hidden="1"/>
    </xf>
    <xf numFmtId="0" fontId="64" fillId="5" borderId="10" xfId="10" applyFont="1" applyFill="1" applyBorder="1" applyAlignment="1" applyProtection="1">
      <alignment vertical="center"/>
      <protection hidden="1"/>
    </xf>
    <xf numFmtId="0" fontId="40" fillId="16" borderId="8" xfId="0" applyFont="1" applyFill="1" applyBorder="1" applyAlignment="1" applyProtection="1">
      <alignment horizontal="center" vertical="center"/>
      <protection hidden="1"/>
    </xf>
    <xf numFmtId="0" fontId="89" fillId="0" borderId="0" xfId="0" applyFont="1" applyAlignment="1" applyProtection="1">
      <alignment horizontal="center" vertical="center"/>
      <protection hidden="1"/>
    </xf>
    <xf numFmtId="0" fontId="4" fillId="12" borderId="7" xfId="0" applyFont="1" applyFill="1" applyBorder="1" applyAlignment="1" applyProtection="1">
      <alignment horizontal="center" vertical="center"/>
      <protection hidden="1"/>
    </xf>
    <xf numFmtId="0" fontId="64" fillId="12" borderId="8" xfId="10" applyFont="1" applyFill="1" applyBorder="1" applyAlignment="1" applyProtection="1">
      <alignment vertical="center"/>
      <protection hidden="1"/>
    </xf>
    <xf numFmtId="0" fontId="5" fillId="0" borderId="0" xfId="0" applyFont="1" applyProtection="1">
      <protection hidden="1"/>
    </xf>
    <xf numFmtId="167" fontId="20" fillId="6" borderId="1" xfId="0" applyNumberFormat="1" applyFont="1" applyFill="1" applyBorder="1" applyAlignment="1" applyProtection="1">
      <alignment horizontal="center" vertical="center" wrapText="1"/>
      <protection hidden="1"/>
    </xf>
    <xf numFmtId="167" fontId="28" fillId="21" borderId="1" xfId="0" applyNumberFormat="1" applyFont="1" applyFill="1" applyBorder="1" applyAlignment="1" applyProtection="1">
      <alignment horizontal="center" vertical="center" wrapText="1"/>
      <protection hidden="1"/>
    </xf>
    <xf numFmtId="167" fontId="29" fillId="21" borderId="1" xfId="0" applyNumberFormat="1" applyFont="1" applyFill="1" applyBorder="1" applyAlignment="1" applyProtection="1">
      <alignment horizontal="center" vertical="center" wrapText="1"/>
      <protection hidden="1"/>
    </xf>
    <xf numFmtId="167" fontId="55" fillId="6" borderId="1" xfId="0" applyNumberFormat="1" applyFont="1" applyFill="1" applyBorder="1" applyAlignment="1" applyProtection="1">
      <alignment horizontal="center" vertical="center" wrapText="1"/>
      <protection hidden="1"/>
    </xf>
    <xf numFmtId="167" fontId="7" fillId="9" borderId="6" xfId="0" applyNumberFormat="1" applyFont="1" applyFill="1" applyBorder="1" applyAlignment="1" applyProtection="1">
      <alignment horizontal="center" vertical="center" wrapText="1"/>
      <protection hidden="1"/>
    </xf>
    <xf numFmtId="167" fontId="47" fillId="9" borderId="6" xfId="0" applyNumberFormat="1" applyFont="1" applyFill="1" applyBorder="1" applyAlignment="1" applyProtection="1">
      <alignment horizontal="left" vertical="top" wrapText="1"/>
      <protection hidden="1"/>
    </xf>
    <xf numFmtId="3" fontId="55" fillId="22" borderId="1" xfId="0" applyNumberFormat="1" applyFont="1" applyFill="1" applyBorder="1" applyAlignment="1" applyProtection="1">
      <alignment horizontal="center" vertical="center" wrapText="1"/>
      <protection hidden="1"/>
    </xf>
    <xf numFmtId="167" fontId="55" fillId="22" borderId="1" xfId="0" applyNumberFormat="1" applyFont="1" applyFill="1" applyBorder="1" applyAlignment="1" applyProtection="1">
      <alignment horizontal="center" vertical="center" wrapText="1"/>
      <protection hidden="1"/>
    </xf>
    <xf numFmtId="0" fontId="55" fillId="22" borderId="1" xfId="0" applyFont="1" applyFill="1" applyBorder="1" applyAlignment="1" applyProtection="1">
      <alignment horizontal="center" vertical="center" wrapText="1"/>
      <protection hidden="1"/>
    </xf>
    <xf numFmtId="167" fontId="29" fillId="22" borderId="1" xfId="0" applyNumberFormat="1" applyFont="1" applyFill="1" applyBorder="1" applyAlignment="1" applyProtection="1">
      <alignment horizontal="center" vertical="center" wrapText="1"/>
      <protection hidden="1"/>
    </xf>
    <xf numFmtId="0" fontId="18" fillId="0" borderId="0" xfId="0" applyFont="1" applyAlignment="1" applyProtection="1">
      <alignment horizontal="center" vertical="center"/>
      <protection hidden="1"/>
    </xf>
    <xf numFmtId="10" fontId="18" fillId="0" borderId="0" xfId="0" applyNumberFormat="1" applyFont="1" applyAlignment="1" applyProtection="1">
      <alignment horizontal="center" vertical="center" wrapText="1"/>
      <protection hidden="1"/>
    </xf>
    <xf numFmtId="0" fontId="21" fillId="11" borderId="0" xfId="10" applyFont="1" applyFill="1" applyAlignment="1" applyProtection="1">
      <alignment horizontal="center" vertical="center"/>
      <protection hidden="1"/>
    </xf>
    <xf numFmtId="0" fontId="41" fillId="0" borderId="0" xfId="0" applyFont="1" applyProtection="1">
      <protection hidden="1"/>
    </xf>
    <xf numFmtId="0" fontId="15" fillId="0" borderId="0" xfId="0" applyFont="1" applyAlignment="1" applyProtection="1">
      <alignment horizontal="left" vertical="top"/>
      <protection hidden="1"/>
    </xf>
    <xf numFmtId="3" fontId="7" fillId="9" borderId="6" xfId="0" applyNumberFormat="1" applyFont="1" applyFill="1" applyBorder="1" applyAlignment="1" applyProtection="1">
      <alignment horizontal="left" vertical="top" wrapText="1"/>
      <protection hidden="1"/>
    </xf>
    <xf numFmtId="3" fontId="47" fillId="26" borderId="6" xfId="0" applyNumberFormat="1" applyFont="1" applyFill="1" applyBorder="1" applyAlignment="1" applyProtection="1">
      <alignment horizontal="justify" vertical="top" wrapText="1"/>
      <protection hidden="1"/>
    </xf>
    <xf numFmtId="3" fontId="47" fillId="38" borderId="6" xfId="0" applyNumberFormat="1" applyFont="1" applyFill="1" applyBorder="1" applyAlignment="1" applyProtection="1">
      <alignment horizontal="justify" vertical="top" wrapText="1"/>
      <protection hidden="1"/>
    </xf>
    <xf numFmtId="3" fontId="61" fillId="6" borderId="10" xfId="0" applyNumberFormat="1" applyFont="1" applyFill="1" applyBorder="1" applyAlignment="1" applyProtection="1">
      <alignment vertical="center" wrapText="1"/>
      <protection hidden="1"/>
    </xf>
    <xf numFmtId="0" fontId="47" fillId="25" borderId="6" xfId="0" applyFont="1" applyFill="1" applyBorder="1" applyAlignment="1" applyProtection="1">
      <alignment vertical="center" wrapText="1"/>
      <protection hidden="1"/>
    </xf>
    <xf numFmtId="0" fontId="47" fillId="9" borderId="6" xfId="0" applyFont="1" applyFill="1" applyBorder="1" applyAlignment="1" applyProtection="1">
      <alignment vertical="center" wrapText="1"/>
      <protection hidden="1"/>
    </xf>
    <xf numFmtId="0" fontId="47" fillId="14" borderId="6" xfId="0" applyFont="1" applyFill="1" applyBorder="1" applyAlignment="1" applyProtection="1">
      <alignment vertical="center" wrapText="1"/>
      <protection hidden="1"/>
    </xf>
    <xf numFmtId="3" fontId="47" fillId="9" borderId="6" xfId="0" applyNumberFormat="1" applyFont="1" applyFill="1" applyBorder="1" applyAlignment="1" applyProtection="1">
      <alignment vertical="center" wrapText="1"/>
      <protection hidden="1"/>
    </xf>
    <xf numFmtId="3" fontId="61" fillId="14" borderId="6" xfId="0" applyNumberFormat="1" applyFont="1" applyFill="1" applyBorder="1" applyAlignment="1" applyProtection="1">
      <alignment vertical="center" wrapText="1"/>
      <protection hidden="1"/>
    </xf>
    <xf numFmtId="3" fontId="47" fillId="14" borderId="6" xfId="0" applyNumberFormat="1" applyFont="1" applyFill="1" applyBorder="1" applyAlignment="1" applyProtection="1">
      <alignment vertical="center" wrapText="1"/>
      <protection hidden="1"/>
    </xf>
    <xf numFmtId="3" fontId="30" fillId="9" borderId="6" xfId="0" applyNumberFormat="1" applyFont="1" applyFill="1" applyBorder="1" applyAlignment="1" applyProtection="1">
      <alignment horizontal="left" vertical="top" wrapText="1"/>
      <protection hidden="1"/>
    </xf>
    <xf numFmtId="3" fontId="30" fillId="38" borderId="6" xfId="0" applyNumberFormat="1" applyFont="1" applyFill="1" applyBorder="1" applyAlignment="1" applyProtection="1">
      <alignment horizontal="left" vertical="top" wrapText="1"/>
      <protection hidden="1"/>
    </xf>
    <xf numFmtId="3" fontId="59" fillId="9" borderId="6" xfId="0" applyNumberFormat="1" applyFont="1" applyFill="1" applyBorder="1" applyAlignment="1" applyProtection="1">
      <alignment horizontal="left" vertical="top" wrapText="1"/>
      <protection hidden="1"/>
    </xf>
    <xf numFmtId="0" fontId="71" fillId="36" borderId="0" xfId="0" applyFont="1" applyFill="1" applyAlignment="1" applyProtection="1">
      <alignment vertical="center" wrapText="1"/>
      <protection hidden="1"/>
    </xf>
    <xf numFmtId="0" fontId="58" fillId="9" borderId="6" xfId="0" applyFont="1" applyFill="1" applyBorder="1" applyAlignment="1" applyProtection="1">
      <alignment horizontal="left" vertical="top" wrapText="1"/>
      <protection hidden="1"/>
    </xf>
    <xf numFmtId="0" fontId="42" fillId="26" borderId="6" xfId="0" applyFont="1" applyFill="1" applyBorder="1" applyAlignment="1" applyProtection="1">
      <alignment horizontal="left" vertical="top" wrapText="1"/>
      <protection hidden="1"/>
    </xf>
    <xf numFmtId="3" fontId="44" fillId="26" borderId="6" xfId="0" applyNumberFormat="1" applyFont="1" applyFill="1" applyBorder="1" applyAlignment="1" applyProtection="1">
      <alignment horizontal="left" vertical="top" wrapText="1"/>
      <protection hidden="1"/>
    </xf>
    <xf numFmtId="3" fontId="47" fillId="6" borderId="4" xfId="0" applyNumberFormat="1" applyFont="1" applyFill="1" applyBorder="1" applyAlignment="1" applyProtection="1">
      <alignment horizontal="left" vertical="top" wrapText="1"/>
      <protection hidden="1"/>
    </xf>
    <xf numFmtId="3" fontId="47" fillId="6" borderId="16" xfId="0" applyNumberFormat="1" applyFont="1" applyFill="1" applyBorder="1" applyAlignment="1" applyProtection="1">
      <alignment horizontal="left" vertical="top" wrapText="1"/>
      <protection hidden="1"/>
    </xf>
    <xf numFmtId="49" fontId="11" fillId="6" borderId="1" xfId="1" applyNumberFormat="1" applyFont="1" applyFill="1" applyBorder="1" applyAlignment="1" applyProtection="1">
      <alignment horizontal="left" vertical="center" wrapText="1"/>
      <protection hidden="1"/>
    </xf>
    <xf numFmtId="0" fontId="82" fillId="6" borderId="0" xfId="0" applyFont="1" applyFill="1" applyAlignment="1" applyProtection="1">
      <alignment horizontal="justify" vertical="center"/>
      <protection hidden="1"/>
    </xf>
    <xf numFmtId="3" fontId="47" fillId="42" borderId="6" xfId="0" applyNumberFormat="1" applyFont="1" applyFill="1" applyBorder="1" applyAlignment="1" applyProtection="1">
      <alignment horizontal="left" vertical="top" wrapText="1"/>
      <protection hidden="1"/>
    </xf>
    <xf numFmtId="3" fontId="47" fillId="14" borderId="6" xfId="0" applyNumberFormat="1" applyFont="1" applyFill="1" applyBorder="1" applyAlignment="1" applyProtection="1">
      <alignment horizontal="left" vertical="center" wrapText="1"/>
      <protection hidden="1"/>
    </xf>
    <xf numFmtId="0" fontId="71" fillId="6" borderId="0" xfId="0" applyFont="1" applyFill="1" applyAlignment="1" applyProtection="1">
      <alignment vertical="center" wrapText="1"/>
      <protection hidden="1"/>
    </xf>
    <xf numFmtId="9" fontId="11" fillId="6" borderId="1" xfId="2" applyFont="1" applyFill="1" applyBorder="1" applyAlignment="1" applyProtection="1">
      <alignment horizontal="left" vertical="center" wrapText="1"/>
      <protection hidden="1"/>
    </xf>
    <xf numFmtId="0" fontId="44" fillId="26" borderId="6" xfId="0" applyFont="1" applyFill="1" applyBorder="1" applyAlignment="1" applyProtection="1">
      <alignment wrapText="1"/>
      <protection hidden="1"/>
    </xf>
    <xf numFmtId="0" fontId="59" fillId="9" borderId="6" xfId="0" applyFont="1" applyFill="1" applyBorder="1" applyAlignment="1" applyProtection="1">
      <alignment wrapText="1"/>
      <protection hidden="1"/>
    </xf>
    <xf numFmtId="3" fontId="47" fillId="25" borderId="6" xfId="0" applyNumberFormat="1" applyFont="1" applyFill="1" applyBorder="1" applyAlignment="1" applyProtection="1">
      <alignment vertical="center" wrapText="1"/>
      <protection hidden="1"/>
    </xf>
    <xf numFmtId="0" fontId="67" fillId="20" borderId="6" xfId="0" applyFont="1" applyFill="1" applyBorder="1" applyAlignment="1" applyProtection="1">
      <alignment vertical="center" wrapText="1"/>
      <protection hidden="1"/>
    </xf>
    <xf numFmtId="0" fontId="67" fillId="20" borderId="5" xfId="0" applyFont="1" applyFill="1" applyBorder="1" applyAlignment="1" applyProtection="1">
      <alignment vertical="center" wrapText="1"/>
      <protection hidden="1"/>
    </xf>
    <xf numFmtId="0" fontId="67" fillId="32" borderId="5" xfId="0" applyFont="1" applyFill="1" applyBorder="1" applyAlignment="1" applyProtection="1">
      <alignment vertical="center" wrapText="1"/>
      <protection hidden="1"/>
    </xf>
    <xf numFmtId="0" fontId="67" fillId="20" borderId="5" xfId="0" applyFont="1" applyFill="1" applyBorder="1" applyAlignment="1" applyProtection="1">
      <alignment horizontal="justify" vertical="center" wrapText="1"/>
      <protection hidden="1"/>
    </xf>
    <xf numFmtId="0" fontId="58" fillId="9" borderId="6" xfId="0" applyFont="1" applyFill="1" applyBorder="1" applyAlignment="1" applyProtection="1">
      <alignment horizontal="left" vertical="center" wrapText="1"/>
      <protection hidden="1"/>
    </xf>
    <xf numFmtId="0" fontId="44" fillId="17" borderId="6" xfId="0" applyFont="1" applyFill="1" applyBorder="1" applyAlignment="1" applyProtection="1">
      <alignment wrapText="1"/>
      <protection hidden="1"/>
    </xf>
    <xf numFmtId="3" fontId="47" fillId="17" borderId="6" xfId="0" applyNumberFormat="1" applyFont="1" applyFill="1" applyBorder="1" applyAlignment="1" applyProtection="1">
      <alignment horizontal="left" vertical="top" wrapText="1"/>
      <protection hidden="1"/>
    </xf>
    <xf numFmtId="3" fontId="61" fillId="9" borderId="6" xfId="0" applyNumberFormat="1" applyFont="1" applyFill="1" applyBorder="1" applyAlignment="1" applyProtection="1">
      <alignment horizontal="left" vertical="top" wrapText="1"/>
      <protection hidden="1"/>
    </xf>
    <xf numFmtId="3" fontId="47" fillId="25" borderId="6" xfId="0" applyNumberFormat="1" applyFont="1" applyFill="1" applyBorder="1" applyAlignment="1" applyProtection="1">
      <alignment horizontal="justify" vertical="top" wrapText="1"/>
      <protection hidden="1"/>
    </xf>
    <xf numFmtId="0" fontId="23" fillId="13" borderId="11" xfId="0" applyFont="1" applyFill="1" applyBorder="1" applyAlignment="1" applyProtection="1">
      <alignment horizontal="center" vertical="center" wrapText="1"/>
      <protection hidden="1"/>
    </xf>
    <xf numFmtId="6" fontId="90" fillId="7" borderId="1" xfId="0" applyNumberFormat="1" applyFont="1" applyFill="1" applyBorder="1" applyAlignment="1" applyProtection="1">
      <alignment horizontal="left" vertical="top" wrapText="1"/>
      <protection hidden="1"/>
    </xf>
    <xf numFmtId="0" fontId="9" fillId="7" borderId="0" xfId="0" applyFont="1" applyFill="1" applyAlignment="1" applyProtection="1">
      <alignment vertical="center" wrapText="1"/>
      <protection hidden="1"/>
    </xf>
    <xf numFmtId="0" fontId="0" fillId="7" borderId="0" xfId="0" applyFill="1" applyAlignment="1" applyProtection="1">
      <alignment vertical="center" wrapText="1"/>
      <protection hidden="1"/>
    </xf>
    <xf numFmtId="0" fontId="59" fillId="0" borderId="0" xfId="0" applyFont="1" applyProtection="1">
      <protection hidden="1"/>
    </xf>
    <xf numFmtId="3" fontId="57" fillId="9" borderId="6" xfId="0" applyNumberFormat="1" applyFont="1" applyFill="1" applyBorder="1" applyAlignment="1" applyProtection="1">
      <alignment horizontal="left" vertical="top" wrapText="1"/>
      <protection hidden="1"/>
    </xf>
    <xf numFmtId="3" fontId="61" fillId="25" borderId="6" xfId="0" applyNumberFormat="1" applyFont="1" applyFill="1" applyBorder="1" applyAlignment="1" applyProtection="1">
      <alignment horizontal="left" vertical="top" wrapText="1"/>
      <protection hidden="1"/>
    </xf>
    <xf numFmtId="0" fontId="15" fillId="7" borderId="0" xfId="0" applyFont="1" applyFill="1" applyProtection="1">
      <protection hidden="1"/>
    </xf>
    <xf numFmtId="3" fontId="47" fillId="8" borderId="6" xfId="0" applyNumberFormat="1" applyFont="1" applyFill="1" applyBorder="1" applyAlignment="1" applyProtection="1">
      <alignment horizontal="left" vertical="top" wrapText="1"/>
      <protection hidden="1"/>
    </xf>
    <xf numFmtId="3" fontId="47" fillId="26" borderId="6" xfId="0" applyNumberFormat="1" applyFont="1" applyFill="1" applyBorder="1" applyAlignment="1" applyProtection="1">
      <alignment horizontal="justify" vertical="center" wrapText="1"/>
      <protection hidden="1"/>
    </xf>
    <xf numFmtId="3" fontId="47" fillId="39" borderId="6" xfId="0" applyNumberFormat="1" applyFont="1" applyFill="1" applyBorder="1" applyAlignment="1" applyProtection="1">
      <alignment horizontal="left" vertical="top" wrapText="1"/>
      <protection hidden="1"/>
    </xf>
    <xf numFmtId="3" fontId="71" fillId="6" borderId="0" xfId="0" applyNumberFormat="1" applyFont="1" applyFill="1" applyAlignment="1" applyProtection="1">
      <alignment vertical="center" wrapText="1"/>
      <protection hidden="1"/>
    </xf>
    <xf numFmtId="0" fontId="61" fillId="41" borderId="0" xfId="0" applyFont="1" applyFill="1" applyAlignment="1" applyProtection="1">
      <alignment wrapText="1"/>
      <protection hidden="1"/>
    </xf>
    <xf numFmtId="0" fontId="15" fillId="6" borderId="0" xfId="0" applyFont="1" applyFill="1" applyProtection="1">
      <protection hidden="1"/>
    </xf>
    <xf numFmtId="3" fontId="77" fillId="9" borderId="6" xfId="0" applyNumberFormat="1" applyFont="1" applyFill="1" applyBorder="1" applyAlignment="1" applyProtection="1">
      <alignment horizontal="left" wrapText="1"/>
      <protection hidden="1"/>
    </xf>
    <xf numFmtId="3" fontId="47" fillId="53" borderId="6" xfId="0" applyNumberFormat="1" applyFont="1" applyFill="1" applyBorder="1" applyAlignment="1" applyProtection="1">
      <alignment horizontal="left" vertical="center" wrapText="1"/>
      <protection hidden="1"/>
    </xf>
    <xf numFmtId="0" fontId="24" fillId="10" borderId="0" xfId="0" applyFont="1" applyFill="1" applyAlignment="1" applyProtection="1">
      <alignment horizontal="left"/>
      <protection hidden="1"/>
    </xf>
    <xf numFmtId="0" fontId="24" fillId="13" borderId="12" xfId="0" applyFont="1" applyFill="1" applyBorder="1" applyAlignment="1" applyProtection="1">
      <alignment horizontal="left"/>
      <protection hidden="1"/>
    </xf>
    <xf numFmtId="167" fontId="24" fillId="13" borderId="13" xfId="2" applyNumberFormat="1" applyFont="1" applyFill="1" applyBorder="1" applyAlignment="1" applyProtection="1">
      <alignment horizontal="center" vertical="center"/>
      <protection hidden="1"/>
    </xf>
    <xf numFmtId="3" fontId="61" fillId="9" borderId="6" xfId="0" applyNumberFormat="1" applyFont="1" applyFill="1" applyBorder="1" applyAlignment="1" applyProtection="1">
      <alignment horizontal="left" vertical="center" wrapText="1"/>
      <protection hidden="1"/>
    </xf>
    <xf numFmtId="3" fontId="61" fillId="6" borderId="6" xfId="0" applyNumberFormat="1" applyFont="1" applyFill="1" applyBorder="1" applyAlignment="1" applyProtection="1">
      <alignment horizontal="left" vertical="center" wrapText="1"/>
      <protection hidden="1"/>
    </xf>
    <xf numFmtId="0" fontId="44" fillId="26" borderId="6" xfId="0" applyFont="1" applyFill="1" applyBorder="1" applyAlignment="1" applyProtection="1">
      <alignment vertical="center" wrapText="1"/>
      <protection hidden="1"/>
    </xf>
    <xf numFmtId="0" fontId="23" fillId="44" borderId="0" xfId="0" applyFont="1" applyFill="1" applyAlignment="1" applyProtection="1">
      <alignment horizontal="left" wrapText="1"/>
      <protection hidden="1"/>
    </xf>
    <xf numFmtId="0" fontId="23" fillId="44" borderId="12" xfId="0" applyFont="1" applyFill="1" applyBorder="1" applyAlignment="1" applyProtection="1">
      <alignment horizontal="left" wrapText="1"/>
      <protection hidden="1"/>
    </xf>
    <xf numFmtId="0" fontId="47" fillId="6" borderId="1" xfId="0" applyFont="1" applyFill="1" applyBorder="1" applyAlignment="1" applyProtection="1">
      <alignment horizontal="left" vertical="center" wrapText="1"/>
      <protection hidden="1"/>
    </xf>
    <xf numFmtId="3" fontId="47" fillId="9" borderId="6" xfId="0" applyNumberFormat="1" applyFont="1" applyFill="1" applyBorder="1" applyAlignment="1" applyProtection="1">
      <alignment vertical="top" wrapText="1"/>
      <protection hidden="1"/>
    </xf>
    <xf numFmtId="3" fontId="47" fillId="38" borderId="6" xfId="0" applyNumberFormat="1" applyFont="1" applyFill="1" applyBorder="1" applyAlignment="1" applyProtection="1">
      <alignment vertical="top" wrapText="1"/>
      <protection hidden="1"/>
    </xf>
    <xf numFmtId="3" fontId="47" fillId="43" borderId="6" xfId="0" applyNumberFormat="1" applyFont="1" applyFill="1" applyBorder="1" applyAlignment="1" applyProtection="1">
      <alignment horizontal="left" vertical="top" wrapText="1"/>
      <protection hidden="1"/>
    </xf>
    <xf numFmtId="3" fontId="47" fillId="25" borderId="6" xfId="0" applyNumberFormat="1" applyFont="1" applyFill="1" applyBorder="1" applyAlignment="1" applyProtection="1">
      <alignment horizontal="justify" vertical="center" wrapText="1"/>
      <protection hidden="1"/>
    </xf>
    <xf numFmtId="3" fontId="73" fillId="9" borderId="6" xfId="0" applyNumberFormat="1" applyFont="1" applyFill="1" applyBorder="1" applyAlignment="1" applyProtection="1">
      <alignment horizontal="left" vertical="center" wrapText="1"/>
      <protection hidden="1"/>
    </xf>
    <xf numFmtId="3" fontId="73" fillId="25" borderId="6" xfId="0" applyNumberFormat="1" applyFont="1" applyFill="1" applyBorder="1" applyAlignment="1" applyProtection="1">
      <alignment horizontal="left" vertical="center" wrapText="1"/>
      <protection hidden="1"/>
    </xf>
    <xf numFmtId="0" fontId="75" fillId="18" borderId="0" xfId="0" applyFont="1" applyFill="1" applyAlignment="1" applyProtection="1">
      <alignment horizontal="left" vertical="center" wrapText="1"/>
      <protection hidden="1"/>
    </xf>
    <xf numFmtId="0" fontId="73" fillId="6" borderId="1" xfId="0" applyFont="1" applyFill="1" applyBorder="1" applyAlignment="1" applyProtection="1">
      <alignment horizontal="left" vertical="center" wrapText="1"/>
      <protection hidden="1"/>
    </xf>
    <xf numFmtId="3" fontId="73" fillId="40" borderId="6" xfId="0" applyNumberFormat="1" applyFont="1" applyFill="1" applyBorder="1" applyAlignment="1" applyProtection="1">
      <alignment horizontal="left" vertical="center" wrapText="1"/>
      <protection hidden="1"/>
    </xf>
    <xf numFmtId="3" fontId="73" fillId="14" borderId="6" xfId="0" applyNumberFormat="1" applyFont="1" applyFill="1" applyBorder="1" applyAlignment="1" applyProtection="1">
      <alignment horizontal="left" vertical="center" wrapText="1"/>
      <protection hidden="1"/>
    </xf>
    <xf numFmtId="0" fontId="83" fillId="10" borderId="0" xfId="0" applyFont="1" applyFill="1" applyAlignment="1" applyProtection="1">
      <alignment horizontal="center" vertical="center" wrapText="1"/>
      <protection hidden="1"/>
    </xf>
    <xf numFmtId="0" fontId="31" fillId="10" borderId="0" xfId="0" applyFont="1" applyFill="1" applyAlignment="1" applyProtection="1">
      <alignment horizontal="left" vertical="top" wrapText="1"/>
      <protection hidden="1"/>
    </xf>
    <xf numFmtId="0" fontId="53" fillId="13" borderId="12" xfId="0" applyFont="1" applyFill="1" applyBorder="1" applyAlignment="1" applyProtection="1">
      <alignment horizontal="center" wrapText="1"/>
      <protection hidden="1"/>
    </xf>
    <xf numFmtId="0" fontId="53" fillId="13" borderId="17" xfId="0" applyFont="1" applyFill="1" applyBorder="1" applyAlignment="1" applyProtection="1">
      <alignment horizontal="center" wrapText="1"/>
      <protection hidden="1"/>
    </xf>
    <xf numFmtId="0" fontId="83" fillId="19" borderId="2" xfId="0" applyFont="1" applyFill="1" applyBorder="1" applyAlignment="1" applyProtection="1">
      <alignment horizontal="center" vertical="center" wrapText="1"/>
      <protection hidden="1"/>
    </xf>
    <xf numFmtId="0" fontId="31" fillId="13" borderId="12" xfId="0" applyFont="1" applyFill="1" applyBorder="1" applyAlignment="1" applyProtection="1">
      <alignment horizontal="center" vertical="center" wrapText="1"/>
      <protection hidden="1"/>
    </xf>
    <xf numFmtId="0" fontId="31" fillId="10" borderId="3" xfId="0" applyFont="1" applyFill="1" applyBorder="1" applyAlignment="1" applyProtection="1">
      <alignment horizontal="center" vertical="center" wrapText="1"/>
      <protection hidden="1"/>
    </xf>
    <xf numFmtId="0" fontId="83" fillId="6" borderId="1" xfId="0" applyFont="1" applyFill="1" applyBorder="1" applyAlignment="1" applyProtection="1">
      <alignment horizontal="center" vertical="center" wrapText="1"/>
      <protection hidden="1"/>
    </xf>
    <xf numFmtId="0" fontId="30" fillId="6" borderId="1" xfId="0" applyFont="1" applyFill="1" applyBorder="1" applyAlignment="1" applyProtection="1">
      <alignment horizontal="center" vertical="center" wrapText="1"/>
      <protection hidden="1"/>
    </xf>
    <xf numFmtId="3" fontId="85" fillId="9" borderId="6" xfId="0" applyNumberFormat="1" applyFont="1" applyFill="1" applyBorder="1" applyAlignment="1" applyProtection="1">
      <alignment horizontal="left" vertical="top" wrapText="1"/>
      <protection hidden="1"/>
    </xf>
    <xf numFmtId="3" fontId="30" fillId="6" borderId="6" xfId="0" applyNumberFormat="1" applyFont="1" applyFill="1" applyBorder="1" applyAlignment="1" applyProtection="1">
      <alignment horizontal="left" vertical="top" wrapText="1"/>
      <protection hidden="1"/>
    </xf>
    <xf numFmtId="3" fontId="85" fillId="6" borderId="6" xfId="0" applyNumberFormat="1" applyFont="1" applyFill="1" applyBorder="1" applyAlignment="1" applyProtection="1">
      <alignment horizontal="left" vertical="top" wrapText="1"/>
      <protection hidden="1"/>
    </xf>
    <xf numFmtId="166" fontId="30" fillId="6" borderId="1" xfId="0" applyNumberFormat="1" applyFont="1" applyFill="1" applyBorder="1" applyAlignment="1" applyProtection="1">
      <alignment horizontal="center" vertical="center" wrapText="1"/>
      <protection hidden="1"/>
    </xf>
    <xf numFmtId="3" fontId="63" fillId="9" borderId="6" xfId="0" applyNumberFormat="1" applyFont="1" applyFill="1" applyBorder="1" applyAlignment="1" applyProtection="1">
      <alignment horizontal="left" vertical="top" wrapText="1"/>
      <protection hidden="1"/>
    </xf>
    <xf numFmtId="0" fontId="83" fillId="29" borderId="1" xfId="0" applyFont="1" applyFill="1" applyBorder="1" applyAlignment="1" applyProtection="1">
      <alignment horizontal="center" vertical="center" wrapText="1"/>
      <protection hidden="1"/>
    </xf>
    <xf numFmtId="0" fontId="30" fillId="29" borderId="1" xfId="0" applyFont="1" applyFill="1" applyBorder="1" applyAlignment="1" applyProtection="1">
      <alignment horizontal="center" vertical="center" wrapText="1"/>
      <protection hidden="1"/>
    </xf>
    <xf numFmtId="3" fontId="30" fillId="26" borderId="6" xfId="0" applyNumberFormat="1" applyFont="1" applyFill="1" applyBorder="1" applyAlignment="1" applyProtection="1">
      <alignment horizontal="left" vertical="top" wrapText="1"/>
      <protection hidden="1"/>
    </xf>
    <xf numFmtId="3" fontId="30" fillId="9" borderId="6" xfId="0" applyNumberFormat="1" applyFont="1" applyFill="1" applyBorder="1" applyAlignment="1" applyProtection="1">
      <alignment horizontal="center" vertical="top" wrapText="1"/>
      <protection hidden="1"/>
    </xf>
    <xf numFmtId="0" fontId="47" fillId="9" borderId="6" xfId="0" applyFont="1" applyFill="1" applyBorder="1" applyAlignment="1" applyProtection="1">
      <alignment vertical="top" wrapText="1"/>
      <protection hidden="1"/>
    </xf>
    <xf numFmtId="0" fontId="47" fillId="9" borderId="5" xfId="0" applyFont="1" applyFill="1" applyBorder="1" applyAlignment="1" applyProtection="1">
      <alignment vertical="top" wrapText="1"/>
      <protection hidden="1"/>
    </xf>
    <xf numFmtId="0" fontId="67" fillId="58" borderId="5" xfId="0" applyFont="1" applyFill="1" applyBorder="1" applyAlignment="1" applyProtection="1">
      <alignment vertical="center" wrapText="1"/>
      <protection hidden="1"/>
    </xf>
    <xf numFmtId="3" fontId="47" fillId="49" borderId="6" xfId="0" applyNumberFormat="1" applyFont="1" applyFill="1" applyBorder="1" applyAlignment="1" applyProtection="1">
      <alignment horizontal="left" vertical="top" wrapText="1"/>
      <protection hidden="1"/>
    </xf>
    <xf numFmtId="0" fontId="67" fillId="9" borderId="6" xfId="0" applyFont="1" applyFill="1" applyBorder="1" applyAlignment="1" applyProtection="1">
      <alignment vertical="center" wrapText="1"/>
      <protection hidden="1"/>
    </xf>
    <xf numFmtId="3" fontId="47" fillId="31" borderId="6" xfId="0" applyNumberFormat="1" applyFont="1" applyFill="1" applyBorder="1" applyAlignment="1" applyProtection="1">
      <alignment horizontal="left" vertical="center" wrapText="1"/>
      <protection hidden="1"/>
    </xf>
    <xf numFmtId="3" fontId="87" fillId="9" borderId="6" xfId="0" applyNumberFormat="1" applyFont="1" applyFill="1" applyBorder="1" applyAlignment="1" applyProtection="1">
      <alignment horizontal="left" vertical="top" wrapText="1"/>
      <protection hidden="1"/>
    </xf>
  </cellXfs>
  <cellStyles count="52">
    <cellStyle name="Comma [0] 2" xfId="51" xr:uid="{31376AC8-9707-4FF7-830D-857923326A23}"/>
    <cellStyle name="Excel Built-in Bad" xfId="43" xr:uid="{00000000-0005-0000-0000-000001000000}"/>
    <cellStyle name="Excel Built-in Comma [0]" xfId="39" xr:uid="{00000000-0005-0000-0000-000002000000}"/>
    <cellStyle name="Hipervínculo" xfId="10" builtinId="8"/>
    <cellStyle name="Hipervínculo 2" xfId="44" xr:uid="{00000000-0005-0000-0000-000004000000}"/>
    <cellStyle name="Incorrecto" xfId="3" builtinId="27"/>
    <cellStyle name="Incorrecto 2" xfId="7" xr:uid="{00000000-0005-0000-0000-000006000000}"/>
    <cellStyle name="Millares [0]" xfId="1" builtinId="6"/>
    <cellStyle name="Millares [0] 2" xfId="12" xr:uid="{00000000-0005-0000-0000-000009000000}"/>
    <cellStyle name="Millares [0] 2 2" xfId="21" xr:uid="{00000000-0005-0000-0000-00000A000000}"/>
    <cellStyle name="Millares [0] 2 2 2" xfId="31" xr:uid="{00000000-0005-0000-0000-00000B000000}"/>
    <cellStyle name="Millares [0] 2 2 2 2" xfId="32" xr:uid="{00000000-0005-0000-0000-00000C000000}"/>
    <cellStyle name="Millares [0] 3" xfId="8" xr:uid="{00000000-0005-0000-0000-00000D000000}"/>
    <cellStyle name="Millares [0] 3 2" xfId="23" xr:uid="{00000000-0005-0000-0000-00000E000000}"/>
    <cellStyle name="Millares [0] 3 2 3" xfId="25" xr:uid="{00000000-0005-0000-0000-00000F000000}"/>
    <cellStyle name="Millares [0] 3 4" xfId="24" xr:uid="{00000000-0005-0000-0000-000010000000}"/>
    <cellStyle name="Millares [0] 4" xfId="33" xr:uid="{00000000-0005-0000-0000-000011000000}"/>
    <cellStyle name="Millares [0] 4 2" xfId="45" xr:uid="{00000000-0005-0000-0000-000012000000}"/>
    <cellStyle name="Millares [0] 5" xfId="42" xr:uid="{00000000-0005-0000-0000-000013000000}"/>
    <cellStyle name="Millares [0] 6" xfId="26" xr:uid="{00000000-0005-0000-0000-000014000000}"/>
    <cellStyle name="Millares [0] 7" xfId="49" xr:uid="{00000000-0005-0000-0000-000015000000}"/>
    <cellStyle name="Millares 2" xfId="14" xr:uid="{00000000-0005-0000-0000-000016000000}"/>
    <cellStyle name="Millares 2 2" xfId="18" xr:uid="{00000000-0005-0000-0000-000017000000}"/>
    <cellStyle name="Millares 3" xfId="9" xr:uid="{00000000-0005-0000-0000-000018000000}"/>
    <cellStyle name="Millares 4" xfId="40" xr:uid="{00000000-0005-0000-0000-000019000000}"/>
    <cellStyle name="Moneda [0] 2" xfId="13" xr:uid="{00000000-0005-0000-0000-00001C000000}"/>
    <cellStyle name="Moneda [0] 2 2" xfId="22" xr:uid="{00000000-0005-0000-0000-00001D000000}"/>
    <cellStyle name="Moneda [0] 2 2 2" xfId="30" xr:uid="{00000000-0005-0000-0000-00001E000000}"/>
    <cellStyle name="Moneda [0] 3" xfId="5" xr:uid="{00000000-0005-0000-0000-00001F000000}"/>
    <cellStyle name="Moneda [0] 3 2" xfId="47" xr:uid="{00000000-0005-0000-0000-000020000000}"/>
    <cellStyle name="Moneda [0] 4" xfId="17" xr:uid="{00000000-0005-0000-0000-000021000000}"/>
    <cellStyle name="Moneda [0] 5" xfId="48" xr:uid="{00000000-0005-0000-0000-000022000000}"/>
    <cellStyle name="Moneda [0] 6" xfId="50" xr:uid="{00000000-0005-0000-0000-000023000000}"/>
    <cellStyle name="Moneda 2" xfId="19" xr:uid="{00000000-0005-0000-0000-000024000000}"/>
    <cellStyle name="Moneda 2 2" xfId="29" xr:uid="{00000000-0005-0000-0000-000025000000}"/>
    <cellStyle name="Moneda 3" xfId="28" xr:uid="{00000000-0005-0000-0000-000026000000}"/>
    <cellStyle name="Moneda 5" xfId="20" xr:uid="{00000000-0005-0000-0000-000027000000}"/>
    <cellStyle name="Neutral 2" xfId="16" xr:uid="{00000000-0005-0000-0000-000028000000}"/>
    <cellStyle name="Normal" xfId="0" builtinId="0"/>
    <cellStyle name="Normal 2" xfId="27" xr:uid="{00000000-0005-0000-0000-00002A000000}"/>
    <cellStyle name="Normal 2 2" xfId="4" xr:uid="{00000000-0005-0000-0000-00002B000000}"/>
    <cellStyle name="Normal 2 2 2" xfId="11" xr:uid="{00000000-0005-0000-0000-00002C000000}"/>
    <cellStyle name="Normal 2 3" xfId="6" xr:uid="{00000000-0005-0000-0000-00002D000000}"/>
    <cellStyle name="Normal 3" xfId="36" xr:uid="{00000000-0005-0000-0000-00002E000000}"/>
    <cellStyle name="Normal 3 2" xfId="46" xr:uid="{00000000-0005-0000-0000-00002F000000}"/>
    <cellStyle name="Normal 4" xfId="37" xr:uid="{00000000-0005-0000-0000-000030000000}"/>
    <cellStyle name="Porcentaje" xfId="2" builtinId="5"/>
    <cellStyle name="Porcentaje 2" xfId="34" xr:uid="{00000000-0005-0000-0000-000032000000}"/>
    <cellStyle name="Porcentaje 3" xfId="35" xr:uid="{00000000-0005-0000-0000-000033000000}"/>
    <cellStyle name="Porcentaje 4" xfId="38" xr:uid="{00000000-0005-0000-0000-000034000000}"/>
    <cellStyle name="Porcentaje 4 2" xfId="15" xr:uid="{00000000-0005-0000-0000-000035000000}"/>
    <cellStyle name="Porcentaje 4 2 2" xfId="41" xr:uid="{00000000-0005-0000-0000-000036000000}"/>
  </cellStyles>
  <dxfs count="3345">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numFmt numFmtId="172" formatCode="0;\-0;;@"/>
    </dxf>
    <dxf>
      <numFmt numFmtId="172" formatCode="0;\-0;;@"/>
    </dxf>
    <dxf>
      <numFmt numFmtId="172" formatCode="0;\-0;;@"/>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67" formatCode="0.0%"/>
    </dxf>
    <dxf>
      <numFmt numFmtId="3" formatCode="#,##0"/>
    </dxf>
    <dxf>
      <numFmt numFmtId="172" formatCode="0;\-0;;@"/>
    </dxf>
    <dxf>
      <numFmt numFmtId="167" formatCode="0.0%"/>
    </dxf>
    <dxf>
      <numFmt numFmtId="3" formatCode="#,##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00000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numFmt numFmtId="172" formatCode="0;\-0;;@"/>
    </dxf>
    <dxf>
      <numFmt numFmtId="172" formatCode="0;\-0;;@"/>
    </dxf>
    <dxf>
      <numFmt numFmtId="172" formatCode="0;\-0;;@"/>
    </dxf>
    <dxf>
      <numFmt numFmtId="172" formatCode="0;\-0;;@"/>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000000"/>
        </patternFill>
      </fill>
    </dxf>
    <dxf>
      <fill>
        <patternFill>
          <bgColor rgb="FF000000"/>
        </patternFill>
      </fill>
    </dxf>
    <dxf>
      <fill>
        <patternFill>
          <bgColor rgb="FF000000"/>
        </patternFill>
      </fill>
    </dxf>
    <dxf>
      <fill>
        <patternFill>
          <bgColor rgb="FF000000"/>
        </patternFill>
      </fill>
    </dxf>
    <dxf>
      <fill>
        <patternFill>
          <bgColor rgb="FF000000"/>
        </patternFill>
      </fill>
    </dxf>
    <dxf>
      <fill>
        <patternFill>
          <bgColor rgb="FF000000"/>
        </patternFill>
      </fill>
    </dxf>
    <dxf>
      <fill>
        <patternFill>
          <bgColor rgb="FF00000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72"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67" formatCode="0.0%"/>
    </dxf>
    <dxf>
      <numFmt numFmtId="166"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numFmt numFmtId="172" formatCode="0;\-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numFmt numFmtId="172" formatCode="0;\-0;;@"/>
    </dxf>
    <dxf>
      <fill>
        <patternFill>
          <bgColor rgb="FFA9D08E"/>
        </patternFill>
      </fill>
    </dxf>
    <dxf>
      <fill>
        <patternFill>
          <bgColor rgb="FFA9D08E"/>
        </patternFill>
      </fill>
    </dxf>
    <dxf>
      <fill>
        <patternFill patternType="mediumGray"/>
      </fill>
    </dxf>
    <dxf>
      <numFmt numFmtId="172" formatCode="0;\-0;;@"/>
    </dxf>
    <dxf>
      <numFmt numFmtId="172" formatCode="0;\-0;;@"/>
    </dxf>
    <dxf>
      <numFmt numFmtId="172" formatCode="0;\-0;;@"/>
    </dxf>
    <dxf>
      <numFmt numFmtId="172" formatCode="0;\-0;;@"/>
    </dxf>
    <dxf>
      <fill>
        <patternFill>
          <bgColor rgb="FFA9D08E"/>
        </patternFill>
      </fill>
    </dxf>
    <dxf>
      <fill>
        <patternFill patternType="mediumGray"/>
      </fill>
    </dxf>
    <dxf>
      <fill>
        <patternFill>
          <bgColor rgb="FFA9D08E"/>
        </patternFill>
      </fill>
    </dxf>
    <dxf>
      <fill>
        <patternFill patternType="mediumGray"/>
      </fill>
    </dxf>
    <dxf>
      <numFmt numFmtId="172" formatCode="0;\-0;;@"/>
    </dxf>
    <dxf>
      <fill>
        <patternFill>
          <bgColor rgb="FFA9D08E"/>
        </patternFill>
      </fill>
    </dxf>
    <dxf>
      <fill>
        <patternFill patternType="mediumGray"/>
      </fill>
    </dxf>
    <dxf>
      <fill>
        <patternFill>
          <bgColor rgb="FFA9D08E"/>
        </patternFill>
      </fill>
    </dxf>
    <dxf>
      <fill>
        <patternFill patternType="mediumGray"/>
      </fill>
    </dxf>
    <dxf>
      <fill>
        <patternFill>
          <bgColor rgb="FFA9D08E"/>
        </patternFill>
      </fill>
    </dxf>
    <dxf>
      <fill>
        <patternFill patternType="mediumGray"/>
      </fill>
    </dxf>
    <dxf>
      <numFmt numFmtId="167" formatCode="0.0%"/>
    </dxf>
    <dxf>
      <numFmt numFmtId="3" formatCode="#,##0"/>
    </dxf>
    <dxf>
      <fill>
        <patternFill>
          <bgColor rgb="FFA9D08E"/>
        </patternFill>
      </fill>
    </dxf>
    <dxf>
      <fill>
        <patternFill patternType="mediumGray"/>
      </fill>
    </dxf>
    <dxf>
      <numFmt numFmtId="167" formatCode="0.0%"/>
    </dxf>
    <dxf>
      <numFmt numFmtId="3" formatCode="#,##0"/>
    </dxf>
    <dxf>
      <fill>
        <patternFill>
          <bgColor rgb="FFA9D08E"/>
        </patternFill>
      </fill>
    </dxf>
    <dxf>
      <fill>
        <patternFill patternType="mediumGray"/>
      </fill>
    </dxf>
    <dxf>
      <fill>
        <patternFill>
          <bgColor rgb="FFA9D08E"/>
        </patternFill>
      </fill>
    </dxf>
    <dxf>
      <fill>
        <patternFill patternType="mediumGray"/>
      </fill>
    </dxf>
    <dxf>
      <numFmt numFmtId="167" formatCode="0.0%"/>
    </dxf>
    <dxf>
      <numFmt numFmtId="3" formatCode="#,##0"/>
    </dxf>
    <dxf>
      <fill>
        <patternFill>
          <bgColor rgb="FFA9D08E"/>
        </patternFill>
      </fill>
    </dxf>
    <dxf>
      <fill>
        <patternFill patternType="mediumGray"/>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rgb="FFA9D08E"/>
        </patternFill>
      </fill>
    </dxf>
    <dxf>
      <fill>
        <patternFill patternType="mediumGray"/>
      </fill>
    </dxf>
    <dxf>
      <numFmt numFmtId="172" formatCode="0;\-0;;@"/>
    </dxf>
    <dxf>
      <numFmt numFmtId="167" formatCode="0.0%"/>
    </dxf>
    <dxf>
      <numFmt numFmtId="3" formatCode="#,##0"/>
    </dxf>
    <dxf>
      <fill>
        <patternFill>
          <bgColor rgb="FFA9D08E"/>
        </patternFill>
      </fill>
    </dxf>
    <dxf>
      <fill>
        <patternFill patternType="mediumGray"/>
      </fill>
    </dxf>
    <dxf>
      <numFmt numFmtId="172" formatCode="0;\-0;;@"/>
    </dxf>
    <dxf>
      <numFmt numFmtId="167" formatCode="0.0%"/>
    </dxf>
    <dxf>
      <numFmt numFmtId="3" formatCode="#,##0"/>
    </dxf>
    <dxf>
      <fill>
        <patternFill>
          <bgColor rgb="FFA9D08E"/>
        </patternFill>
      </fill>
    </dxf>
    <dxf>
      <fill>
        <patternFill patternType="mediumGray"/>
      </fill>
    </dxf>
    <dxf>
      <numFmt numFmtId="172" formatCode="0;\-0;;@"/>
    </dxf>
    <dxf>
      <numFmt numFmtId="167" formatCode="0.0%"/>
    </dxf>
    <dxf>
      <numFmt numFmtId="3" formatCode="#,##0"/>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6"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numFmt numFmtId="167"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3" formatCode="0.000%"/>
    </dxf>
    <dxf>
      <numFmt numFmtId="166"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numFmt numFmtId="167" formatCode="0.0%"/>
    </dxf>
    <dxf>
      <numFmt numFmtId="166" formatCode="#,##0.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72" formatCode="0;\-0;;@"/>
    </dxf>
    <dxf>
      <numFmt numFmtId="172" formatCode="0;\-0;;@"/>
    </dxf>
    <dxf>
      <numFmt numFmtId="172"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72" formatCode="0;\-0;;@"/>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00000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72" formatCode="0;\-0;;@"/>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numFmt numFmtId="167" formatCode="0.0%"/>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166"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numFmt numFmtId="167" formatCode="0.0%"/>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numFmt numFmtId="167" formatCode="0.0%"/>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00000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numFmt numFmtId="167" formatCode="0.0%"/>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67" formatCode="0.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rgb="FF00B050"/>
        </patternFill>
      </fill>
    </dxf>
    <dxf>
      <fill>
        <patternFill>
          <bgColor rgb="FF305496"/>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numFmt numFmtId="167"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numFmt numFmtId="167" formatCode="0.0%"/>
    </dxf>
    <dxf>
      <numFmt numFmtId="3" formatCode="#,##0"/>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67" formatCode="0.0%"/>
    </dxf>
    <dxf>
      <numFmt numFmtId="3" formatCode="#,##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numFmt numFmtId="172" formatCode="0;\-0;;@"/>
    </dxf>
    <dxf>
      <numFmt numFmtId="172" formatCode="0;\-0;;@"/>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numFmt numFmtId="167" formatCode="0.0%"/>
    </dxf>
    <dxf>
      <numFmt numFmtId="3" formatCode="#,##0"/>
    </dxf>
    <dxf>
      <numFmt numFmtId="167" formatCode="0.0%"/>
    </dxf>
    <dxf>
      <numFmt numFmtId="3" formatCode="#,##0"/>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ont>
        <strike val="0"/>
        <color theme="0"/>
      </font>
      <fill>
        <patternFill>
          <bgColor rgb="FF92D050"/>
        </patternFill>
      </fill>
    </dxf>
    <dxf>
      <fill>
        <patternFill>
          <bgColor rgb="FF000000"/>
        </patternFill>
      </fill>
    </dxf>
    <dxf>
      <font>
        <color theme="1"/>
      </font>
      <fill>
        <patternFill>
          <bgColor rgb="FFCCFF33"/>
        </patternFill>
      </fill>
    </dxf>
    <dxf>
      <fill>
        <patternFill>
          <bgColor rgb="FF305496"/>
        </patternFill>
      </fill>
    </dxf>
    <dxf>
      <fill>
        <patternFill>
          <bgColor rgb="FF00B050"/>
        </patternFill>
      </fill>
    </dxf>
    <dxf>
      <fill>
        <patternFill>
          <bgColor rgb="FFFF0000"/>
        </patternFill>
      </fill>
    </dxf>
    <dxf>
      <fill>
        <patternFill>
          <bgColor rgb="FF305496"/>
        </patternFill>
      </fill>
    </dxf>
    <dxf>
      <fill>
        <patternFill>
          <bgColor rgb="FFFF0000"/>
        </patternFill>
      </fill>
    </dxf>
    <dxf>
      <font>
        <color theme="1"/>
      </font>
      <fill>
        <patternFill>
          <bgColor rgb="FFCCFF33"/>
        </patternFill>
      </fill>
    </dxf>
    <dxf>
      <fill>
        <patternFill>
          <bgColor rgb="FF00B050"/>
        </patternFill>
      </fill>
    </dxf>
    <dxf>
      <font>
        <color theme="1"/>
      </font>
      <fill>
        <patternFill>
          <bgColor rgb="FFCCFF33"/>
        </patternFill>
      </fill>
    </dxf>
    <dxf>
      <fill>
        <patternFill>
          <bgColor rgb="FF00B050"/>
        </patternFill>
      </fill>
    </dxf>
    <dxf>
      <fill>
        <patternFill>
          <bgColor rgb="FF305496"/>
        </patternFill>
      </fill>
    </dxf>
    <dxf>
      <fill>
        <patternFill>
          <bgColor rgb="FFFF0000"/>
        </patternFill>
      </fill>
    </dxf>
    <dxf>
      <fill>
        <patternFill>
          <bgColor rgb="FFFF0000"/>
        </patternFill>
      </fill>
    </dxf>
    <dxf>
      <font>
        <color theme="1"/>
      </font>
      <fill>
        <patternFill>
          <bgColor rgb="FFCCFF33"/>
        </patternFill>
      </fill>
    </dxf>
    <dxf>
      <fill>
        <patternFill>
          <bgColor rgb="FF00B050"/>
        </patternFill>
      </fill>
    </dxf>
    <dxf>
      <fill>
        <patternFill>
          <bgColor rgb="FF305496"/>
        </patternFill>
      </fill>
    </dxf>
    <dxf>
      <fill>
        <patternFill>
          <bgColor rgb="FF000000"/>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ill>
        <patternFill>
          <bgColor rgb="FF00B0F0"/>
        </patternFill>
      </fill>
    </dxf>
    <dxf>
      <fill>
        <patternFill>
          <bgColor rgb="FF92D050"/>
        </patternFill>
      </fill>
    </dxf>
    <dxf>
      <font>
        <color auto="1"/>
      </font>
      <fill>
        <patternFill>
          <bgColor rgb="FF99FF99"/>
        </patternFill>
      </fill>
    </dxf>
    <dxf>
      <fill>
        <patternFill>
          <bgColor theme="4" tint="-0.499984740745262"/>
        </patternFill>
      </fill>
    </dxf>
    <dxf>
      <font>
        <strike val="0"/>
        <color theme="0"/>
      </font>
      <fill>
        <patternFill>
          <bgColor rgb="FF92D050"/>
        </patternFill>
      </fill>
    </dxf>
    <dxf>
      <font>
        <color auto="1"/>
      </font>
      <fill>
        <patternFill>
          <bgColor rgb="FF99FF99"/>
        </patternFill>
      </fill>
    </dxf>
    <dxf>
      <fill>
        <patternFill>
          <bgColor rgb="FF92D050"/>
        </patternFill>
      </fill>
    </dxf>
    <dxf>
      <fill>
        <patternFill>
          <bgColor rgb="FF00B0F0"/>
        </patternFill>
      </fill>
    </dxf>
    <dxf>
      <fill>
        <patternFill>
          <bgColor rgb="FFFFFF00"/>
        </patternFill>
      </fill>
    </dxf>
    <dxf>
      <fill>
        <patternFill>
          <bgColor theme="9" tint="0.39994506668294322"/>
        </patternFill>
      </fill>
    </dxf>
    <dxf>
      <fill>
        <patternFill>
          <bgColor theme="8" tint="-0.24994659260841701"/>
        </patternFill>
      </fill>
    </dxf>
    <dxf>
      <fill>
        <patternFill>
          <bgColor rgb="FFFFFF00"/>
        </patternFill>
      </fill>
    </dxf>
    <dxf>
      <fill>
        <patternFill>
          <bgColor theme="9" tint="0.39994506668294322"/>
        </patternFill>
      </fill>
    </dxf>
    <dxf>
      <fill>
        <patternFill>
          <bgColor theme="8"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xml"/><Relationship Id="rId118" Type="http://schemas.microsoft.com/office/2017/10/relationships/person" Target="persons/perso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xml"/><Relationship Id="rId119" Type="http://schemas.openxmlformats.org/officeDocument/2006/relationships/calcChain" Target="calcChain.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2.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0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6.png"/><Relationship Id="rId1" Type="http://schemas.openxmlformats.org/officeDocument/2006/relationships/image" Target="../media/image5.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7</xdr:col>
      <xdr:colOff>304800</xdr:colOff>
      <xdr:row>3</xdr:row>
      <xdr:rowOff>103717</xdr:rowOff>
    </xdr:to>
    <xdr:sp macro="" textlink="">
      <xdr:nvSpPr>
        <xdr:cNvPr id="4" name="AutoShape 2" descr="https://diancolombia.sharepoint.com/sites/diannetpruebas/Areas/Carpetas%20Comunicaciones/FirmaInstitucional2020.jpg">
          <a:extLst>
            <a:ext uri="{FF2B5EF4-FFF2-40B4-BE49-F238E27FC236}">
              <a16:creationId xmlns:a16="http://schemas.microsoft.com/office/drawing/2014/main" id="{5261B213-BCDF-48FE-84CB-4C05A56F0181}"/>
            </a:ext>
          </a:extLst>
        </xdr:cNvPr>
        <xdr:cNvSpPr>
          <a:spLocks noChangeAspect="1" noChangeArrowheads="1"/>
        </xdr:cNvSpPr>
      </xdr:nvSpPr>
      <xdr:spPr bwMode="auto">
        <a:xfrm>
          <a:off x="14049375" y="381000"/>
          <a:ext cx="304800" cy="336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114299</xdr:colOff>
      <xdr:row>19</xdr:row>
      <xdr:rowOff>124884</xdr:rowOff>
    </xdr:from>
    <xdr:to>
      <xdr:col>2</xdr:col>
      <xdr:colOff>110067</xdr:colOff>
      <xdr:row>20</xdr:row>
      <xdr:rowOff>184150</xdr:rowOff>
    </xdr:to>
    <xdr:pic>
      <xdr:nvPicPr>
        <xdr:cNvPr id="7" name="Gráfico 6" descr="Dirección con relleno sólido">
          <a:extLst>
            <a:ext uri="{FF2B5EF4-FFF2-40B4-BE49-F238E27FC236}">
              <a16:creationId xmlns:a16="http://schemas.microsoft.com/office/drawing/2014/main" id="{9B10D176-259E-4A12-B43E-05B957F8F6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8799" y="6347884"/>
          <a:ext cx="440267" cy="440267"/>
        </a:xfrm>
        <a:prstGeom prst="rect">
          <a:avLst/>
        </a:prstGeom>
      </xdr:spPr>
    </xdr:pic>
    <xdr:clientData/>
  </xdr:twoCellAnchor>
  <xdr:twoCellAnchor editAs="oneCell">
    <xdr:from>
      <xdr:col>5</xdr:col>
      <xdr:colOff>234950</xdr:colOff>
      <xdr:row>11</xdr:row>
      <xdr:rowOff>245534</xdr:rowOff>
    </xdr:from>
    <xdr:to>
      <xdr:col>6</xdr:col>
      <xdr:colOff>114299</xdr:colOff>
      <xdr:row>12</xdr:row>
      <xdr:rowOff>304801</xdr:rowOff>
    </xdr:to>
    <xdr:pic>
      <xdr:nvPicPr>
        <xdr:cNvPr id="8" name="Gráfico 7" descr="Dirección con relleno sólido">
          <a:extLst>
            <a:ext uri="{FF2B5EF4-FFF2-40B4-BE49-F238E27FC236}">
              <a16:creationId xmlns:a16="http://schemas.microsoft.com/office/drawing/2014/main" id="{42ABFEBD-B050-43AB-B6D3-3C91CA4215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59783" y="3695701"/>
          <a:ext cx="440267" cy="440267"/>
        </a:xfrm>
        <a:prstGeom prst="rect">
          <a:avLst/>
        </a:prstGeom>
      </xdr:spPr>
    </xdr:pic>
    <xdr:clientData/>
  </xdr:twoCellAnchor>
  <xdr:twoCellAnchor editAs="oneCell">
    <xdr:from>
      <xdr:col>1</xdr:col>
      <xdr:colOff>129116</xdr:colOff>
      <xdr:row>28</xdr:row>
      <xdr:rowOff>182034</xdr:rowOff>
    </xdr:from>
    <xdr:to>
      <xdr:col>2</xdr:col>
      <xdr:colOff>124884</xdr:colOff>
      <xdr:row>29</xdr:row>
      <xdr:rowOff>241301</xdr:rowOff>
    </xdr:to>
    <xdr:pic>
      <xdr:nvPicPr>
        <xdr:cNvPr id="9" name="Gráfico 8" descr="Dirección con relleno sólido">
          <a:extLst>
            <a:ext uri="{FF2B5EF4-FFF2-40B4-BE49-F238E27FC236}">
              <a16:creationId xmlns:a16="http://schemas.microsoft.com/office/drawing/2014/main" id="{5BC744D7-3345-4856-B822-CD273CF3EB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73616" y="9114367"/>
          <a:ext cx="440267" cy="440267"/>
        </a:xfrm>
        <a:prstGeom prst="rect">
          <a:avLst/>
        </a:prstGeom>
      </xdr:spPr>
    </xdr:pic>
    <xdr:clientData/>
  </xdr:twoCellAnchor>
  <xdr:twoCellAnchor editAs="oneCell">
    <xdr:from>
      <xdr:col>1</xdr:col>
      <xdr:colOff>122464</xdr:colOff>
      <xdr:row>11</xdr:row>
      <xdr:rowOff>258536</xdr:rowOff>
    </xdr:from>
    <xdr:to>
      <xdr:col>2</xdr:col>
      <xdr:colOff>110671</xdr:colOff>
      <xdr:row>12</xdr:row>
      <xdr:rowOff>317803</xdr:rowOff>
    </xdr:to>
    <xdr:pic>
      <xdr:nvPicPr>
        <xdr:cNvPr id="5" name="Gráfico 4" descr="Dirección con relleno sólido">
          <a:extLst>
            <a:ext uri="{FF2B5EF4-FFF2-40B4-BE49-F238E27FC236}">
              <a16:creationId xmlns:a16="http://schemas.microsoft.com/office/drawing/2014/main" id="{4FEFF73B-D3C7-4730-BFD7-FE8A378C52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9535" y="3714750"/>
          <a:ext cx="437243" cy="4402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287B2F1-4052-4B46-8C31-B0F4C606BC2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1589604B-7342-41FA-8E92-932B5569982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64D2CF3A-A642-4944-9BB9-8F243687B3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DFE56F57-CD71-4139-9BCC-3EB1DBCEBC2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1F2505F3-227A-46A9-918B-A800EACB58B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AE3E1751-C858-4AAF-AA69-F4F3EEEE6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5710FF6A-85B3-47C2-BCE0-D20BE1C2D02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72EBCA30-397F-4C86-AF2C-0F35FC37C70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50A16BE9-0ED8-4B5A-BA31-A539EEF372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5DB9A158-F10A-4C03-9896-F4E42B839ED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646785A-AE64-4EDB-AA4F-B7428B2F6A0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8468A244-7ADC-4A70-BD57-E289111E5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13E11E05-7C53-4770-BEF6-8E690DE3FF2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462F822-83A7-4B05-BA0B-5D63799D99A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6472EDFE-1486-4CBA-946A-0D1009E44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60A9105F-A32C-41F4-B31E-B19832BC0EC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7C7186F-CF98-495C-A8CF-70929875E31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57586C1F-1DC8-4BCA-A2B0-7E4AC8BED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13E00C02-1B2E-4F0A-A2E2-67A76D51B04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A31ED73-94CA-4E58-8DD2-93593173E8D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0058B5E8-69D3-4594-AB5B-68B5B33AE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F218E939-1605-4343-BB7B-0EEDD53B37F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56B448D9-CA41-4D28-AEF9-F77D8A692F1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DA94EAEE-1398-4648-A8E9-9D14357FE5A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EF258B54-EDC6-42F8-A08F-F649E4CF36B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10" name="imageSelected0">
          <a:extLst>
            <a:ext uri="{FF2B5EF4-FFF2-40B4-BE49-F238E27FC236}">
              <a16:creationId xmlns:a16="http://schemas.microsoft.com/office/drawing/2014/main" id="{52C8E3B1-B6A3-413A-808E-36B31F446E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1" name="AutoShape 12" descr="Vista previa de imagen">
          <a:extLst>
            <a:ext uri="{FF2B5EF4-FFF2-40B4-BE49-F238E27FC236}">
              <a16:creationId xmlns:a16="http://schemas.microsoft.com/office/drawing/2014/main" id="{B4ADD289-5D8E-4D33-A373-D38F9044EEE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2" name="AutoShape 13" descr="Vista previa de imagen">
          <a:extLst>
            <a:ext uri="{FF2B5EF4-FFF2-40B4-BE49-F238E27FC236}">
              <a16:creationId xmlns:a16="http://schemas.microsoft.com/office/drawing/2014/main" id="{6ED269BA-45C3-4991-8B06-86D3C126E6F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0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9B761F0-7E5A-486F-A055-F55CCF30996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CF02F196-5216-4689-A910-65F4EC1446E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E332448B-11E3-43AC-BCF3-B0E4FBF5E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E15D570E-ACA6-4D97-AA69-65BD2EF6C91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1534D5B6-3424-4ED7-B6C6-7717321503D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137E20C8-5D32-49AC-8052-E21E20452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3DCBD14D-C592-4C95-A3BB-42AA2956FA5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DD8563B6-A76F-45B5-A145-AC78C1BABEB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3275A78E-B5C3-4EC6-AC60-35FE7FC70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590CDAAA-CEE9-407F-A38F-8535200DF16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D7E55F8A-819A-46C3-B03B-13FD75E08F0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887E4B68-9440-43A7-8B1F-BEF40C898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98298A7F-52F9-4BCF-AAEB-46D9E3C72F9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C570F261-778D-4C7A-B643-847227E9EAB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94CA570F-394A-48DF-ABA6-25ADA143D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1324493C-DF44-4BC2-9CC8-2BE1B32A843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369F6D2-3D68-476C-84B5-EF23BD50D3F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2614930</xdr:colOff>
      <xdr:row>1</xdr:row>
      <xdr:rowOff>461463</xdr:rowOff>
    </xdr:to>
    <xdr:pic>
      <xdr:nvPicPr>
        <xdr:cNvPr id="7" name="imageSelected0">
          <a:extLst>
            <a:ext uri="{FF2B5EF4-FFF2-40B4-BE49-F238E27FC236}">
              <a16:creationId xmlns:a16="http://schemas.microsoft.com/office/drawing/2014/main" id="{129908D3-C26A-4088-AE57-960C5ABBAA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5662930" cy="1102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DB5ED9D-4F58-450B-833B-8E69D94B3BE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7723E865-C8B5-4514-BE6E-52E6E1B6F60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17A7475D-EABE-42F4-BC1B-B6A74EA2F3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ABA2F1C-9DA5-46F6-944E-179F57D08AB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42F11E9B-16E4-4176-8FF6-96462FF792F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18F47C06-1DE4-432D-9949-FAF89B87CC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1425448D-B231-426D-A2FE-7C398F37E76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48C7D37A-F584-40B7-8261-5D3FEC7C6EE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05354"/>
    <xdr:pic>
      <xdr:nvPicPr>
        <xdr:cNvPr id="4" name="imageSelected0">
          <a:extLst>
            <a:ext uri="{FF2B5EF4-FFF2-40B4-BE49-F238E27FC236}">
              <a16:creationId xmlns:a16="http://schemas.microsoft.com/office/drawing/2014/main" id="{0A4F1A14-520F-4AFA-8604-0578F5091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5AFC9BE-52F2-4DC9-B0B8-4B57D036361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56DBC73-D203-4FB0-BEC0-FFA0028CAAD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1635125</xdr:colOff>
      <xdr:row>1</xdr:row>
      <xdr:rowOff>467178</xdr:rowOff>
    </xdr:to>
    <xdr:pic>
      <xdr:nvPicPr>
        <xdr:cNvPr id="7" name="imageSelected0">
          <a:extLst>
            <a:ext uri="{FF2B5EF4-FFF2-40B4-BE49-F238E27FC236}">
              <a16:creationId xmlns:a16="http://schemas.microsoft.com/office/drawing/2014/main" id="{08CF4C67-5DF7-4F03-B31F-B4495F98F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468312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C4DE3B28-08B3-4045-879E-8E98F7C5685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F1F76128-5B08-433C-952A-D5D527F1C56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1635125</xdr:colOff>
      <xdr:row>1</xdr:row>
      <xdr:rowOff>467178</xdr:rowOff>
    </xdr:to>
    <xdr:pic>
      <xdr:nvPicPr>
        <xdr:cNvPr id="10" name="imageSelected0">
          <a:extLst>
            <a:ext uri="{FF2B5EF4-FFF2-40B4-BE49-F238E27FC236}">
              <a16:creationId xmlns:a16="http://schemas.microsoft.com/office/drawing/2014/main" id="{B6022795-9F60-498A-B534-2991A7FA9C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468312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723CBBB-2131-4536-9F6B-931DF894F11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7380B4E-53D2-45DB-B56B-9A07E8BF5F0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8607E863-41C3-459A-8D8E-9BB786DF17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772114A4-9E36-419D-B95D-33516C2C0DA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D471856C-CE31-460C-866D-8FCEC194D31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1E0DE3E8-775C-4D0D-BEB5-C81B1D5357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91DBECD9-4A0F-44CE-B56A-D2F18DCF79F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481E8F7-D73B-4C0E-B2DE-7B7B3DE4055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67128</xdr:rowOff>
    </xdr:to>
    <xdr:pic>
      <xdr:nvPicPr>
        <xdr:cNvPr id="4" name="imageSelected0">
          <a:extLst>
            <a:ext uri="{FF2B5EF4-FFF2-40B4-BE49-F238E27FC236}">
              <a16:creationId xmlns:a16="http://schemas.microsoft.com/office/drawing/2014/main" id="{F7A80D83-67D2-41C2-94C4-570B50B977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C3CBA2A-BC59-40D4-BED4-B436F65FCAB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087F010-5460-408D-8431-E0BED694DA1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70303</xdr:rowOff>
    </xdr:to>
    <xdr:pic>
      <xdr:nvPicPr>
        <xdr:cNvPr id="7" name="imageSelected0">
          <a:extLst>
            <a:ext uri="{FF2B5EF4-FFF2-40B4-BE49-F238E27FC236}">
              <a16:creationId xmlns:a16="http://schemas.microsoft.com/office/drawing/2014/main" id="{6DB219BC-E6A9-4A92-ABB1-3C5563DE5D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11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9285EF00-450D-412A-A308-F8E84C03A22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F3D72B3-7AE8-4DEB-B7C1-75040F13FD9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4" name="imageSelected0">
          <a:extLst>
            <a:ext uri="{FF2B5EF4-FFF2-40B4-BE49-F238E27FC236}">
              <a16:creationId xmlns:a16="http://schemas.microsoft.com/office/drawing/2014/main" id="{32BB05D5-D095-4843-AC89-2C4564316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67F9F9C5-2782-415A-B023-DEC19E95DCAA}"/>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BB5EE629-CD29-493A-B611-4CB3A6EE82C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2308225</xdr:colOff>
      <xdr:row>1</xdr:row>
      <xdr:rowOff>463368</xdr:rowOff>
    </xdr:to>
    <xdr:pic>
      <xdr:nvPicPr>
        <xdr:cNvPr id="7" name="imageSelected0">
          <a:extLst>
            <a:ext uri="{FF2B5EF4-FFF2-40B4-BE49-F238E27FC236}">
              <a16:creationId xmlns:a16="http://schemas.microsoft.com/office/drawing/2014/main" id="{8E784852-9871-443C-8C90-2D142396C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61100" cy="1104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2BF04EA9-06E7-41BC-A34B-538953E1BB8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DE6736A2-3980-4E25-8BC5-5699FBC8611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2291080</xdr:colOff>
      <xdr:row>1</xdr:row>
      <xdr:rowOff>244928</xdr:rowOff>
    </xdr:to>
    <xdr:pic>
      <xdr:nvPicPr>
        <xdr:cNvPr id="4" name="imageSelected0">
          <a:extLst>
            <a:ext uri="{FF2B5EF4-FFF2-40B4-BE49-F238E27FC236}">
              <a16:creationId xmlns:a16="http://schemas.microsoft.com/office/drawing/2014/main" id="{A3B3EFEB-C483-4A7C-8083-72205B4D2D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CD8103D-5652-4258-8BA7-BBC68FA2A66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D409BD74-70C5-42BD-B362-B6FF8F6A446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2297430</xdr:colOff>
      <xdr:row>1</xdr:row>
      <xdr:rowOff>244928</xdr:rowOff>
    </xdr:to>
    <xdr:pic>
      <xdr:nvPicPr>
        <xdr:cNvPr id="7" name="imageSelected0">
          <a:extLst>
            <a:ext uri="{FF2B5EF4-FFF2-40B4-BE49-F238E27FC236}">
              <a16:creationId xmlns:a16="http://schemas.microsoft.com/office/drawing/2014/main" id="{554AECA3-8F66-4F99-BEFC-93176E6AA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030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15CBF931-2CB4-483F-B448-C1DDDD33FF6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094BF18-7A4C-4B23-9DF7-8B7B62FBB0C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22678</xdr:rowOff>
    </xdr:to>
    <xdr:pic>
      <xdr:nvPicPr>
        <xdr:cNvPr id="4" name="imageSelected0">
          <a:extLst>
            <a:ext uri="{FF2B5EF4-FFF2-40B4-BE49-F238E27FC236}">
              <a16:creationId xmlns:a16="http://schemas.microsoft.com/office/drawing/2014/main" id="{14FE4D1E-2559-4971-8826-1FF5389FD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87F21190-0439-4081-98B8-263F74A36BF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AE55DE5-4B00-4BAE-863A-75EACFC0B8C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25853</xdr:rowOff>
    </xdr:to>
    <xdr:pic>
      <xdr:nvPicPr>
        <xdr:cNvPr id="7" name="imageSelected0">
          <a:extLst>
            <a:ext uri="{FF2B5EF4-FFF2-40B4-BE49-F238E27FC236}">
              <a16:creationId xmlns:a16="http://schemas.microsoft.com/office/drawing/2014/main" id="{6078B6FF-9987-48E5-A4A5-A21BF8BCD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0027A833-6E24-4805-9B9C-D758BD47C92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983D4C9E-CF8A-4F94-8950-837FB861FDF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197303</xdr:rowOff>
    </xdr:to>
    <xdr:pic>
      <xdr:nvPicPr>
        <xdr:cNvPr id="4" name="imageSelected0">
          <a:extLst>
            <a:ext uri="{FF2B5EF4-FFF2-40B4-BE49-F238E27FC236}">
              <a16:creationId xmlns:a16="http://schemas.microsoft.com/office/drawing/2014/main" id="{0363D1A9-43CE-483C-9523-F4F7FA35C1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0DBF860-B591-4F02-ADCA-7E835FC7514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B3556AA-F404-4307-BB8E-2044C52FC12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194128</xdr:rowOff>
    </xdr:to>
    <xdr:pic>
      <xdr:nvPicPr>
        <xdr:cNvPr id="7" name="imageSelected0">
          <a:extLst>
            <a:ext uri="{FF2B5EF4-FFF2-40B4-BE49-F238E27FC236}">
              <a16:creationId xmlns:a16="http://schemas.microsoft.com/office/drawing/2014/main" id="{C5EC36B7-F636-4227-8FBA-9B207C20B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A9A1E90-B2D4-4AE7-B30D-E24D2824048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C8BD0D4-CD01-44B1-AB0F-E82CDEE505F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E18ABB92-0D49-4989-954F-E15E56F0B0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4CFB7548-97B2-4C40-BC39-B164A9D9EFC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E60F6CB-A642-4831-BD56-D5B93FE98A8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464003</xdr:rowOff>
    </xdr:to>
    <xdr:pic>
      <xdr:nvPicPr>
        <xdr:cNvPr id="7" name="imageSelected0">
          <a:extLst>
            <a:ext uri="{FF2B5EF4-FFF2-40B4-BE49-F238E27FC236}">
              <a16:creationId xmlns:a16="http://schemas.microsoft.com/office/drawing/2014/main" id="{186D42AA-89D9-4A1B-9C82-9934DCFE2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DC4966F-B10E-49CD-A519-9B68BA56103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E2E0C4F-26F1-472B-AC5F-E5739732B73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4" name="imageSelected0">
          <a:extLst>
            <a:ext uri="{FF2B5EF4-FFF2-40B4-BE49-F238E27FC236}">
              <a16:creationId xmlns:a16="http://schemas.microsoft.com/office/drawing/2014/main" id="{0896552A-2768-4B78-B540-11907DB310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E70E43FC-4CD5-4950-9B49-F5E6C971D8A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5174CCCE-73CF-4C3D-9E5F-1275680D70D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1D94D274-98DC-4C24-A106-BB0AE0669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3A9FA84F-9EC6-411C-B1E6-2C2B7B30735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C482341-5738-4E95-853B-5DDC06E7FB2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86BAD901-4FC7-41BA-AB66-937BCA856A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F271EE7-F73E-44AC-A71E-47496434E42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4E0E014-84A2-4468-AD84-A201802988A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201F11EB-E0FA-4045-9546-43E34347E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D744B9D-BBE7-4838-B20A-26BCB8AE48F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8B05B91-8733-4920-B7AF-647FD8631B4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7336998A-CB17-4585-ACCA-39E3C8AE8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166C59A-DA10-48C4-82F2-8135AA844BF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3FDF1E6A-491D-4F32-891E-D8D5EAF6C68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473528</xdr:rowOff>
    </xdr:to>
    <xdr:pic>
      <xdr:nvPicPr>
        <xdr:cNvPr id="7" name="imageSelected0">
          <a:extLst>
            <a:ext uri="{FF2B5EF4-FFF2-40B4-BE49-F238E27FC236}">
              <a16:creationId xmlns:a16="http://schemas.microsoft.com/office/drawing/2014/main" id="{925027CA-0633-4306-B1F2-41BBF5EFE7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1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B6F25480-EF18-48BF-9AD7-FCEBF1AE586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C93BF706-8548-4F67-883D-F3560E197BB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154758</xdr:colOff>
      <xdr:row>1</xdr:row>
      <xdr:rowOff>473528</xdr:rowOff>
    </xdr:to>
    <xdr:pic>
      <xdr:nvPicPr>
        <xdr:cNvPr id="10" name="imageSelected0">
          <a:extLst>
            <a:ext uri="{FF2B5EF4-FFF2-40B4-BE49-F238E27FC236}">
              <a16:creationId xmlns:a16="http://schemas.microsoft.com/office/drawing/2014/main" id="{7568632C-B7D8-457F-BFE9-91E8BC614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0758" cy="111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1" name="AutoShape 12" descr="Vista previa de imagen">
          <a:extLst>
            <a:ext uri="{FF2B5EF4-FFF2-40B4-BE49-F238E27FC236}">
              <a16:creationId xmlns:a16="http://schemas.microsoft.com/office/drawing/2014/main" id="{0B879373-358D-4378-9486-7C483C5CCA7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2" name="AutoShape 13" descr="Vista previa de imagen">
          <a:extLst>
            <a:ext uri="{FF2B5EF4-FFF2-40B4-BE49-F238E27FC236}">
              <a16:creationId xmlns:a16="http://schemas.microsoft.com/office/drawing/2014/main" id="{E0898B9C-DA6D-4F4C-87BE-1EA0A0B687F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154758</xdr:colOff>
      <xdr:row>1</xdr:row>
      <xdr:rowOff>473528</xdr:rowOff>
    </xdr:to>
    <xdr:pic>
      <xdr:nvPicPr>
        <xdr:cNvPr id="13" name="imageSelected0">
          <a:extLst>
            <a:ext uri="{FF2B5EF4-FFF2-40B4-BE49-F238E27FC236}">
              <a16:creationId xmlns:a16="http://schemas.microsoft.com/office/drawing/2014/main" id="{5543A20D-FD85-43D2-9B93-B5BF806B08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0758" cy="111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E561BBC-BBE0-44F8-95E1-4C6C5505BEF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741C6F9B-E2D2-41DE-BC41-11F5ED99D03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E3F5E5E8-DB0D-4E42-B727-9EE317336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1371BA35-68C1-4C4D-AEFE-AF007251E95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1E52DCC-D1FB-4CD9-8DA0-70C4937612E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04E05FED-3C50-42DD-98D4-BC75098ED0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A6C5D76-E846-4C52-8575-5E523C7375F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77542B1-EC25-4B5C-8195-E843ADB8538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1FF33826-354A-4CFB-8B3D-E2013E474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E48A081-77BE-4619-A883-60E00BEE861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94B548B-2694-4EF3-A410-08EACE7974A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E77EB382-6D5A-486D-BFB8-1BF11E5FD2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F46E6B9-D224-4180-9492-8E2E91D7709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64930F7-F4F6-492E-AE20-27F9B368ECF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4" name="imageSelected0">
          <a:extLst>
            <a:ext uri="{FF2B5EF4-FFF2-40B4-BE49-F238E27FC236}">
              <a16:creationId xmlns:a16="http://schemas.microsoft.com/office/drawing/2014/main" id="{1F8E5706-97A3-4A41-A83A-CE559AB7B8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643B384-EE36-456B-B9F7-859AEDA8651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1BEE255F-58E9-478A-BB44-E3EFBB1A555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359CE489-59A8-47C8-824D-9C3ECD3AB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7295469F-F7C7-4BAE-857E-140A3B7FC24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E07BD863-ECF7-4393-B2B7-34DAF6418ED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10" name="imageSelected0">
          <a:extLst>
            <a:ext uri="{FF2B5EF4-FFF2-40B4-BE49-F238E27FC236}">
              <a16:creationId xmlns:a16="http://schemas.microsoft.com/office/drawing/2014/main" id="{6B7BC39D-E11C-48AC-A51E-C696C6505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1" name="AutoShape 12" descr="Vista previa de imagen">
          <a:extLst>
            <a:ext uri="{FF2B5EF4-FFF2-40B4-BE49-F238E27FC236}">
              <a16:creationId xmlns:a16="http://schemas.microsoft.com/office/drawing/2014/main" id="{AC2A6EC1-1324-4A13-8D8A-48B35DF818F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2" name="AutoShape 13" descr="Vista previa de imagen">
          <a:extLst>
            <a:ext uri="{FF2B5EF4-FFF2-40B4-BE49-F238E27FC236}">
              <a16:creationId xmlns:a16="http://schemas.microsoft.com/office/drawing/2014/main" id="{A69D91C5-480B-43E6-B3C9-A525052F16D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13" name="imageSelected0">
          <a:extLst>
            <a:ext uri="{FF2B5EF4-FFF2-40B4-BE49-F238E27FC236}">
              <a16:creationId xmlns:a16="http://schemas.microsoft.com/office/drawing/2014/main" id="{F0A134BE-CC64-4C5E-AE80-95C3FE739A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3EC7F9A-A028-4D6E-AAAA-3717080810F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9C1EE021-413C-42A7-86F4-FA0012288AE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2346087A-A838-469C-8541-CB9DBFC27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DB37FF0F-9B07-4538-8C77-A8F9D3114E8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AC26A0A3-9645-4127-91FB-14E1CCD16AA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B6359A8A-E03F-4237-89CE-4E74CCBA9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217F6B87-EAB8-4A91-B855-92A9535CCB0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AD67777-AC96-4AD5-BD79-FF94BFD67B9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780687</xdr:colOff>
      <xdr:row>1</xdr:row>
      <xdr:rowOff>467178</xdr:rowOff>
    </xdr:to>
    <xdr:pic>
      <xdr:nvPicPr>
        <xdr:cNvPr id="4" name="imageSelected0">
          <a:extLst>
            <a:ext uri="{FF2B5EF4-FFF2-40B4-BE49-F238E27FC236}">
              <a16:creationId xmlns:a16="http://schemas.microsoft.com/office/drawing/2014/main" id="{7F721144-C812-41F5-A832-D6A81AC01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7562"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32322CD-3252-4EE2-A7AC-0D1CB7649FC3}"/>
            </a:ext>
          </a:extLst>
        </xdr:cNvPr>
        <xdr:cNvSpPr>
          <a:spLocks noChangeAspect="1" noChangeArrowheads="1"/>
        </xdr:cNvSpPr>
      </xdr:nvSpPr>
      <xdr:spPr bwMode="auto">
        <a:xfrm>
          <a:off x="1943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889B106-29B8-4553-A335-611016F0DB9F}"/>
            </a:ext>
          </a:extLst>
        </xdr:cNvPr>
        <xdr:cNvSpPr>
          <a:spLocks noChangeAspect="1" noChangeArrowheads="1"/>
        </xdr:cNvSpPr>
      </xdr:nvSpPr>
      <xdr:spPr bwMode="auto">
        <a:xfrm>
          <a:off x="1943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780687</xdr:colOff>
      <xdr:row>1</xdr:row>
      <xdr:rowOff>467178</xdr:rowOff>
    </xdr:to>
    <xdr:pic>
      <xdr:nvPicPr>
        <xdr:cNvPr id="7" name="imageSelected0">
          <a:extLst>
            <a:ext uri="{FF2B5EF4-FFF2-40B4-BE49-F238E27FC236}">
              <a16:creationId xmlns:a16="http://schemas.microsoft.com/office/drawing/2014/main" id="{9D5F74F0-A653-47BE-9903-AD2885FFA9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187324"/>
          <a:ext cx="6257562"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22326AE0-705A-4F8C-8288-4F09E00CB0B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F7CFC8D5-2735-4931-93F0-ABA539C04A6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150676</xdr:colOff>
      <xdr:row>1</xdr:row>
      <xdr:rowOff>195035</xdr:rowOff>
    </xdr:to>
    <xdr:pic>
      <xdr:nvPicPr>
        <xdr:cNvPr id="4" name="imageSelected0">
          <a:extLst>
            <a:ext uri="{FF2B5EF4-FFF2-40B4-BE49-F238E27FC236}">
              <a16:creationId xmlns:a16="http://schemas.microsoft.com/office/drawing/2014/main" id="{BE485686-32D1-4BE7-9F4C-C035271412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6676" cy="1112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FA234B9-FDC4-4AD5-9B2F-DD1BD5F1455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82F7761F-6D35-41BC-8486-518C2C10BEE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190953</xdr:rowOff>
    </xdr:to>
    <xdr:pic>
      <xdr:nvPicPr>
        <xdr:cNvPr id="7" name="imageSelected0">
          <a:extLst>
            <a:ext uri="{FF2B5EF4-FFF2-40B4-BE49-F238E27FC236}">
              <a16:creationId xmlns:a16="http://schemas.microsoft.com/office/drawing/2014/main" id="{6B28D1D5-11D9-4CB7-9CEE-5B99759AA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846F7ACE-3505-4826-9FD1-CC469EB137D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D41B7CE8-586C-4D50-88CF-8ED5090A6B2B}"/>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05354"/>
    <xdr:pic>
      <xdr:nvPicPr>
        <xdr:cNvPr id="4" name="imageSelected0">
          <a:extLst>
            <a:ext uri="{FF2B5EF4-FFF2-40B4-BE49-F238E27FC236}">
              <a16:creationId xmlns:a16="http://schemas.microsoft.com/office/drawing/2014/main" id="{D1BCAF78-9B17-4823-AE9E-DEF7E42F7F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7677FECB-3F38-4B57-84DC-FEE81E4812A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C44972C-9538-45A9-B035-00D22CF0D6A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FA817A8E-E88A-4C98-A5CB-CBBB5CE63D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B84FDEC5-942D-45B8-8D3D-49A019CCF55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CBF66990-BEFF-4317-B37A-90CBFC0B981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10" name="imageSelected0">
          <a:extLst>
            <a:ext uri="{FF2B5EF4-FFF2-40B4-BE49-F238E27FC236}">
              <a16:creationId xmlns:a16="http://schemas.microsoft.com/office/drawing/2014/main" id="{A2EC0F4F-71C1-449B-A2ED-F1C027529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FB4953AD-FA8A-498F-90CC-629401681716}"/>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40068ADA-6560-45E7-99E1-C0E534156F1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05354"/>
    <xdr:pic>
      <xdr:nvPicPr>
        <xdr:cNvPr id="4" name="imageSelected0">
          <a:extLst>
            <a:ext uri="{FF2B5EF4-FFF2-40B4-BE49-F238E27FC236}">
              <a16:creationId xmlns:a16="http://schemas.microsoft.com/office/drawing/2014/main" id="{C74B66A1-6000-4045-9372-96347403DD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65161321-3868-4025-8ED0-78C055CC640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7530942-BB45-4C3A-B4F5-7C452905BF0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2294255</xdr:colOff>
      <xdr:row>1</xdr:row>
      <xdr:rowOff>467178</xdr:rowOff>
    </xdr:to>
    <xdr:pic>
      <xdr:nvPicPr>
        <xdr:cNvPr id="7" name="imageSelected0">
          <a:extLst>
            <a:ext uri="{FF2B5EF4-FFF2-40B4-BE49-F238E27FC236}">
              <a16:creationId xmlns:a16="http://schemas.microsoft.com/office/drawing/2014/main" id="{A3D1EB69-A70F-4E8D-BEB7-6CCE57DF2E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71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62960563-2577-48C4-9364-DB7FB149BA30}"/>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C9CFA8B7-51FE-408A-8026-2D799DF7114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05354"/>
    <xdr:pic>
      <xdr:nvPicPr>
        <xdr:cNvPr id="4" name="imageSelected0">
          <a:extLst>
            <a:ext uri="{FF2B5EF4-FFF2-40B4-BE49-F238E27FC236}">
              <a16:creationId xmlns:a16="http://schemas.microsoft.com/office/drawing/2014/main" id="{98529E7C-62F3-4418-99BE-C0DD348F4F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1BBDEF3A-5858-4729-84A7-AAACE8910DA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37D833C0-7592-4B83-9BA1-963AC37B9B0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040472CD-E0D0-43A1-B3B9-4DA7E5937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5C896A13-A801-4CDA-B3D0-134A59881232}"/>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90B46FA3-ECD7-493D-9E92-94DFFCC76CFF}"/>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05354"/>
    <xdr:pic>
      <xdr:nvPicPr>
        <xdr:cNvPr id="4" name="imageSelected0">
          <a:extLst>
            <a:ext uri="{FF2B5EF4-FFF2-40B4-BE49-F238E27FC236}">
              <a16:creationId xmlns:a16="http://schemas.microsoft.com/office/drawing/2014/main" id="{FCB0D67C-4F28-4BC9-9353-DE7641B91E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695B3DA9-A61F-4A3D-9669-9DF2DAB39DF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96817B7-10CC-4B1F-BA44-6571078F7EE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7EDE9991-F8A8-4375-B573-C97A907D4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5EBBD4ED-DF73-4882-AC6B-D55453C4CE53}"/>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BA5A398E-E55F-4FD7-99F0-7E4140DC283C}"/>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18054"/>
    <xdr:pic>
      <xdr:nvPicPr>
        <xdr:cNvPr id="4" name="imageSelected0">
          <a:extLst>
            <a:ext uri="{FF2B5EF4-FFF2-40B4-BE49-F238E27FC236}">
              <a16:creationId xmlns:a16="http://schemas.microsoft.com/office/drawing/2014/main" id="{815982B0-6D4D-45BE-AD7B-64BA38312A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53480" cy="11180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710DAD44-C2A9-45A9-90EE-AF281F4E440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B2973A3-15E2-4C24-8BDC-49E1EBAA1D1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2303780</xdr:colOff>
      <xdr:row>1</xdr:row>
      <xdr:rowOff>467178</xdr:rowOff>
    </xdr:to>
    <xdr:pic>
      <xdr:nvPicPr>
        <xdr:cNvPr id="7" name="imageSelected0">
          <a:extLst>
            <a:ext uri="{FF2B5EF4-FFF2-40B4-BE49-F238E27FC236}">
              <a16:creationId xmlns:a16="http://schemas.microsoft.com/office/drawing/2014/main" id="{EE1B0DE1-6F94-4AEE-A73F-14EF260078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FEC09ABE-1585-4FA5-835F-A93A87FA01C4}"/>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D3EC5662-167F-4CBA-977F-97E4AAC267C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18054"/>
    <xdr:pic>
      <xdr:nvPicPr>
        <xdr:cNvPr id="4" name="imageSelected0">
          <a:extLst>
            <a:ext uri="{FF2B5EF4-FFF2-40B4-BE49-F238E27FC236}">
              <a16:creationId xmlns:a16="http://schemas.microsoft.com/office/drawing/2014/main" id="{4EBED468-8749-4D9E-87BE-9A6DF59DD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53480" cy="11180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43F1AF84-43CB-41BC-B18C-79A6F774EA0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29B37DA-E05F-436B-BC3A-45BB85EA83A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31209E82-5787-47E3-859B-78E414B0F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FAAC10FD-37C2-4A5E-9AC2-989BB0064A7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F4B1024D-D162-4278-BF86-FDA6D650C0E8}"/>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43955" cy="1105354"/>
    <xdr:pic>
      <xdr:nvPicPr>
        <xdr:cNvPr id="4" name="imageSelected0">
          <a:extLst>
            <a:ext uri="{FF2B5EF4-FFF2-40B4-BE49-F238E27FC236}">
              <a16:creationId xmlns:a16="http://schemas.microsoft.com/office/drawing/2014/main" id="{995BD10F-2BBA-4672-9190-8D3CFCB473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43955"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C7DCD43-D5A0-4EFA-BDB9-F228977B881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50B6996A-7571-43D0-89AA-6ECA9D0369A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2303780</xdr:colOff>
      <xdr:row>1</xdr:row>
      <xdr:rowOff>467178</xdr:rowOff>
    </xdr:to>
    <xdr:pic>
      <xdr:nvPicPr>
        <xdr:cNvPr id="7" name="imageSelected0">
          <a:extLst>
            <a:ext uri="{FF2B5EF4-FFF2-40B4-BE49-F238E27FC236}">
              <a16:creationId xmlns:a16="http://schemas.microsoft.com/office/drawing/2014/main" id="{93C10314-79B6-456C-9854-73BEF5C9C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3C578DBD-39AE-4F79-B7AD-3CD35C92F81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E34F7F00-1353-4588-9075-CA4E860DBCE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05354"/>
    <xdr:pic>
      <xdr:nvPicPr>
        <xdr:cNvPr id="4" name="imageSelected0">
          <a:extLst>
            <a:ext uri="{FF2B5EF4-FFF2-40B4-BE49-F238E27FC236}">
              <a16:creationId xmlns:a16="http://schemas.microsoft.com/office/drawing/2014/main" id="{77B82D83-3BE6-49FE-95D7-78248611C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D7FF4E9-F4BF-4EDF-BC1A-BE26EBBD4BF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860DBDA0-AD4A-44DD-BFE8-4CE17BB9CD4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070DB149-A45B-4E37-9461-AC6266FED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9FD4D431-97AE-416E-90B2-1908815E323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9281598C-C24B-4A05-8E20-9B2B5924851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53480" cy="1105354"/>
    <xdr:pic>
      <xdr:nvPicPr>
        <xdr:cNvPr id="4" name="imageSelected0">
          <a:extLst>
            <a:ext uri="{FF2B5EF4-FFF2-40B4-BE49-F238E27FC236}">
              <a16:creationId xmlns:a16="http://schemas.microsoft.com/office/drawing/2014/main" id="{6C38CBA3-6B6A-4629-8E89-E0FCDA5472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B945A10-99CE-4512-BADD-9D6E9B2C332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1A304179-EC4F-4DFA-B892-E18C55E0A7B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345E7C59-ACF8-4C25-BEA2-4704356AA5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01C58645-3B2F-4DE3-934B-FCCBBFD2444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168C3A10-0C8F-4336-8BE8-9FD255B84A7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2294135</xdr:colOff>
      <xdr:row>1</xdr:row>
      <xdr:rowOff>467178</xdr:rowOff>
    </xdr:to>
    <xdr:pic>
      <xdr:nvPicPr>
        <xdr:cNvPr id="10" name="imageSelected0">
          <a:extLst>
            <a:ext uri="{FF2B5EF4-FFF2-40B4-BE49-F238E27FC236}">
              <a16:creationId xmlns:a16="http://schemas.microsoft.com/office/drawing/2014/main" id="{D3D5917E-357A-4219-B607-C5ACCDDDE0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701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E0F0D2F-F93B-46EA-A5E0-A65320C53D1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D2A8846-FC1B-4689-B251-E813F97476B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3CB781A6-0438-4EAE-AE62-5F7B5F7A5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D25664C2-7A69-4B6F-B619-F4452CD1E1D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E389FE8-6673-44B1-8654-3E6592918B1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E92E09CD-83F6-47F1-9238-EE1BCF12C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E7E12A4-1065-40D8-848A-F770EEB559D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92678041-BE83-4970-8BCA-7FFA83CDF86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4" name="imageSelected0">
          <a:extLst>
            <a:ext uri="{FF2B5EF4-FFF2-40B4-BE49-F238E27FC236}">
              <a16:creationId xmlns:a16="http://schemas.microsoft.com/office/drawing/2014/main" id="{7BC22C24-2EAB-46CE-897A-059788D96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6B14DA9A-8421-455F-8121-806414EC982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20647131-052B-416A-94A7-144BBD9F1C4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563F9D27-28BF-4460-B5B8-EF89B7C4A6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3BF5739D-AB5C-46EB-906D-8DEF55C018A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EA248C5-2BD3-4D95-89AB-DF512C1F352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252730</xdr:colOff>
      <xdr:row>1</xdr:row>
      <xdr:rowOff>467178</xdr:rowOff>
    </xdr:to>
    <xdr:pic>
      <xdr:nvPicPr>
        <xdr:cNvPr id="4" name="imageSelected0">
          <a:extLst>
            <a:ext uri="{FF2B5EF4-FFF2-40B4-BE49-F238E27FC236}">
              <a16:creationId xmlns:a16="http://schemas.microsoft.com/office/drawing/2014/main" id="{36EFB248-A9B7-4919-8082-F046C6A62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CA8F2888-7A27-427A-9A3C-6945D53EF71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B8D0CA4-E6AA-495C-9F02-55AAF1C6D01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252730</xdr:colOff>
      <xdr:row>1</xdr:row>
      <xdr:rowOff>467178</xdr:rowOff>
    </xdr:to>
    <xdr:pic>
      <xdr:nvPicPr>
        <xdr:cNvPr id="7" name="imageSelected0">
          <a:extLst>
            <a:ext uri="{FF2B5EF4-FFF2-40B4-BE49-F238E27FC236}">
              <a16:creationId xmlns:a16="http://schemas.microsoft.com/office/drawing/2014/main" id="{0835D991-F6A4-4B62-92A3-F48953A76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0CFF0AC-2971-4B02-8831-26F87F0DBD5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D355A38D-39C4-4730-A2BA-DDA330BC1A0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0</xdr:row>
      <xdr:rowOff>1289503</xdr:rowOff>
    </xdr:to>
    <xdr:pic>
      <xdr:nvPicPr>
        <xdr:cNvPr id="4" name="imageSelected0">
          <a:extLst>
            <a:ext uri="{FF2B5EF4-FFF2-40B4-BE49-F238E27FC236}">
              <a16:creationId xmlns:a16="http://schemas.microsoft.com/office/drawing/2014/main" id="{6C91F1FA-B92C-4E61-8586-FD02DD6D62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E3C27CC2-B581-4C04-B3CB-6EE732A991D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5871481B-FAA6-4B5F-93BC-C4083B99559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0</xdr:row>
      <xdr:rowOff>1295853</xdr:rowOff>
    </xdr:to>
    <xdr:pic>
      <xdr:nvPicPr>
        <xdr:cNvPr id="7" name="imageSelected0">
          <a:extLst>
            <a:ext uri="{FF2B5EF4-FFF2-40B4-BE49-F238E27FC236}">
              <a16:creationId xmlns:a16="http://schemas.microsoft.com/office/drawing/2014/main" id="{40554985-744F-4906-9942-08A96452D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503F3CEF-4D23-4BF4-8F35-53B066E3356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C4F86F9A-B44A-44B3-90FA-3268A4DB097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473528</xdr:rowOff>
    </xdr:to>
    <xdr:pic>
      <xdr:nvPicPr>
        <xdr:cNvPr id="4" name="imageSelected0">
          <a:extLst>
            <a:ext uri="{FF2B5EF4-FFF2-40B4-BE49-F238E27FC236}">
              <a16:creationId xmlns:a16="http://schemas.microsoft.com/office/drawing/2014/main" id="{6FFDE3D3-DC17-4226-A3AC-856A2E083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1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B16E3ABF-772C-4AC9-AD1A-A6ADCFE90AF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8B1A2DA8-FD0B-4B75-A6D9-CDA6592A2A8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2289175</xdr:colOff>
      <xdr:row>1</xdr:row>
      <xdr:rowOff>460828</xdr:rowOff>
    </xdr:to>
    <xdr:pic>
      <xdr:nvPicPr>
        <xdr:cNvPr id="7" name="imageSelected0">
          <a:extLst>
            <a:ext uri="{FF2B5EF4-FFF2-40B4-BE49-F238E27FC236}">
              <a16:creationId xmlns:a16="http://schemas.microsoft.com/office/drawing/2014/main" id="{6A7201EB-8468-40F2-A7FE-EBF266AC6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2050" cy="11021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2164CF17-0C7D-43D3-A68B-23D00FB4B1C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E6FD0EDD-264B-4B4D-921C-1E5A5C00E23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4" name="imageSelected0">
          <a:extLst>
            <a:ext uri="{FF2B5EF4-FFF2-40B4-BE49-F238E27FC236}">
              <a16:creationId xmlns:a16="http://schemas.microsoft.com/office/drawing/2014/main" id="{B45E4F2E-5027-417C-A8C5-0780F31C6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21F6E60-D76C-4C59-80D0-12BEA322B26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B459D66-562B-4D29-8C64-F0B4A46B57B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683D1C08-9C6B-456B-A925-2ABC4EB0AC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76125290-110D-4535-AE2C-51E2024D65E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8C402207-29B2-42EC-BFC1-B5164C2D5C9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10" name="imageSelected0">
          <a:extLst>
            <a:ext uri="{FF2B5EF4-FFF2-40B4-BE49-F238E27FC236}">
              <a16:creationId xmlns:a16="http://schemas.microsoft.com/office/drawing/2014/main" id="{9102795E-FE29-4696-8F3C-15ED878434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2354178-A16C-4FEF-8764-EE746E44D61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27E0CDC3-BD70-42C7-844E-5362D1853FE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3D7442A9-06C7-4306-8363-9FB3D11A7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7CFCBF3F-42B6-4F7E-ADA2-BCAA650627C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C5CD85B0-66AF-43EE-8D0A-F883DAC82A8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1CC89E4F-8839-41CA-98EF-D680E3D48A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5D88DEEE-3875-417B-9C7E-3F80EAC1774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A7E4A2DA-7214-46A4-81FB-81A816213A4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186BE33B-EFCF-4E27-92EA-1488FC99C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D7B00FF-D15A-4298-8FD2-DA49FFF26CC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7F6242E-67FC-4E45-A34A-330E1C5D73D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FEE948E8-8E03-4836-951C-8AFF812A4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DB92893-97E0-4590-8DF4-74B7B4E535F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9B42983-F43F-41A7-ACD2-EC909487600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4" name="imageSelected0">
          <a:extLst>
            <a:ext uri="{FF2B5EF4-FFF2-40B4-BE49-F238E27FC236}">
              <a16:creationId xmlns:a16="http://schemas.microsoft.com/office/drawing/2014/main" id="{AC27828A-0FDB-47E7-BD6C-B0948F980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B1DCA753-1285-474F-8A15-CF877CC055E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4E5D8F33-035F-407F-A5D6-F118520C1E9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A7CF95B7-F9BA-4E84-81D4-04429489A4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57F1AD76-BA70-4C53-AD8F-ED35667582A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BE4EFC3-49B3-4B7C-927E-E8019B0B290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F8B6BBFA-C27D-401D-B26D-484FC8388E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8213FE45-0319-4B04-B397-EC0AF3C6B17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ADC9DC4E-B285-4933-9935-0AB0099E32E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60AFC024-0B9C-46DF-AE5E-345E9FDA3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21C19E6-D9D0-4C6B-A550-93BE3F2666F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7B0E087C-330E-443A-A302-D5A347570C7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92A74112-F8DD-46D9-A5EB-4CA390FC4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FE83CC60-3F46-4A43-9DC7-46EC0FF979A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AB8096F-EB0F-4320-AA09-E8167AA9B6A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A1540F2C-9794-4087-B94F-52EEEE997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E52B886-8281-47B5-8C3F-832004E7FAF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E1BBEF43-46DB-4516-94B0-0D5DE389A53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EBFDE92A-AE44-4D9B-AFD5-0A878B693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49DDABD-582E-48C9-A0E8-018011D8AA1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1F8470D9-DF06-438E-9E13-782FE2B4654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161290</xdr:colOff>
      <xdr:row>1</xdr:row>
      <xdr:rowOff>467178</xdr:rowOff>
    </xdr:to>
    <xdr:pic>
      <xdr:nvPicPr>
        <xdr:cNvPr id="7" name="imageSelected0">
          <a:extLst>
            <a:ext uri="{FF2B5EF4-FFF2-40B4-BE49-F238E27FC236}">
              <a16:creationId xmlns:a16="http://schemas.microsoft.com/office/drawing/2014/main" id="{C55F8CBF-670A-4E70-AEA6-D30FF9E3B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729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F755D8E-6D3C-4247-9A63-98BC8624C40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41FE4AB-297A-4130-B5A3-D9CED3DE30F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4CD2EBB4-67B2-41B3-A06C-FF60891F8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478F3B0B-3B48-49B6-9A1F-B4F5C8CB42C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CB8C4117-5DA3-478E-8117-A74CF4DF68B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2998799</xdr:colOff>
      <xdr:row>1</xdr:row>
      <xdr:rowOff>467178</xdr:rowOff>
    </xdr:to>
    <xdr:pic>
      <xdr:nvPicPr>
        <xdr:cNvPr id="7" name="imageSelected0">
          <a:extLst>
            <a:ext uri="{FF2B5EF4-FFF2-40B4-BE49-F238E27FC236}">
              <a16:creationId xmlns:a16="http://schemas.microsoft.com/office/drawing/2014/main" id="{9BC40288-6F83-4895-B182-C14EF492A1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046799"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B81F1FD-3682-4686-9C38-E0F55ADD102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CC285C7C-1D58-4C56-9A70-4DF3260265B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C0587D6C-118B-418A-BA93-466A189F5B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6252D4F-4C6E-4588-9679-AA41901C567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2E75129-5F8C-44B1-B85C-51BD0D4A471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179705</xdr:colOff>
      <xdr:row>1</xdr:row>
      <xdr:rowOff>467178</xdr:rowOff>
    </xdr:to>
    <xdr:pic>
      <xdr:nvPicPr>
        <xdr:cNvPr id="7" name="imageSelected0">
          <a:extLst>
            <a:ext uri="{FF2B5EF4-FFF2-40B4-BE49-F238E27FC236}">
              <a16:creationId xmlns:a16="http://schemas.microsoft.com/office/drawing/2014/main" id="{BC632EFB-A250-4D9E-9B78-E373A9918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7570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62FFD937-65D6-4C36-8F16-6F3D5BDBBF2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9024CB1F-580D-402D-B368-8C32597C74A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176530</xdr:colOff>
      <xdr:row>1</xdr:row>
      <xdr:rowOff>467178</xdr:rowOff>
    </xdr:to>
    <xdr:pic>
      <xdr:nvPicPr>
        <xdr:cNvPr id="10" name="imageSelected0">
          <a:extLst>
            <a:ext uri="{FF2B5EF4-FFF2-40B4-BE49-F238E27FC236}">
              <a16:creationId xmlns:a16="http://schemas.microsoft.com/office/drawing/2014/main" id="{9F58FDFE-8CA2-449E-86AC-B11EE4DF7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725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0DF5F0F-33A9-44B1-9CDF-408DB530F75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1E68320-4FEE-4158-95C7-0C49B270653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53D0D412-8D25-465D-B27D-0A1A4C5B3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F0134606-5CF9-4578-A64C-C7BEB3A4F6C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2C1A10B0-C95D-4729-8818-4E9FFB0AF9C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60AA38AF-61DD-416A-A7D2-66F8AADD6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1C1B1424-03B9-4B97-9C53-FDEA3038950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0095B50-DBAF-4AEC-97ED-E9E85DFE41F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322A6689-44C9-4B4C-BB89-FA3A487400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C309320C-D29C-4BC9-8415-CC92D785774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46097EE-53FD-4262-A98E-A5F6B13956B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57B78CE7-6EB7-456E-92E6-99EB83396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293EDD2-795D-4026-ABDF-708BAD559F7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28489BE4-4C06-4053-8FD6-60CAE62ABD0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89915D3F-3AEF-43BC-968B-BC9A15ECF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126190E-6C76-4A2E-95EF-C3605910FF4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AF326D95-6384-44DA-AF81-62044D857D4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D7BE1115-5BC5-4278-AF9C-D1C0EABF2C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B5EB6AB5-F21D-4ACC-A0FA-B46A3E10FAA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CE5BD038-626E-4B0F-8D5F-B654E04BEFE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7664FB25-35B9-469B-82A1-C348BAD1BF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CA0E477A-E230-422C-B0A4-DD6F6835918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C35C7BDB-7175-4140-BBB1-2B9B875E5CB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760498D6-DD21-4E78-B04A-74085C732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412F356-A02E-4F94-AB8A-9C4091B9725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9CE70AD7-A442-4C9F-8F2E-461BAF84F19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F7FDD47D-8A5B-48DE-A65A-BB75A5B77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0AFBF00-30CA-4E6B-9D5E-6683A115CEF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7FEC3F2-EA4F-4E1F-AF7A-8E3AF654A6E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784BB807-6A2F-4229-A5D4-130EEB9721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3256879-B901-46C1-9DB2-3B29480B14C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8731834-4C69-4A38-8C19-559B1852806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7AF8DCEC-62FB-451A-B97A-E41C70C108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1ACB1FA1-23AD-45E6-998B-28342BAA994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41A69EB0-78E9-4BCD-B482-5CFBE022C95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186055</xdr:colOff>
      <xdr:row>1</xdr:row>
      <xdr:rowOff>461463</xdr:rowOff>
    </xdr:to>
    <xdr:pic>
      <xdr:nvPicPr>
        <xdr:cNvPr id="7" name="imageSelected0">
          <a:extLst>
            <a:ext uri="{FF2B5EF4-FFF2-40B4-BE49-F238E27FC236}">
              <a16:creationId xmlns:a16="http://schemas.microsoft.com/office/drawing/2014/main" id="{B3AB0036-4764-4BC9-A027-837A42F957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82055" cy="1102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BDA41D5C-D580-4CCF-BD77-87ACD5C84C5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8A43C0E-80BD-4950-A045-B02A312E222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67765454-63AE-426F-808A-57BAF9379C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F8B2FB0F-D3F2-4D82-831F-986F167966B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534F346C-25F8-4437-A969-C7967719ADE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175895</xdr:colOff>
      <xdr:row>1</xdr:row>
      <xdr:rowOff>467178</xdr:rowOff>
    </xdr:to>
    <xdr:pic>
      <xdr:nvPicPr>
        <xdr:cNvPr id="7" name="imageSelected0">
          <a:extLst>
            <a:ext uri="{FF2B5EF4-FFF2-40B4-BE49-F238E27FC236}">
              <a16:creationId xmlns:a16="http://schemas.microsoft.com/office/drawing/2014/main" id="{47F58FC8-5F99-4B2E-A8E6-75812E4C8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7189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966A97F-8115-43A7-8A40-9F2B7F16E95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5DF36BF-E4D6-498E-B953-18416553E9D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F5CFA2F1-0AA8-4D5A-88B1-43A6EF314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F7622EF-B169-4CE7-8331-1F31E1C8539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12C8C726-B3F9-4B7A-94BA-A459EE6A3A2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122555</xdr:colOff>
      <xdr:row>1</xdr:row>
      <xdr:rowOff>467178</xdr:rowOff>
    </xdr:to>
    <xdr:pic>
      <xdr:nvPicPr>
        <xdr:cNvPr id="7" name="imageSelected0">
          <a:extLst>
            <a:ext uri="{FF2B5EF4-FFF2-40B4-BE49-F238E27FC236}">
              <a16:creationId xmlns:a16="http://schemas.microsoft.com/office/drawing/2014/main" id="{785017B6-9409-4717-A1CE-A12E62C99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185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21EEC060-532A-49DC-87E8-639731AFE4E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A0ADE14D-A8B2-487C-9CE5-F5DE8DEF92F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E0C66AB2-4C9F-4577-99A4-9EC5EC5CF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8C219A8-B51F-41D3-8A1A-FDF120ED935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49251861-88E7-4AB6-A33E-79F554C959F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09A4D9EC-FB7E-4470-9960-E15216B8C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76294B5-050E-4E98-989A-55080A8098C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D16603C7-6E78-4D62-8736-4874070434C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0DC9C27C-FE4F-45C7-939E-D5030474B6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7D74644-C0D4-4FBA-A6C8-C8C64796407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FE8BBBE-6420-4908-B0AA-D8479862BD3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151130</xdr:colOff>
      <xdr:row>1</xdr:row>
      <xdr:rowOff>467178</xdr:rowOff>
    </xdr:to>
    <xdr:pic>
      <xdr:nvPicPr>
        <xdr:cNvPr id="7" name="imageSelected0">
          <a:extLst>
            <a:ext uri="{FF2B5EF4-FFF2-40B4-BE49-F238E27FC236}">
              <a16:creationId xmlns:a16="http://schemas.microsoft.com/office/drawing/2014/main" id="{F3DD667A-DF73-42C5-B7F9-34695E4A4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71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F5784CD-8303-4C71-AE9C-EBD41C5DF9F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09CD0E8-5AB8-4040-8170-1CD63E4D277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D8C0DE98-9AFA-4622-B57F-87AF283AC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8AD2DF5E-9F89-4989-BE44-F002531EBA0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D21FFBE-DE23-47E4-AB57-2C564A16C66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151130</xdr:colOff>
      <xdr:row>1</xdr:row>
      <xdr:rowOff>467178</xdr:rowOff>
    </xdr:to>
    <xdr:pic>
      <xdr:nvPicPr>
        <xdr:cNvPr id="7" name="imageSelected0">
          <a:extLst>
            <a:ext uri="{FF2B5EF4-FFF2-40B4-BE49-F238E27FC236}">
              <a16:creationId xmlns:a16="http://schemas.microsoft.com/office/drawing/2014/main" id="{C5621426-61A7-4526-8D5D-B1DD385DE8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71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25882FB-D6A4-45C2-A36D-46E45DE0902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2C9018BB-9A18-4296-9C90-EFFAFEBAECF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B6FE2CCE-0C87-4AB7-9F1E-3DBAAAFCE5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4C850C8E-5FAD-49F8-BB0B-4A8D5613666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4E8BEAC4-A3DD-49BA-B691-F668B1D109A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467178</xdr:rowOff>
    </xdr:to>
    <xdr:pic>
      <xdr:nvPicPr>
        <xdr:cNvPr id="7" name="imageSelected0">
          <a:extLst>
            <a:ext uri="{FF2B5EF4-FFF2-40B4-BE49-F238E27FC236}">
              <a16:creationId xmlns:a16="http://schemas.microsoft.com/office/drawing/2014/main" id="{C74D6CC6-C82E-441A-8BAB-0416464913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968B4392-2B05-4E77-801E-A2B16112EAC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A96B6B4D-276F-42FB-94E5-0A573767907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467178</xdr:rowOff>
    </xdr:to>
    <xdr:pic>
      <xdr:nvPicPr>
        <xdr:cNvPr id="10" name="imageSelected0">
          <a:extLst>
            <a:ext uri="{FF2B5EF4-FFF2-40B4-BE49-F238E27FC236}">
              <a16:creationId xmlns:a16="http://schemas.microsoft.com/office/drawing/2014/main" id="{C5DEEBD7-4FC9-4B62-9B07-7D04860402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E8A9736-6EDC-4A88-A14D-6790FB3A82A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1B25C8E9-A9C9-48EA-AFAC-F5E4ABB5BE6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69947C1F-4540-4884-9337-52401F2A0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EB1A5FE7-A44D-4A9F-9C75-2A7D48BA996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8CAD1FC3-7BE2-4ADF-98A3-4115852B93B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F55BFEDC-537D-4DF3-A1D9-12F692AFD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1144F946-839A-466E-8620-E8CDE6FD4B7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9CEBB614-5D95-48D2-A76D-7D28F9FD2FC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10" name="imageSelected0">
          <a:extLst>
            <a:ext uri="{FF2B5EF4-FFF2-40B4-BE49-F238E27FC236}">
              <a16:creationId xmlns:a16="http://schemas.microsoft.com/office/drawing/2014/main" id="{CC2BF07C-948C-4629-BE89-1AE230F3BA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9408069-A4B8-40D6-9285-1604A72BC99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9B0BDABE-DDE3-4806-A4E0-3C2D69CDE73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1E8403C1-B610-4E4D-87B4-FABDCB4B4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C34A39AA-6892-4E90-A5DE-141200E4379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0D1508CC-01C3-46CE-9A98-259776179E6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467178</xdr:rowOff>
    </xdr:to>
    <xdr:pic>
      <xdr:nvPicPr>
        <xdr:cNvPr id="7" name="imageSelected0">
          <a:extLst>
            <a:ext uri="{FF2B5EF4-FFF2-40B4-BE49-F238E27FC236}">
              <a16:creationId xmlns:a16="http://schemas.microsoft.com/office/drawing/2014/main" id="{8292DCB9-50BD-4D80-8869-C0A45C966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5802DAD6-9C7E-4864-B1B2-70E892A200E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E7F51686-682E-4FA9-B820-EDC7808D1A7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467178</xdr:rowOff>
    </xdr:to>
    <xdr:pic>
      <xdr:nvPicPr>
        <xdr:cNvPr id="10" name="imageSelected0">
          <a:extLst>
            <a:ext uri="{FF2B5EF4-FFF2-40B4-BE49-F238E27FC236}">
              <a16:creationId xmlns:a16="http://schemas.microsoft.com/office/drawing/2014/main" id="{E7361591-97FB-410A-BE86-86EB8D217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058C728F-85A9-48D2-B636-607AD2103D9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FB4001DD-2FB2-4CC2-A2C4-8C11662B1B9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467178</xdr:rowOff>
    </xdr:to>
    <xdr:pic>
      <xdr:nvPicPr>
        <xdr:cNvPr id="4" name="imageSelected0">
          <a:extLst>
            <a:ext uri="{FF2B5EF4-FFF2-40B4-BE49-F238E27FC236}">
              <a16:creationId xmlns:a16="http://schemas.microsoft.com/office/drawing/2014/main" id="{3D5D5D65-E863-4924-83CC-E16B16C781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30298F9-7ABC-435A-A752-F8A2E6BD18F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A872B8F-87BB-4C01-9596-5B991D72EDC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274CD20C-F1D6-47FE-B65A-674994FAC2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C04F2AC2-6787-48C9-8422-1A45DD141D8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68B9E6DA-F47D-47F3-8C06-172FEA35ECF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10" name="imageSelected0">
          <a:extLst>
            <a:ext uri="{FF2B5EF4-FFF2-40B4-BE49-F238E27FC236}">
              <a16:creationId xmlns:a16="http://schemas.microsoft.com/office/drawing/2014/main" id="{BA566AAA-946C-4F23-91F0-A178756E5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14B485A-74CA-4133-95C5-2526B8AC81C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A8D7BF11-226B-4507-A756-FAF91E7A8B7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9C9EFDCC-C04B-43E8-8D0E-F87D0CF60A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C8CB4DD9-4639-47D6-B062-F2B874042AC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3793E04-D40F-4D40-B000-654E1AE8B6A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127000</xdr:colOff>
      <xdr:row>0</xdr:row>
      <xdr:rowOff>177799</xdr:rowOff>
    </xdr:from>
    <xdr:to>
      <xdr:col>2</xdr:col>
      <xdr:colOff>2554605</xdr:colOff>
      <xdr:row>1</xdr:row>
      <xdr:rowOff>460828</xdr:rowOff>
    </xdr:to>
    <xdr:pic>
      <xdr:nvPicPr>
        <xdr:cNvPr id="7" name="imageSelected0">
          <a:extLst>
            <a:ext uri="{FF2B5EF4-FFF2-40B4-BE49-F238E27FC236}">
              <a16:creationId xmlns:a16="http://schemas.microsoft.com/office/drawing/2014/main" id="{AE0F829F-566B-43A2-9668-767B6BC17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177799"/>
          <a:ext cx="6256655" cy="1111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0D7B227D-7E84-4377-BC63-6B928AEDD2A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866B8791-F7C7-49FA-811A-08647121279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127000</xdr:colOff>
      <xdr:row>0</xdr:row>
      <xdr:rowOff>177799</xdr:rowOff>
    </xdr:from>
    <xdr:to>
      <xdr:col>2</xdr:col>
      <xdr:colOff>2554605</xdr:colOff>
      <xdr:row>1</xdr:row>
      <xdr:rowOff>454478</xdr:rowOff>
    </xdr:to>
    <xdr:pic>
      <xdr:nvPicPr>
        <xdr:cNvPr id="10" name="imageSelected0">
          <a:extLst>
            <a:ext uri="{FF2B5EF4-FFF2-40B4-BE49-F238E27FC236}">
              <a16:creationId xmlns:a16="http://schemas.microsoft.com/office/drawing/2014/main" id="{9D5E8921-1B86-4BB4-85D5-61AA47EADC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177799"/>
          <a:ext cx="6256655" cy="110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CD6B0DC0-87DE-4BCF-A1DE-6D1506F6EC3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99F6F0F2-A2C1-46A2-B310-90F31717090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66B636ED-CC15-40E8-937E-DD4EA0252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F9422F2-2552-4916-AFA4-58913D6F8D8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362130A-6B05-4541-AEFF-C73A9E39479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ACC71D14-4A73-43B3-9A5A-26BA73EB1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92FE9BAC-E7B7-4DBD-BBBE-4AED5AD9BFF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8BC49B6D-8023-4FE3-863C-9A26F586DC2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10" name="imageSelected0">
          <a:extLst>
            <a:ext uri="{FF2B5EF4-FFF2-40B4-BE49-F238E27FC236}">
              <a16:creationId xmlns:a16="http://schemas.microsoft.com/office/drawing/2014/main" id="{4467E53E-5E32-4DE8-912C-61A15C93B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03FF72F-E1EE-46AD-AFB5-5AC6AA5D110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DA55B26B-6257-471D-82CC-DECBC1DECB3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3CA9BEFC-7B23-498E-A492-046C7EAE6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14F7A523-6170-4BBF-B3EE-3B8624CA222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066B869-99FB-493C-A070-DE40C1E9377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154305</xdr:colOff>
      <xdr:row>1</xdr:row>
      <xdr:rowOff>467178</xdr:rowOff>
    </xdr:to>
    <xdr:pic>
      <xdr:nvPicPr>
        <xdr:cNvPr id="7" name="imageSelected0">
          <a:extLst>
            <a:ext uri="{FF2B5EF4-FFF2-40B4-BE49-F238E27FC236}">
              <a16:creationId xmlns:a16="http://schemas.microsoft.com/office/drawing/2014/main" id="{7B68268A-7CCE-4574-BD3B-747E6F08B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030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435D167-FBC4-415A-B0EA-DDDAF43F18A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49369F7-2697-416E-B401-8D9AF75B6C9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276678</xdr:rowOff>
    </xdr:to>
    <xdr:pic>
      <xdr:nvPicPr>
        <xdr:cNvPr id="4" name="imageSelected0">
          <a:extLst>
            <a:ext uri="{FF2B5EF4-FFF2-40B4-BE49-F238E27FC236}">
              <a16:creationId xmlns:a16="http://schemas.microsoft.com/office/drawing/2014/main" id="{1F320DF7-3FAE-40C6-ACE4-331C103E50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BE37348-1387-426F-B31E-FFDA2422ECD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730368E3-6B41-4511-A7B0-526C4745995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276678</xdr:rowOff>
    </xdr:to>
    <xdr:pic>
      <xdr:nvPicPr>
        <xdr:cNvPr id="7" name="imageSelected0">
          <a:extLst>
            <a:ext uri="{FF2B5EF4-FFF2-40B4-BE49-F238E27FC236}">
              <a16:creationId xmlns:a16="http://schemas.microsoft.com/office/drawing/2014/main" id="{0832C375-BE25-40C4-A02E-7C98C2791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55D4A81D-8C24-479A-852C-A11913D09E1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EB4CBE9-D971-4D0C-B473-563847870F1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3BB0D034-91C1-49E6-9717-BB128DDB3B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FA52E6F-68B7-4663-B2B2-A0558768CEA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F7000D2-556E-46E9-B2E8-9FE05897A6E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154758</xdr:colOff>
      <xdr:row>1</xdr:row>
      <xdr:rowOff>467178</xdr:rowOff>
    </xdr:to>
    <xdr:pic>
      <xdr:nvPicPr>
        <xdr:cNvPr id="7" name="imageSelected0">
          <a:extLst>
            <a:ext uri="{FF2B5EF4-FFF2-40B4-BE49-F238E27FC236}">
              <a16:creationId xmlns:a16="http://schemas.microsoft.com/office/drawing/2014/main" id="{07B5475A-1C87-4C88-AF01-0E02F0391D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0758"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75A56A9-63F4-49C7-84F3-FAE45B242F3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F1F70BE-B7A1-4EC5-BB19-55F3E5AE987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EF04CD8C-F00F-4DA9-BD38-1B214A9D4D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96D88912-EFDF-40A7-AFAA-9A57D92EDA6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A4792F1-5AE4-4ECD-9467-4AF4960B3EE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9EE0565F-C28D-4D2C-8B33-8B37348940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B6A12B9-CD47-4198-9766-F3DE74966C9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EDC4D6C-E0CD-43DF-AB36-6FECB43E982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0CBBE3FA-FC7B-41E2-881B-1CDF4D1FFF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B72573D2-7C99-4D83-83EA-7F7300880AD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7288CCF-696A-4699-80A6-DDC81C3923A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292553</xdr:rowOff>
    </xdr:to>
    <xdr:pic>
      <xdr:nvPicPr>
        <xdr:cNvPr id="4" name="imageSelected0">
          <a:extLst>
            <a:ext uri="{FF2B5EF4-FFF2-40B4-BE49-F238E27FC236}">
              <a16:creationId xmlns:a16="http://schemas.microsoft.com/office/drawing/2014/main" id="{962297EC-C6C7-43D2-84F4-425274FF8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EACA5203-4433-4626-A1BD-D5C14844B3C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D61FCA0C-8D7F-44D8-A191-A42FF09EC6D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295728</xdr:rowOff>
    </xdr:to>
    <xdr:pic>
      <xdr:nvPicPr>
        <xdr:cNvPr id="7" name="imageSelected0">
          <a:extLst>
            <a:ext uri="{FF2B5EF4-FFF2-40B4-BE49-F238E27FC236}">
              <a16:creationId xmlns:a16="http://schemas.microsoft.com/office/drawing/2014/main" id="{61974EB4-1E73-4C99-902A-E05C20AC1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0445365-E2A7-4E2D-8E71-056FC2B3159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BE06750-482D-4789-BF63-7AB9AC3BA73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165553</xdr:rowOff>
    </xdr:to>
    <xdr:pic>
      <xdr:nvPicPr>
        <xdr:cNvPr id="4" name="imageSelected0">
          <a:extLst>
            <a:ext uri="{FF2B5EF4-FFF2-40B4-BE49-F238E27FC236}">
              <a16:creationId xmlns:a16="http://schemas.microsoft.com/office/drawing/2014/main" id="{158FAD53-E2EB-4D20-B1FD-A7508603BF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5019903</xdr:colOff>
      <xdr:row>39</xdr:row>
      <xdr:rowOff>278135</xdr:rowOff>
    </xdr:from>
    <xdr:to>
      <xdr:col>16</xdr:col>
      <xdr:colOff>5762625</xdr:colOff>
      <xdr:row>42</xdr:row>
      <xdr:rowOff>31751</xdr:rowOff>
    </xdr:to>
    <xdr:pic>
      <xdr:nvPicPr>
        <xdr:cNvPr id="5" name="Gráfico 4" descr="Cohete">
          <a:extLst>
            <a:ext uri="{FF2B5EF4-FFF2-40B4-BE49-F238E27FC236}">
              <a16:creationId xmlns:a16="http://schemas.microsoft.com/office/drawing/2014/main" id="{42AE3D94-5ABE-4981-A4FB-2D6736CC93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5657778" y="68223135"/>
          <a:ext cx="742722" cy="801366"/>
        </a:xfrm>
        <a:prstGeom prst="rect">
          <a:avLst/>
        </a:prstGeom>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2" descr="Vista previa de imagen">
          <a:extLst>
            <a:ext uri="{FF2B5EF4-FFF2-40B4-BE49-F238E27FC236}">
              <a16:creationId xmlns:a16="http://schemas.microsoft.com/office/drawing/2014/main" id="{BE55E718-CF9E-4107-BC97-F88B9F017CB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7" name="AutoShape 13" descr="Vista previa de imagen">
          <a:extLst>
            <a:ext uri="{FF2B5EF4-FFF2-40B4-BE49-F238E27FC236}">
              <a16:creationId xmlns:a16="http://schemas.microsoft.com/office/drawing/2014/main" id="{760391C5-7B42-4DD9-8485-73DABC12947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163830</xdr:colOff>
      <xdr:row>1</xdr:row>
      <xdr:rowOff>165553</xdr:rowOff>
    </xdr:to>
    <xdr:pic>
      <xdr:nvPicPr>
        <xdr:cNvPr id="8" name="imageSelected0">
          <a:extLst>
            <a:ext uri="{FF2B5EF4-FFF2-40B4-BE49-F238E27FC236}">
              <a16:creationId xmlns:a16="http://schemas.microsoft.com/office/drawing/2014/main" id="{CAB9093F-1286-4589-9742-CEE7B52C38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98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DA79F2D-5CC8-4F70-9C08-86F7D66E84A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2FDCCFE2-215A-4EB2-B58C-A39A7C012CE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473528</xdr:rowOff>
    </xdr:to>
    <xdr:pic>
      <xdr:nvPicPr>
        <xdr:cNvPr id="4" name="imageSelected0">
          <a:extLst>
            <a:ext uri="{FF2B5EF4-FFF2-40B4-BE49-F238E27FC236}">
              <a16:creationId xmlns:a16="http://schemas.microsoft.com/office/drawing/2014/main" id="{97928B2B-917B-4045-8836-8B76B6884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6655" cy="111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4813528</xdr:colOff>
      <xdr:row>32</xdr:row>
      <xdr:rowOff>214635</xdr:rowOff>
    </xdr:from>
    <xdr:to>
      <xdr:col>16</xdr:col>
      <xdr:colOff>5690920</xdr:colOff>
      <xdr:row>35</xdr:row>
      <xdr:rowOff>222251</xdr:rowOff>
    </xdr:to>
    <xdr:pic>
      <xdr:nvPicPr>
        <xdr:cNvPr id="5" name="Gráfico 4" descr="Cohete">
          <a:extLst>
            <a:ext uri="{FF2B5EF4-FFF2-40B4-BE49-F238E27FC236}">
              <a16:creationId xmlns:a16="http://schemas.microsoft.com/office/drawing/2014/main" id="{C1380733-24FE-4AA8-AB79-E4A2927F81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60531403" y="65683135"/>
          <a:ext cx="877392" cy="1055366"/>
        </a:xfrm>
        <a:prstGeom prst="rect">
          <a:avLst/>
        </a:prstGeom>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2" descr="Vista previa de imagen">
          <a:extLst>
            <a:ext uri="{FF2B5EF4-FFF2-40B4-BE49-F238E27FC236}">
              <a16:creationId xmlns:a16="http://schemas.microsoft.com/office/drawing/2014/main" id="{182CDFAC-A6CD-4C09-97E4-B88CAF366E8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7" name="AutoShape 13" descr="Vista previa de imagen">
          <a:extLst>
            <a:ext uri="{FF2B5EF4-FFF2-40B4-BE49-F238E27FC236}">
              <a16:creationId xmlns:a16="http://schemas.microsoft.com/office/drawing/2014/main" id="{44E3BC37-CE30-4770-BCB3-908C5D4C8BD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154305</xdr:colOff>
      <xdr:row>1</xdr:row>
      <xdr:rowOff>467178</xdr:rowOff>
    </xdr:to>
    <xdr:pic>
      <xdr:nvPicPr>
        <xdr:cNvPr id="8" name="imageSelected0">
          <a:extLst>
            <a:ext uri="{FF2B5EF4-FFF2-40B4-BE49-F238E27FC236}">
              <a16:creationId xmlns:a16="http://schemas.microsoft.com/office/drawing/2014/main" id="{BEAB0A69-5499-4D4A-9A5A-241B331CC6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030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503553F-A389-444D-BAA0-B5E960EC36F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A83735DB-7B04-43AD-AC57-D794B8EE4B1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467178</xdr:rowOff>
    </xdr:to>
    <xdr:pic>
      <xdr:nvPicPr>
        <xdr:cNvPr id="4" name="imageSelected0">
          <a:extLst>
            <a:ext uri="{FF2B5EF4-FFF2-40B4-BE49-F238E27FC236}">
              <a16:creationId xmlns:a16="http://schemas.microsoft.com/office/drawing/2014/main" id="{3BAF579A-E986-418E-9F45-A07FF3FAF5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3C62747-B5C3-4D7C-87E5-792984EF69A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8930FB3D-9698-4992-8AD9-3596A4AA11D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0</xdr:row>
      <xdr:rowOff>155574</xdr:rowOff>
    </xdr:from>
    <xdr:to>
      <xdr:col>3</xdr:col>
      <xdr:colOff>201930</xdr:colOff>
      <xdr:row>1</xdr:row>
      <xdr:rowOff>435428</xdr:rowOff>
    </xdr:to>
    <xdr:pic>
      <xdr:nvPicPr>
        <xdr:cNvPr id="7" name="imageSelected0">
          <a:extLst>
            <a:ext uri="{FF2B5EF4-FFF2-40B4-BE49-F238E27FC236}">
              <a16:creationId xmlns:a16="http://schemas.microsoft.com/office/drawing/2014/main" id="{28031E52-7A48-478C-A06E-E5462FB33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155574"/>
          <a:ext cx="625030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339262C5-8D37-47E1-BA63-0269A0A6C891}"/>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FAD5FC87-4546-4C7A-8528-30BA5FA69DE7}"/>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43955" cy="1118054"/>
    <xdr:pic>
      <xdr:nvPicPr>
        <xdr:cNvPr id="4" name="imageSelected0">
          <a:extLst>
            <a:ext uri="{FF2B5EF4-FFF2-40B4-BE49-F238E27FC236}">
              <a16:creationId xmlns:a16="http://schemas.microsoft.com/office/drawing/2014/main" id="{EFBF10F9-F66E-4D66-8B5F-DBF91619EE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43955" cy="11180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BA2DE7F4-3394-477D-B9C5-963194C56E5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8348B86-6A84-46BD-A4E6-6C4D8BA50C6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4402BF5-5E69-40BD-B3C0-269A3F67C8D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2E968367-6B20-4168-B59E-20BD49DE9A4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467178</xdr:rowOff>
    </xdr:to>
    <xdr:pic>
      <xdr:nvPicPr>
        <xdr:cNvPr id="4" name="imageSelected0">
          <a:extLst>
            <a:ext uri="{FF2B5EF4-FFF2-40B4-BE49-F238E27FC236}">
              <a16:creationId xmlns:a16="http://schemas.microsoft.com/office/drawing/2014/main" id="{9739BF24-B6A1-4A9A-AE2A-A905A120A3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82463AA8-7D9A-4085-8AD8-38BB1C9E625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DD417D1-CF6C-420D-9904-3E5F1CC7469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4586EFD2-57BF-4740-AF23-CDD8E5E1D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oneCellAnchor>
    <xdr:from>
      <xdr:col>1</xdr:col>
      <xdr:colOff>0</xdr:colOff>
      <xdr:row>0</xdr:row>
      <xdr:rowOff>0</xdr:rowOff>
    </xdr:from>
    <xdr:ext cx="304800" cy="304800"/>
    <xdr:sp macro="" textlink="">
      <xdr:nvSpPr>
        <xdr:cNvPr id="2" name="AutoShape 12" descr="Vista previa de imagen">
          <a:extLst>
            <a:ext uri="{FF2B5EF4-FFF2-40B4-BE49-F238E27FC236}">
              <a16:creationId xmlns:a16="http://schemas.microsoft.com/office/drawing/2014/main" id="{B3D07687-4058-4DAD-B3A5-07DFE649F54E}"/>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0</xdr:rowOff>
    </xdr:from>
    <xdr:ext cx="304800" cy="304800"/>
    <xdr:sp macro="" textlink="">
      <xdr:nvSpPr>
        <xdr:cNvPr id="3" name="AutoShape 13" descr="Vista previa de imagen">
          <a:extLst>
            <a:ext uri="{FF2B5EF4-FFF2-40B4-BE49-F238E27FC236}">
              <a16:creationId xmlns:a16="http://schemas.microsoft.com/office/drawing/2014/main" id="{2E2D31C8-298B-46F7-AC5C-4E109DDEF949}"/>
            </a:ext>
          </a:extLst>
        </xdr:cNvPr>
        <xdr:cNvSpPr>
          <a:spLocks noChangeAspect="1" noChangeArrowheads="1"/>
        </xdr:cNvSpPr>
      </xdr:nvSpPr>
      <xdr:spPr bwMode="auto">
        <a:xfrm>
          <a:off x="7620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0</xdr:row>
      <xdr:rowOff>187324</xdr:rowOff>
    </xdr:from>
    <xdr:ext cx="6243955" cy="1105354"/>
    <xdr:pic>
      <xdr:nvPicPr>
        <xdr:cNvPr id="4" name="imageSelected0">
          <a:extLst>
            <a:ext uri="{FF2B5EF4-FFF2-40B4-BE49-F238E27FC236}">
              <a16:creationId xmlns:a16="http://schemas.microsoft.com/office/drawing/2014/main" id="{3E988015-2F86-4F94-BBB2-175682209F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7324"/>
          <a:ext cx="6243955" cy="110535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B08849F5-BC3A-4B22-8B66-854F3696D07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0F51AB3C-C8CE-4237-A8EA-8AF03F89555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7C0693FC-5C97-4FAF-B07D-882BE6D1F4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0D8F393-F7BC-4119-B0F1-8AD35FDB103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E36BAEA6-7C2F-4778-8ABC-925524F3E96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38553</xdr:rowOff>
    </xdr:to>
    <xdr:pic>
      <xdr:nvPicPr>
        <xdr:cNvPr id="4" name="imageSelected0">
          <a:extLst>
            <a:ext uri="{FF2B5EF4-FFF2-40B4-BE49-F238E27FC236}">
              <a16:creationId xmlns:a16="http://schemas.microsoft.com/office/drawing/2014/main" id="{30A8CCBA-DD1D-44F3-B0BF-E649B38B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9951767-5519-4F94-8F2D-D0072FAB327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CEAE2B2A-AFE2-4B8B-BD48-0777AC9FED1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35378</xdr:rowOff>
    </xdr:to>
    <xdr:pic>
      <xdr:nvPicPr>
        <xdr:cNvPr id="7" name="imageSelected0">
          <a:extLst>
            <a:ext uri="{FF2B5EF4-FFF2-40B4-BE49-F238E27FC236}">
              <a16:creationId xmlns:a16="http://schemas.microsoft.com/office/drawing/2014/main" id="{3CACECAF-E23B-4E1E-A444-83AA015D37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5BA3B0E7-A821-484F-91AA-C125F656DEA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0721A69-E13D-46C8-AC11-16D5F4B9317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4" name="imageSelected0">
          <a:extLst>
            <a:ext uri="{FF2B5EF4-FFF2-40B4-BE49-F238E27FC236}">
              <a16:creationId xmlns:a16="http://schemas.microsoft.com/office/drawing/2014/main" id="{949BDC1D-DF25-4D89-B700-1403461646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56EF6F4A-9C45-4B2F-AB94-FE6FA0699A6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2001DAE1-A68C-4E1A-B0B0-F363166F068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2300605</xdr:colOff>
      <xdr:row>1</xdr:row>
      <xdr:rowOff>467178</xdr:rowOff>
    </xdr:to>
    <xdr:pic>
      <xdr:nvPicPr>
        <xdr:cNvPr id="7" name="imageSelected0">
          <a:extLst>
            <a:ext uri="{FF2B5EF4-FFF2-40B4-BE49-F238E27FC236}">
              <a16:creationId xmlns:a16="http://schemas.microsoft.com/office/drawing/2014/main" id="{ADC40117-7362-40EF-AA2B-FE8E2BE553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B5A5442A-C969-44E0-8A14-FFF352D074D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A81C6DB3-9F5B-48E8-9682-7D3F4F40360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467178</xdr:rowOff>
    </xdr:to>
    <xdr:pic>
      <xdr:nvPicPr>
        <xdr:cNvPr id="4" name="imageSelected0">
          <a:extLst>
            <a:ext uri="{FF2B5EF4-FFF2-40B4-BE49-F238E27FC236}">
              <a16:creationId xmlns:a16="http://schemas.microsoft.com/office/drawing/2014/main" id="{053AA648-66EE-45D7-A3AC-7D84E5E3B3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87798437-7EF0-4FD1-A519-081F88D2F4C9}"/>
            </a:ext>
          </a:extLst>
        </xdr:cNvPr>
        <xdr:cNvSpPr>
          <a:spLocks noChangeAspect="1" noChangeArrowheads="1"/>
        </xdr:cNvSpPr>
      </xdr:nvSpPr>
      <xdr:spPr bwMode="auto">
        <a:xfrm>
          <a:off x="13430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B4F37A88-A76C-43F8-99A4-BE71B384DF7D}"/>
            </a:ext>
          </a:extLst>
        </xdr:cNvPr>
        <xdr:cNvSpPr>
          <a:spLocks noChangeAspect="1" noChangeArrowheads="1"/>
        </xdr:cNvSpPr>
      </xdr:nvSpPr>
      <xdr:spPr bwMode="auto">
        <a:xfrm>
          <a:off x="13430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151130</xdr:colOff>
      <xdr:row>1</xdr:row>
      <xdr:rowOff>467178</xdr:rowOff>
    </xdr:to>
    <xdr:pic>
      <xdr:nvPicPr>
        <xdr:cNvPr id="7" name="imageSelected0">
          <a:extLst>
            <a:ext uri="{FF2B5EF4-FFF2-40B4-BE49-F238E27FC236}">
              <a16:creationId xmlns:a16="http://schemas.microsoft.com/office/drawing/2014/main" id="{17E29A80-A302-4611-97E1-E86982319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3025" y="187324"/>
          <a:ext cx="62471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923C843F-66AB-453A-895C-C575A084D6F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F566E379-EDB2-4E66-B1B6-41B03CDEE2B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467178</xdr:rowOff>
    </xdr:to>
    <xdr:pic>
      <xdr:nvPicPr>
        <xdr:cNvPr id="4" name="imageSelected0">
          <a:extLst>
            <a:ext uri="{FF2B5EF4-FFF2-40B4-BE49-F238E27FC236}">
              <a16:creationId xmlns:a16="http://schemas.microsoft.com/office/drawing/2014/main" id="{9C5D731D-ADAA-46C1-AB2A-29097C805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8CFAF647-B76E-4128-B206-E69AB2FAE7D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178C139-1897-4FAF-9B32-C0BAA4A00DC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69D92348-E1AB-452D-930D-7F17A74DB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E7E611C-EF71-44B8-AD1C-8C4DAE72CB6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F1EEA59-C492-437E-B9C6-A77F0EFA9BD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161069</xdr:colOff>
      <xdr:row>1</xdr:row>
      <xdr:rowOff>467178</xdr:rowOff>
    </xdr:to>
    <xdr:pic>
      <xdr:nvPicPr>
        <xdr:cNvPr id="4" name="imageSelected0">
          <a:extLst>
            <a:ext uri="{FF2B5EF4-FFF2-40B4-BE49-F238E27FC236}">
              <a16:creationId xmlns:a16="http://schemas.microsoft.com/office/drawing/2014/main" id="{AF88BA3B-C491-4DD8-8C91-71725CEC4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7069"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FADABA80-108F-478A-898C-846ADDFA6294}"/>
            </a:ext>
          </a:extLst>
        </xdr:cNvPr>
        <xdr:cNvSpPr>
          <a:spLocks noChangeAspect="1" noChangeArrowheads="1"/>
        </xdr:cNvSpPr>
      </xdr:nvSpPr>
      <xdr:spPr bwMode="auto">
        <a:xfrm>
          <a:off x="1295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16E970BD-3DAC-4586-9853-94632C3B3989}"/>
            </a:ext>
          </a:extLst>
        </xdr:cNvPr>
        <xdr:cNvSpPr>
          <a:spLocks noChangeAspect="1" noChangeArrowheads="1"/>
        </xdr:cNvSpPr>
      </xdr:nvSpPr>
      <xdr:spPr bwMode="auto">
        <a:xfrm>
          <a:off x="12954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151130</xdr:colOff>
      <xdr:row>1</xdr:row>
      <xdr:rowOff>467178</xdr:rowOff>
    </xdr:to>
    <xdr:pic>
      <xdr:nvPicPr>
        <xdr:cNvPr id="7" name="imageSelected0">
          <a:extLst>
            <a:ext uri="{FF2B5EF4-FFF2-40B4-BE49-F238E27FC236}">
              <a16:creationId xmlns:a16="http://schemas.microsoft.com/office/drawing/2014/main" id="{8348B892-7282-4C01-9EF4-D07F99C20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187324"/>
          <a:ext cx="62471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B2D208EF-8449-4823-A77F-0D0D77388B0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D5CBA491-E1CA-4A50-8A3F-D321350B55A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467178</xdr:rowOff>
    </xdr:to>
    <xdr:pic>
      <xdr:nvPicPr>
        <xdr:cNvPr id="4" name="imageSelected0">
          <a:extLst>
            <a:ext uri="{FF2B5EF4-FFF2-40B4-BE49-F238E27FC236}">
              <a16:creationId xmlns:a16="http://schemas.microsoft.com/office/drawing/2014/main" id="{94DB97C3-3874-4635-8148-734C9CA8D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6D54100-D572-4A8D-8CBD-825842880EB8}"/>
            </a:ext>
          </a:extLst>
        </xdr:cNvPr>
        <xdr:cNvSpPr>
          <a:spLocks noChangeAspect="1" noChangeArrowheads="1"/>
        </xdr:cNvSpPr>
      </xdr:nvSpPr>
      <xdr:spPr bwMode="auto">
        <a:xfrm>
          <a:off x="771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81C6D938-809B-48AC-AC3B-BB8C9F81884E}"/>
            </a:ext>
          </a:extLst>
        </xdr:cNvPr>
        <xdr:cNvSpPr>
          <a:spLocks noChangeAspect="1" noChangeArrowheads="1"/>
        </xdr:cNvSpPr>
      </xdr:nvSpPr>
      <xdr:spPr bwMode="auto">
        <a:xfrm>
          <a:off x="771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167005</xdr:colOff>
      <xdr:row>1</xdr:row>
      <xdr:rowOff>467178</xdr:rowOff>
    </xdr:to>
    <xdr:pic>
      <xdr:nvPicPr>
        <xdr:cNvPr id="7" name="imageSelected0">
          <a:extLst>
            <a:ext uri="{FF2B5EF4-FFF2-40B4-BE49-F238E27FC236}">
              <a16:creationId xmlns:a16="http://schemas.microsoft.com/office/drawing/2014/main" id="{CC5F894F-FA01-4891-B31B-23BF40E94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87324"/>
          <a:ext cx="626300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1C67551A-A183-4502-95C6-4AE6AEB604E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F4E0574-3117-4C45-AE2C-FF4462D110F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2291080</xdr:colOff>
      <xdr:row>1</xdr:row>
      <xdr:rowOff>467178</xdr:rowOff>
    </xdr:to>
    <xdr:pic>
      <xdr:nvPicPr>
        <xdr:cNvPr id="4" name="imageSelected0">
          <a:extLst>
            <a:ext uri="{FF2B5EF4-FFF2-40B4-BE49-F238E27FC236}">
              <a16:creationId xmlns:a16="http://schemas.microsoft.com/office/drawing/2014/main" id="{B0B5A933-9F8F-4997-9411-2AE4DF888A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306291</xdr:colOff>
      <xdr:row>0</xdr:row>
      <xdr:rowOff>304800</xdr:rowOff>
    </xdr:to>
    <xdr:sp macro="" textlink="">
      <xdr:nvSpPr>
        <xdr:cNvPr id="5" name="AutoShape 12" descr="Vista previa de imagen">
          <a:extLst>
            <a:ext uri="{FF2B5EF4-FFF2-40B4-BE49-F238E27FC236}">
              <a16:creationId xmlns:a16="http://schemas.microsoft.com/office/drawing/2014/main" id="{835C3DB1-D801-4C3B-B876-7FCB09F84AFE}"/>
            </a:ext>
          </a:extLst>
        </xdr:cNvPr>
        <xdr:cNvSpPr>
          <a:spLocks noChangeAspect="1" noChangeArrowheads="1"/>
        </xdr:cNvSpPr>
      </xdr:nvSpPr>
      <xdr:spPr bwMode="auto">
        <a:xfrm>
          <a:off x="866775" y="0"/>
          <a:ext cx="30629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306291</xdr:colOff>
      <xdr:row>0</xdr:row>
      <xdr:rowOff>304800</xdr:rowOff>
    </xdr:to>
    <xdr:sp macro="" textlink="">
      <xdr:nvSpPr>
        <xdr:cNvPr id="6" name="AutoShape 13" descr="Vista previa de imagen">
          <a:extLst>
            <a:ext uri="{FF2B5EF4-FFF2-40B4-BE49-F238E27FC236}">
              <a16:creationId xmlns:a16="http://schemas.microsoft.com/office/drawing/2014/main" id="{6B65444F-0422-46B5-9BCF-26DD4D9F830E}"/>
            </a:ext>
          </a:extLst>
        </xdr:cNvPr>
        <xdr:cNvSpPr>
          <a:spLocks noChangeAspect="1" noChangeArrowheads="1"/>
        </xdr:cNvSpPr>
      </xdr:nvSpPr>
      <xdr:spPr bwMode="auto">
        <a:xfrm>
          <a:off x="866775" y="0"/>
          <a:ext cx="306291"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2048193</xdr:colOff>
      <xdr:row>1</xdr:row>
      <xdr:rowOff>467178</xdr:rowOff>
    </xdr:to>
    <xdr:pic>
      <xdr:nvPicPr>
        <xdr:cNvPr id="7" name="imageSelected0">
          <a:extLst>
            <a:ext uri="{FF2B5EF4-FFF2-40B4-BE49-F238E27FC236}">
              <a16:creationId xmlns:a16="http://schemas.microsoft.com/office/drawing/2014/main" id="{97958B5A-77CC-4C19-A0EA-05802A7E3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187324"/>
          <a:ext cx="6001068"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99CB85E-1C27-4440-AC16-C25F8BC5DA8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7418115D-7BAB-4912-9E56-4CBC1E36535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147955</xdr:colOff>
      <xdr:row>1</xdr:row>
      <xdr:rowOff>467178</xdr:rowOff>
    </xdr:to>
    <xdr:pic>
      <xdr:nvPicPr>
        <xdr:cNvPr id="4" name="imageSelected0">
          <a:extLst>
            <a:ext uri="{FF2B5EF4-FFF2-40B4-BE49-F238E27FC236}">
              <a16:creationId xmlns:a16="http://schemas.microsoft.com/office/drawing/2014/main" id="{985A316A-D6B1-4E8A-9ADB-7B5F40E791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39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48FFD8EB-4F39-42D2-B812-1323475AA63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AB8BE632-7536-46F5-B28C-83F3F78FF26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C0C4895E-0610-4DD0-82CD-95FC5FF569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B8DA8825-096E-4E83-A90B-4A69C73641F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E95053F6-2662-4773-83C5-A809802EA1B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C49E22AB-966C-4202-8606-D994E3A60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4731A57-FDDA-4D57-AA36-D442C56F438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44AEE913-3047-4A3C-B20E-3B330529970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80010</xdr:colOff>
      <xdr:row>1</xdr:row>
      <xdr:rowOff>467178</xdr:rowOff>
    </xdr:to>
    <xdr:pic>
      <xdr:nvPicPr>
        <xdr:cNvPr id="7" name="imageSelected0">
          <a:extLst>
            <a:ext uri="{FF2B5EF4-FFF2-40B4-BE49-F238E27FC236}">
              <a16:creationId xmlns:a16="http://schemas.microsoft.com/office/drawing/2014/main" id="{E93A6AB1-D3CB-4339-93C6-D15CF27C55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17601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69A7DCF1-76DD-462F-AB25-8EB11058B89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C7DE96B2-0646-480E-B730-D98FBBDF682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10" name="imageSelected0">
          <a:extLst>
            <a:ext uri="{FF2B5EF4-FFF2-40B4-BE49-F238E27FC236}">
              <a16:creationId xmlns:a16="http://schemas.microsoft.com/office/drawing/2014/main" id="{E1A55D91-8447-4F74-B8A6-52070F190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1" name="AutoShape 12" descr="Vista previa de imagen">
          <a:extLst>
            <a:ext uri="{FF2B5EF4-FFF2-40B4-BE49-F238E27FC236}">
              <a16:creationId xmlns:a16="http://schemas.microsoft.com/office/drawing/2014/main" id="{E29CE518-6F5B-4A4B-84DA-BF37DA8AA36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12" name="AutoShape 13" descr="Vista previa de imagen">
          <a:extLst>
            <a:ext uri="{FF2B5EF4-FFF2-40B4-BE49-F238E27FC236}">
              <a16:creationId xmlns:a16="http://schemas.microsoft.com/office/drawing/2014/main" id="{377E88ED-48BE-4E1B-A312-52180FFF69E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80010</xdr:colOff>
      <xdr:row>1</xdr:row>
      <xdr:rowOff>467178</xdr:rowOff>
    </xdr:to>
    <xdr:pic>
      <xdr:nvPicPr>
        <xdr:cNvPr id="13" name="imageSelected0">
          <a:extLst>
            <a:ext uri="{FF2B5EF4-FFF2-40B4-BE49-F238E27FC236}">
              <a16:creationId xmlns:a16="http://schemas.microsoft.com/office/drawing/2014/main" id="{37E48D94-08E3-41F1-86DA-FB22C53F5C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17601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8594AA1E-1700-412C-9DEC-6382231D985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A1723DC-107F-4084-869A-56F1B21F608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196849</xdr:rowOff>
    </xdr:from>
    <xdr:to>
      <xdr:col>3</xdr:col>
      <xdr:colOff>157480</xdr:colOff>
      <xdr:row>1</xdr:row>
      <xdr:rowOff>476703</xdr:rowOff>
    </xdr:to>
    <xdr:pic>
      <xdr:nvPicPr>
        <xdr:cNvPr id="4" name="imageSelected0">
          <a:extLst>
            <a:ext uri="{FF2B5EF4-FFF2-40B4-BE49-F238E27FC236}">
              <a16:creationId xmlns:a16="http://schemas.microsoft.com/office/drawing/2014/main" id="{1897CD16-72BD-45B4-881A-DA053938DFBB}"/>
            </a:ext>
            <a:ext uri="{147F2762-F138-4A5C-976F-8EAC2B608ADB}">
              <a16:predDERef xmlns:a16="http://schemas.microsoft.com/office/drawing/2014/main" pred="{5A90FFB6-385B-4B1D-9519-BCD0CD92E8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96849"/>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F6ECCEB4-A699-4BF1-B4DD-55676AEE48E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C45B9CFB-3E58-45A9-9BA9-7D2373EB944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83D17EE-7F46-41B0-8D73-9DEA840ED26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D9BF7B6-61A3-447B-B4B2-74A43B706BF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113F88D4-0B59-49A4-B3B3-F52A3C340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5419B700-0563-471F-9F18-2770C362408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B04D571D-7284-4B8A-B85A-C095E896267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7B4567CB-ED9F-49AD-8DE6-85BE3D6D8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072EAF40-D4EC-4E64-B7F3-BB3878084BF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D070A7B-4EF1-407B-833D-EFF714BC38A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3202305</xdr:colOff>
      <xdr:row>1</xdr:row>
      <xdr:rowOff>149678</xdr:rowOff>
    </xdr:to>
    <xdr:pic>
      <xdr:nvPicPr>
        <xdr:cNvPr id="4" name="imageSelected0">
          <a:extLst>
            <a:ext uri="{FF2B5EF4-FFF2-40B4-BE49-F238E27FC236}">
              <a16:creationId xmlns:a16="http://schemas.microsoft.com/office/drawing/2014/main" id="{B9763BD9-90CD-40DB-ACCE-05C504BDC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030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BE94F0C-156B-4F22-B764-69F6A9D544B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B86754A7-146E-48A9-A0CB-68F2BEB3A6B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2</xdr:col>
      <xdr:colOff>3189605</xdr:colOff>
      <xdr:row>1</xdr:row>
      <xdr:rowOff>152853</xdr:rowOff>
    </xdr:to>
    <xdr:pic>
      <xdr:nvPicPr>
        <xdr:cNvPr id="7" name="imageSelected0">
          <a:extLst>
            <a:ext uri="{FF2B5EF4-FFF2-40B4-BE49-F238E27FC236}">
              <a16:creationId xmlns:a16="http://schemas.microsoft.com/office/drawing/2014/main" id="{0DCEC6C4-0273-435A-8801-D78C8FDA4E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37605" cy="1111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BFB48C8F-7A56-47BB-9B80-46C258B1FF7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41B626FB-C107-42B6-9661-CB833448DD4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C9E67F6D-7738-44BA-B755-4E2E157084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3B83AEF1-7112-4325-B1E3-15E610002A9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7C19487A-C5CE-497D-8DE8-082A1D64714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10" name="imageSelected0">
          <a:extLst>
            <a:ext uri="{FF2B5EF4-FFF2-40B4-BE49-F238E27FC236}">
              <a16:creationId xmlns:a16="http://schemas.microsoft.com/office/drawing/2014/main" id="{D6FEDD26-BB6B-4A75-B197-5ED3CC51D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04CF4EA-BEBD-454A-A666-AFD33F53165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5E9B460-E9E7-4814-86BA-BAACDE7D292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AC8B1678-DE2E-48CD-A3F6-FCEE188D0B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1EC8E4E-E162-4D82-9199-B26B64B651A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1C0594D-1AF7-4E6D-B00B-166B1DDF97B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853341CB-FA34-4E70-9845-25B64AD55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F0BC7BED-FB36-4A03-9C30-73F9A5DB68C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20BF2F1-2CEB-42C2-8D2B-B7862547D25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D66D7FF9-7E15-4972-B587-924848995D5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04D79030-AD8A-4B66-99BF-FB5074CB122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C076AB70-D598-41B4-90D7-89EB746B85E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2236B9C-3BD2-4E01-A9B8-A304BA487EA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96C852F2-27A8-4907-B3F1-4E505A1449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EF29C873-34D2-4021-863A-7C33F875E4F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5DF98281-5961-481E-B178-D1EBD09DF5D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151454</xdr:colOff>
      <xdr:row>1</xdr:row>
      <xdr:rowOff>467178</xdr:rowOff>
    </xdr:to>
    <xdr:pic>
      <xdr:nvPicPr>
        <xdr:cNvPr id="7" name="imageSelected0">
          <a:extLst>
            <a:ext uri="{FF2B5EF4-FFF2-40B4-BE49-F238E27FC236}">
              <a16:creationId xmlns:a16="http://schemas.microsoft.com/office/drawing/2014/main" id="{091CFC88-A9A4-4E5D-89F2-1922B29578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7454"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8F70C5D0-DC43-44F7-81CA-E809F750A74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18FA88D-18C8-420B-A9C0-55AE3A4B89E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5BC52375-6F23-43A0-8A23-ED5E2C3895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8AE5F3B7-7D23-4358-B706-10112557175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0027BC2-8CAF-4F2A-BB72-18D753B0E47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A490E1C9-40EC-4AB3-99FA-334510534B3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FFA0CA4-FEF5-4B70-AF06-31600684F41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0088152F-0967-4D1A-901E-8EFE475595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9AEFCAA0-B247-49FA-AB28-447C8479DD3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81F1A1C-AF8F-4EE4-8C21-D39F2DD8A73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151130</xdr:colOff>
      <xdr:row>1</xdr:row>
      <xdr:rowOff>467178</xdr:rowOff>
    </xdr:to>
    <xdr:pic>
      <xdr:nvPicPr>
        <xdr:cNvPr id="7" name="imageSelected0">
          <a:extLst>
            <a:ext uri="{FF2B5EF4-FFF2-40B4-BE49-F238E27FC236}">
              <a16:creationId xmlns:a16="http://schemas.microsoft.com/office/drawing/2014/main" id="{10DCC928-C91C-44EF-8097-57DFC6F41E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471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C8A7C1F6-168A-43BD-9EEC-494CC007F68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AB9BAA2-8D0D-4AAF-90B8-FE6F26E628D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225E8D08-C077-4E56-94E4-2D5716B8E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B35D8BB-5309-4B3B-A46B-6818877F8E0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B16968F-A6ED-4B96-83EE-BBCC3E68F8D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165100</xdr:colOff>
      <xdr:row>1</xdr:row>
      <xdr:rowOff>472893</xdr:rowOff>
    </xdr:to>
    <xdr:pic>
      <xdr:nvPicPr>
        <xdr:cNvPr id="7" name="imageSelected0">
          <a:extLst>
            <a:ext uri="{FF2B5EF4-FFF2-40B4-BE49-F238E27FC236}">
              <a16:creationId xmlns:a16="http://schemas.microsoft.com/office/drawing/2014/main" id="{F3FC9978-51B2-41C3-8ECC-AB208AE170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61100" cy="1114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8D17EDCC-BEB7-43A6-A63E-5497A5C0E09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C09DAF9-9A6B-4C6C-A073-BDA100DD190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0984F789-DD95-441D-B7BE-53D5B5326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3552C00-FA4F-465C-AC6A-CEEE52B42F7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2C8E5A2B-1227-471C-9600-4DA4F22C3FB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163830</xdr:colOff>
      <xdr:row>1</xdr:row>
      <xdr:rowOff>467178</xdr:rowOff>
    </xdr:to>
    <xdr:pic>
      <xdr:nvPicPr>
        <xdr:cNvPr id="7" name="imageSelected0">
          <a:extLst>
            <a:ext uri="{FF2B5EF4-FFF2-40B4-BE49-F238E27FC236}">
              <a16:creationId xmlns:a16="http://schemas.microsoft.com/office/drawing/2014/main" id="{2E010BE1-DF19-4124-A156-489FBEAB2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98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7DBFD7BB-B77C-4C84-BF70-CC85680B6A4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2F31B468-730B-4EE3-AC12-920828B0A85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ADD16AEE-C827-4C2E-9789-E90B59E92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C26BC6D6-2361-4708-8C6A-37BF3245E19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2FF0ABBA-5D74-44FE-A303-15103971AF6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470353</xdr:rowOff>
    </xdr:to>
    <xdr:pic>
      <xdr:nvPicPr>
        <xdr:cNvPr id="7" name="imageSelected0">
          <a:extLst>
            <a:ext uri="{FF2B5EF4-FFF2-40B4-BE49-F238E27FC236}">
              <a16:creationId xmlns:a16="http://schemas.microsoft.com/office/drawing/2014/main" id="{6774084E-69FB-4B7B-B534-E78C8FF94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11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99BD9346-B753-4B29-8FF8-04E32F94CBD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AAE80944-7E99-495D-B81B-BBE5BB2C782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0ABDC40-FE76-4774-A18B-345228BFFD0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24BFE191-2AAA-4152-8849-68F0506F3B9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131537</xdr:colOff>
      <xdr:row>0</xdr:row>
      <xdr:rowOff>157842</xdr:rowOff>
    </xdr:from>
    <xdr:to>
      <xdr:col>2</xdr:col>
      <xdr:colOff>1637394</xdr:colOff>
      <xdr:row>1</xdr:row>
      <xdr:rowOff>296182</xdr:rowOff>
    </xdr:to>
    <xdr:pic>
      <xdr:nvPicPr>
        <xdr:cNvPr id="7" name="imageSelected0">
          <a:extLst>
            <a:ext uri="{FF2B5EF4-FFF2-40B4-BE49-F238E27FC236}">
              <a16:creationId xmlns:a16="http://schemas.microsoft.com/office/drawing/2014/main" id="{4D1C8FC3-8434-4566-AB7F-DCFBDFC93F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412" y="157842"/>
          <a:ext cx="4506232" cy="963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61ADC77-83E7-4939-8E5A-A889BB09A32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021A5F7-6469-411C-802F-4EA12809DCC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354330</xdr:colOff>
      <xdr:row>1</xdr:row>
      <xdr:rowOff>467178</xdr:rowOff>
    </xdr:to>
    <xdr:pic>
      <xdr:nvPicPr>
        <xdr:cNvPr id="4" name="imageSelected0">
          <a:extLst>
            <a:ext uri="{FF2B5EF4-FFF2-40B4-BE49-F238E27FC236}">
              <a16:creationId xmlns:a16="http://schemas.microsoft.com/office/drawing/2014/main" id="{57D3E572-F1F3-4F3B-88E6-B5BB0440B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6FBA9E61-6A49-429A-9D4D-B3E7BEAA31B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BC11681E-81E3-43F3-9253-7633D0AA26B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354330</xdr:colOff>
      <xdr:row>1</xdr:row>
      <xdr:rowOff>473528</xdr:rowOff>
    </xdr:to>
    <xdr:pic>
      <xdr:nvPicPr>
        <xdr:cNvPr id="7" name="imageSelected0">
          <a:extLst>
            <a:ext uri="{FF2B5EF4-FFF2-40B4-BE49-F238E27FC236}">
              <a16:creationId xmlns:a16="http://schemas.microsoft.com/office/drawing/2014/main" id="{4B4C64B8-A228-4A3A-B69D-171443A6F6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1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632DF174-A9AD-48AA-883C-17373419A2F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9ADB5195-2068-448E-A3F5-2645D18A1D9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354330</xdr:colOff>
      <xdr:row>1</xdr:row>
      <xdr:rowOff>473528</xdr:rowOff>
    </xdr:to>
    <xdr:pic>
      <xdr:nvPicPr>
        <xdr:cNvPr id="10" name="imageSelected0">
          <a:extLst>
            <a:ext uri="{FF2B5EF4-FFF2-40B4-BE49-F238E27FC236}">
              <a16:creationId xmlns:a16="http://schemas.microsoft.com/office/drawing/2014/main" id="{0DAFFDB1-8739-434E-BD24-58148A0C1E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14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3933FC31-9203-4F0B-8C13-EB08B5F5D0B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1C26680B-A4EB-4D2D-9BA8-DE17C8C4EFA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91CE0203-EE56-420F-A456-831BFB0F30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62344054-4018-489F-8BDA-286FC6C47C8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C0F58F5-3C7D-4BCA-A4A9-329EBF18C2E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46355</xdr:colOff>
      <xdr:row>1</xdr:row>
      <xdr:rowOff>464003</xdr:rowOff>
    </xdr:to>
    <xdr:pic>
      <xdr:nvPicPr>
        <xdr:cNvPr id="7" name="imageSelected0">
          <a:extLst>
            <a:ext uri="{FF2B5EF4-FFF2-40B4-BE49-F238E27FC236}">
              <a16:creationId xmlns:a16="http://schemas.microsoft.com/office/drawing/2014/main" id="{64203CE0-55AC-4BDF-8025-83845FC15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142355" cy="1105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69DF0AFF-5761-41BF-8D1A-17DDECB9C4A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88377CE3-7AD6-427A-B1DD-007501A8C17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9BF494CE-466E-479A-8A63-4C8A290BAD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1C0E13B-36AC-456F-A633-D13FAC1DE7A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CA3C9688-53E7-468D-A784-AF1F68D3038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F3703962-6804-45FD-A536-C9690A3905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E833B565-CF27-4B75-80A2-BA66A9AAC62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7B1E3165-63C0-403D-BE42-E6960AE7B1A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0076DB12-6D6C-40B5-A68B-0A661AA68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D6E42686-ECDD-452B-B5EC-74343E17BA10}"/>
            </a:ext>
          </a:extLst>
        </xdr:cNvPr>
        <xdr:cNvSpPr>
          <a:spLocks noChangeAspect="1" noChangeArrowheads="1"/>
        </xdr:cNvSpPr>
      </xdr:nvSpPr>
      <xdr:spPr bwMode="auto">
        <a:xfrm>
          <a:off x="1285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C6CDC1CD-782A-46F8-ADBE-D401ACDB95FD}"/>
            </a:ext>
          </a:extLst>
        </xdr:cNvPr>
        <xdr:cNvSpPr>
          <a:spLocks noChangeAspect="1" noChangeArrowheads="1"/>
        </xdr:cNvSpPr>
      </xdr:nvSpPr>
      <xdr:spPr bwMode="auto">
        <a:xfrm>
          <a:off x="1285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151130</xdr:colOff>
      <xdr:row>1</xdr:row>
      <xdr:rowOff>467178</xdr:rowOff>
    </xdr:to>
    <xdr:pic>
      <xdr:nvPicPr>
        <xdr:cNvPr id="10" name="imageSelected0">
          <a:extLst>
            <a:ext uri="{FF2B5EF4-FFF2-40B4-BE49-F238E27FC236}">
              <a16:creationId xmlns:a16="http://schemas.microsoft.com/office/drawing/2014/main" id="{1F6E48A4-FECD-4B66-8F46-F60975068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5875" y="187324"/>
          <a:ext cx="624713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2C74638E-8D88-491C-9C73-167DD388A28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F0213AD7-1E56-4D42-99CC-4A6F7C73DEE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CB4824FC-66CE-41BA-896D-D23A266AE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2AC6190F-43A8-4BE5-8532-3D94EBE797F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58D627A8-D6D2-49F0-9B9E-43EEA208DE9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B6805AED-5567-4DB0-B84F-61DD87D5F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4076E311-03D7-43CE-98A8-9DB3CA03CFD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84B7122-C6BD-464F-973A-E11328D0E2D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019FA791-FC77-4FB1-A001-01DF04E429A0}"/>
            </a:ext>
          </a:extLst>
        </xdr:cNvPr>
        <xdr:cNvSpPr>
          <a:spLocks noChangeAspect="1" noChangeArrowheads="1"/>
        </xdr:cNvSpPr>
      </xdr:nvSpPr>
      <xdr:spPr bwMode="auto">
        <a:xfrm>
          <a:off x="8667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0</xdr:row>
      <xdr:rowOff>174625</xdr:rowOff>
    </xdr:from>
    <xdr:to>
      <xdr:col>12</xdr:col>
      <xdr:colOff>304800</xdr:colOff>
      <xdr:row>0</xdr:row>
      <xdr:rowOff>479425</xdr:rowOff>
    </xdr:to>
    <xdr:sp macro="" textlink="">
      <xdr:nvSpPr>
        <xdr:cNvPr id="6" name="AutoShape 13" descr="Vista previa de imagen">
          <a:extLst>
            <a:ext uri="{FF2B5EF4-FFF2-40B4-BE49-F238E27FC236}">
              <a16:creationId xmlns:a16="http://schemas.microsoft.com/office/drawing/2014/main" id="{E2A8D653-1AC2-416C-8F71-8F99EA9ACA63}"/>
            </a:ext>
          </a:extLst>
        </xdr:cNvPr>
        <xdr:cNvSpPr>
          <a:spLocks noChangeAspect="1" noChangeArrowheads="1"/>
        </xdr:cNvSpPr>
      </xdr:nvSpPr>
      <xdr:spPr bwMode="auto">
        <a:xfrm>
          <a:off x="71821675" y="17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171450</xdr:colOff>
      <xdr:row>0</xdr:row>
      <xdr:rowOff>187324</xdr:rowOff>
    </xdr:from>
    <xdr:to>
      <xdr:col>2</xdr:col>
      <xdr:colOff>2669358</xdr:colOff>
      <xdr:row>1</xdr:row>
      <xdr:rowOff>467178</xdr:rowOff>
    </xdr:to>
    <xdr:pic>
      <xdr:nvPicPr>
        <xdr:cNvPr id="7" name="imageSelected0">
          <a:extLst>
            <a:ext uri="{FF2B5EF4-FFF2-40B4-BE49-F238E27FC236}">
              <a16:creationId xmlns:a16="http://schemas.microsoft.com/office/drawing/2014/main" id="{CB77EE52-BB77-48D4-9A81-23F4B86EFA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87324"/>
          <a:ext cx="6250758"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84EABA62-4442-41C8-9B81-B6EA9405FD4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C8D9997-F11F-488F-B8B5-8DED64851342}"/>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8BC1A851-162F-40E8-865B-943377809E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825960B-B0CC-4078-AFFB-D03196EA6A8F}"/>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EA09D085-90AA-4901-B66D-DB471E2283C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730250</xdr:colOff>
      <xdr:row>0</xdr:row>
      <xdr:rowOff>187324</xdr:rowOff>
    </xdr:from>
    <xdr:to>
      <xdr:col>3</xdr:col>
      <xdr:colOff>109855</xdr:colOff>
      <xdr:row>1</xdr:row>
      <xdr:rowOff>467178</xdr:rowOff>
    </xdr:to>
    <xdr:pic>
      <xdr:nvPicPr>
        <xdr:cNvPr id="7" name="imageSelected0">
          <a:extLst>
            <a:ext uri="{FF2B5EF4-FFF2-40B4-BE49-F238E27FC236}">
              <a16:creationId xmlns:a16="http://schemas.microsoft.com/office/drawing/2014/main" id="{A0103453-A5CE-4BC7-B6AB-B90B33EF2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187324"/>
          <a:ext cx="6256655"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CCEDB193-83D9-484C-BCC9-C88D703C3A08}"/>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90E9254B-40F2-4D2B-B742-8401BDA47AD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D4B22587-E41F-467A-BA84-81A624159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DD5EE2F6-7141-46F9-89B4-B7FD1B86AACF}"/>
            </a:ext>
          </a:extLst>
        </xdr:cNvPr>
        <xdr:cNvSpPr>
          <a:spLocks noChangeAspect="1" noChangeArrowheads="1"/>
        </xdr:cNvSpPr>
      </xdr:nvSpPr>
      <xdr:spPr bwMode="auto">
        <a:xfrm>
          <a:off x="8096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99ADBE5F-E340-48EA-B1D3-356C81756905}"/>
            </a:ext>
          </a:extLst>
        </xdr:cNvPr>
        <xdr:cNvSpPr>
          <a:spLocks noChangeAspect="1" noChangeArrowheads="1"/>
        </xdr:cNvSpPr>
      </xdr:nvSpPr>
      <xdr:spPr bwMode="auto">
        <a:xfrm>
          <a:off x="8096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160655</xdr:colOff>
      <xdr:row>1</xdr:row>
      <xdr:rowOff>470353</xdr:rowOff>
    </xdr:to>
    <xdr:pic>
      <xdr:nvPicPr>
        <xdr:cNvPr id="7" name="imageSelected0">
          <a:extLst>
            <a:ext uri="{FF2B5EF4-FFF2-40B4-BE49-F238E27FC236}">
              <a16:creationId xmlns:a16="http://schemas.microsoft.com/office/drawing/2014/main" id="{0AAAA12E-004F-4F23-80DE-1EB73D6ECA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 y="187324"/>
          <a:ext cx="6256655" cy="1111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360E01C6-58D4-422F-8A5C-E25B75EBAD0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3D0D1774-B014-4201-B581-C5A85B7376CA}"/>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4C648A03-CF07-4D79-9BA9-E58A201F5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A3EA2FF8-4901-44C1-9E27-2F3CFF3F339B}"/>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6BECAF90-F393-4F2C-82BF-5EE3E95E04D7}"/>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196638</xdr:colOff>
      <xdr:row>1</xdr:row>
      <xdr:rowOff>467178</xdr:rowOff>
    </xdr:to>
    <xdr:pic>
      <xdr:nvPicPr>
        <xdr:cNvPr id="7" name="imageSelected0">
          <a:extLst>
            <a:ext uri="{FF2B5EF4-FFF2-40B4-BE49-F238E27FC236}">
              <a16:creationId xmlns:a16="http://schemas.microsoft.com/office/drawing/2014/main" id="{169F594C-D83F-48EB-8FE5-B61EF63111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92638"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0978DA5-4A01-4D38-A1BC-257E94448BF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B6968245-27DF-47BE-8615-F8CF0777562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430D0787-008D-4046-BEF6-061B36E1E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E34A33D3-4BB8-4D3A-97D1-9718215DE77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8C980453-3A14-4AB8-8E48-17883697C51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0A82513E-5422-41C3-9585-D0CC6B23F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1A209A18-E7A8-4C7B-95E5-73F3BEF0159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620F5F41-D127-4B5B-81DE-AE12169900C0}"/>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B2030BBE-3E98-4E21-B5F0-1F131C147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BDEA2F31-A83F-4C36-988D-9998778D52B3}"/>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062545B7-59AB-4967-B2EC-FBE8A6FC40F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74A873BD-B751-46B1-BFBB-BD37397AC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F18000D4-9CA4-480A-BAAF-C27EA07BC8D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7796E7C-D416-43BC-841F-330A589AD066}"/>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06EA6864-AB91-41F7-8D0D-E5EDB20436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3ED38F1D-3510-4CBD-9E1E-34B58370E4A9}"/>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F4714A89-52BB-45E5-AC82-9ABF3D419595}"/>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976ACADF-28FF-4EAE-ABBC-041520FB90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8" name="AutoShape 12" descr="Vista previa de imagen">
          <a:extLst>
            <a:ext uri="{FF2B5EF4-FFF2-40B4-BE49-F238E27FC236}">
              <a16:creationId xmlns:a16="http://schemas.microsoft.com/office/drawing/2014/main" id="{CD6C3B5B-3DD5-4B65-A45F-9E4CA4DB9C7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9" name="AutoShape 13" descr="Vista previa de imagen">
          <a:extLst>
            <a:ext uri="{FF2B5EF4-FFF2-40B4-BE49-F238E27FC236}">
              <a16:creationId xmlns:a16="http://schemas.microsoft.com/office/drawing/2014/main" id="{B19F2D08-5431-448C-866B-FBDE8D896264}"/>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10" name="imageSelected0">
          <a:extLst>
            <a:ext uri="{FF2B5EF4-FFF2-40B4-BE49-F238E27FC236}">
              <a16:creationId xmlns:a16="http://schemas.microsoft.com/office/drawing/2014/main" id="{870D3E03-544E-4ACD-91FD-7D75A7BBC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2" descr="Vista previa de imagen">
          <a:extLst>
            <a:ext uri="{FF2B5EF4-FFF2-40B4-BE49-F238E27FC236}">
              <a16:creationId xmlns:a16="http://schemas.microsoft.com/office/drawing/2014/main" id="{CB2F9CAD-90E9-4F88-898A-3B1E92F0712D}"/>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13" descr="Vista previa de imagen">
          <a:extLst>
            <a:ext uri="{FF2B5EF4-FFF2-40B4-BE49-F238E27FC236}">
              <a16:creationId xmlns:a16="http://schemas.microsoft.com/office/drawing/2014/main" id="{087FCC92-5467-45D9-A663-9AAB9CE4321C}"/>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4" name="imageSelected0">
          <a:extLst>
            <a:ext uri="{FF2B5EF4-FFF2-40B4-BE49-F238E27FC236}">
              <a16:creationId xmlns:a16="http://schemas.microsoft.com/office/drawing/2014/main" id="{047D530B-47C1-4EE4-A2F3-47064625C9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0</xdr:row>
      <xdr:rowOff>304800</xdr:rowOff>
    </xdr:to>
    <xdr:sp macro="" textlink="">
      <xdr:nvSpPr>
        <xdr:cNvPr id="5" name="AutoShape 12" descr="Vista previa de imagen">
          <a:extLst>
            <a:ext uri="{FF2B5EF4-FFF2-40B4-BE49-F238E27FC236}">
              <a16:creationId xmlns:a16="http://schemas.microsoft.com/office/drawing/2014/main" id="{C7E68A66-03F6-451E-AFE2-36E59B0E9F5E}"/>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6" name="AutoShape 13" descr="Vista previa de imagen">
          <a:extLst>
            <a:ext uri="{FF2B5EF4-FFF2-40B4-BE49-F238E27FC236}">
              <a16:creationId xmlns:a16="http://schemas.microsoft.com/office/drawing/2014/main" id="{330F0FFD-40E2-4C39-9B87-36C4311C94D1}"/>
            </a:ext>
          </a:extLst>
        </xdr:cNvPr>
        <xdr:cNvSpPr>
          <a:spLocks noChangeAspect="1" noChangeArrowheads="1"/>
        </xdr:cNvSpPr>
      </xdr:nvSpPr>
      <xdr:spPr bwMode="auto">
        <a:xfrm>
          <a:off x="78105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187324</xdr:rowOff>
    </xdr:from>
    <xdr:to>
      <xdr:col>3</xdr:col>
      <xdr:colOff>157480</xdr:colOff>
      <xdr:row>1</xdr:row>
      <xdr:rowOff>467178</xdr:rowOff>
    </xdr:to>
    <xdr:pic>
      <xdr:nvPicPr>
        <xdr:cNvPr id="7" name="imageSelected0">
          <a:extLst>
            <a:ext uri="{FF2B5EF4-FFF2-40B4-BE49-F238E27FC236}">
              <a16:creationId xmlns:a16="http://schemas.microsoft.com/office/drawing/2014/main" id="{E32FE93D-E3FD-4642-9BC9-EDB1F0639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187324"/>
          <a:ext cx="6253480" cy="1108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EVARGASM/14.SEGUIMIENTO%20SGFT/J.GESTION%20VARIABLES%20ESTAD&#205;STICAS/6.2020/4.ABRIL%20DE%202020/2.SEGUIMIENTO%20ENERO%20MARZO%20DE%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EVARGASM/14.SEGUIMIENTO%20SGFT/J.GESTION%20VARIABLES%20ESTAD&#205;STICAS/6.2020/4.ABRIL%20DE%202020/3.SEGUIMIENTO%20ENERO%20ABRIL%20D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ON ENE-MZO DE 2020"/>
      <sheetName val="Hoja1"/>
      <sheetName val="GESTION POR CONCEPTO ENE-MZO"/>
      <sheetName val="RESULTADO VAR EST ENE MZO 2020"/>
      <sheetName val="CUMPL METAS MENSUAL"/>
      <sheetName val="EVACUACION DE EXPEDIENTES ENERO"/>
      <sheetName val=" RECLASIFICADO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ON ENE-ABR DE 2020"/>
      <sheetName val="GESTION POR CONCEPTO ENE-ABR"/>
      <sheetName val="RESULTADO VAR EST ENE ABR 2020"/>
      <sheetName val="CUMPL METAS MENSUAL"/>
      <sheetName val="EVACUACION DE EXPEDIENTES ENERO"/>
      <sheetName val=" RECLASIFICADOS"/>
    </sheetNames>
    <sheetDataSet>
      <sheetData sheetId="0"/>
      <sheetData sheetId="1" refreshError="1"/>
      <sheetData sheetId="2" refreshError="1"/>
      <sheetData sheetId="3" refreshError="1"/>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Martha Patricia Jara Onofre" id="{55C805FB-165B-4AE4-A797-3CA7B458D65D}" userId="S::mjarao@dian.gov.co::0d3ea66f-b1e2-49f9-8a45-d37ee8a0e8e3" providerId="AD"/>
  <person displayName="Sandra Marcela Celis" id="{2D181A60-C3C0-49F7-9A14-C2D5382D4F10}" userId="S::scelis@dian.gov.co::292404e0-bb8e-4363-8203-0860456a8e71" providerId="AD"/>
  <person displayName="Alberto Granada Lopez" id="{0FE29CD2-AA00-4D9F-AFC6-67A563AAE543}" userId="S::agranadal@dian.gov.co::9c16449d-11cb-4464-b9aa-9660060f3664" providerId="AD"/>
  <person displayName="Maryuri Karen Espinel Nunez" id="{41C71483-8883-4984-A085-8B18858CC5C6}" userId="S::maryuri.espinel@cesa.edu.co::a6392ce2-4fc5-42af-9685-21b7afab3832"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2" dT="2024-02-02T01:57:53.39" personId="{41C71483-8883-4984-A085-8B18858CC5C6}" id="{2D181C74-64AD-495A-8B21-167CB3CEAF5E}">
    <text>Se reportó mal febrero</text>
  </threadedComment>
</ThreadedComments>
</file>

<file path=xl/threadedComments/threadedComment10.xml><?xml version="1.0" encoding="utf-8"?>
<ThreadedComments xmlns="http://schemas.microsoft.com/office/spreadsheetml/2018/threadedcomments" xmlns:x="http://schemas.openxmlformats.org/spreadsheetml/2006/main">
  <threadedComment ref="E19" dT="2024-02-02T14:28:07.31" personId="{2D181A60-C3C0-49F7-9A14-C2D5382D4F10}" id="{C8B3453A-B877-485E-9566-2F4413333743}">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threadedComments/threadedComment11.xml><?xml version="1.0" encoding="utf-8"?>
<ThreadedComments xmlns="http://schemas.microsoft.com/office/spreadsheetml/2018/threadedcomments" xmlns:x="http://schemas.openxmlformats.org/spreadsheetml/2006/main">
  <threadedComment ref="E12" dT="2024-02-02T13:34:25.56" personId="{2D181A60-C3C0-49F7-9A14-C2D5382D4F10}" id="{BDCB5648-C5E8-4FA3-8E89-FAAC63C5B075}">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 ref="H23" dT="2023-12-01T16:54:12.37" personId="{55C805FB-165B-4AE4-A797-3CA7B458D65D}" id="{F34F6211-8638-40CF-8B2C-CB6B67CCBAD5}">
    <text xml:space="preserve">Se ajustó la meta de 3500 a 2800, según solicitud de la Dirección de Gestión de Impuestos de fecha 24 de noviembre de 2023.
</text>
  </threadedComment>
</ThreadedComments>
</file>

<file path=xl/threadedComments/threadedComment12.xml><?xml version="1.0" encoding="utf-8"?>
<ThreadedComments xmlns="http://schemas.microsoft.com/office/spreadsheetml/2018/threadedcomments" xmlns:x="http://schemas.openxmlformats.org/spreadsheetml/2006/main">
  <threadedComment ref="L15" dT="2024-01-17T21:55:20.59" personId="{0FE29CD2-AA00-4D9F-AFC6-67A563AAE543}" id="{C1012057-FAD4-4959-B617-5D8D9AE4F353}">
    <text>GIT de Formalización Tributaria- Despacho</text>
  </threadedComment>
  <threadedComment ref="L17" dT="2024-01-17T22:01:53.31" personId="{0FE29CD2-AA00-4D9F-AFC6-67A563AAE543}" id="{BE073233-66FC-4479-BD6D-C1DF035695BE}">
    <text>División de servicio al ciudadano</text>
  </threadedComment>
  <threadedComment ref="N22" dT="2024-01-18T15:26:54.02" personId="{0FE29CD2-AA00-4D9F-AFC6-67A563AAE543}" id="{135DC47B-E57B-4636-94F8-8A524DAA5EAF}">
    <text>Se trata de un solo municipio como meta año, logrado desde el mes de marzo. 1 de 1. ==&gt; 100%</text>
  </threadedComment>
</ThreadedComments>
</file>

<file path=xl/threadedComments/threadedComment13.xml><?xml version="1.0" encoding="utf-8"?>
<ThreadedComments xmlns="http://schemas.microsoft.com/office/spreadsheetml/2018/threadedcomments" xmlns:x="http://schemas.openxmlformats.org/spreadsheetml/2006/main">
  <threadedComment ref="E24" dT="2024-02-02T14:31:12.13" personId="{2D181A60-C3C0-49F7-9A14-C2D5382D4F10}" id="{9EC41D25-9D0E-428C-BEFA-4B20FE19E21A}">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threadedComments/threadedComment14.xml><?xml version="1.0" encoding="utf-8"?>
<ThreadedComments xmlns="http://schemas.microsoft.com/office/spreadsheetml/2018/threadedcomments" xmlns:x="http://schemas.openxmlformats.org/spreadsheetml/2006/main">
  <threadedComment ref="E15" dT="2024-02-02T13:55:03.03" personId="{2D181A60-C3C0-49F7-9A14-C2D5382D4F10}" id="{52E97A85-C2CA-4267-B6E9-832F1991D5B5}">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threadedComments/threadedComment15.xml><?xml version="1.0" encoding="utf-8"?>
<ThreadedComments xmlns="http://schemas.microsoft.com/office/spreadsheetml/2018/threadedcomments" xmlns:x="http://schemas.openxmlformats.org/spreadsheetml/2006/main">
  <threadedComment ref="E16" dT="2024-02-02T14:00:11.24" personId="{2D181A60-C3C0-49F7-9A14-C2D5382D4F10}" id="{30794849-8490-40A1-BDF3-944C713CE790}">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threadedComments/threadedComment16.xml><?xml version="1.0" encoding="utf-8"?>
<ThreadedComments xmlns="http://schemas.microsoft.com/office/spreadsheetml/2018/threadedcomments" xmlns:x="http://schemas.openxmlformats.org/spreadsheetml/2006/main">
  <threadedComment ref="E23" dT="2024-02-04T19:19:41.54" personId="{2D181A60-C3C0-49F7-9A14-C2D5382D4F10}" id="{0EFC1994-108C-450A-B8D1-40378B6587BD}">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threadedComments/threadedComment17.xml><?xml version="1.0" encoding="utf-8"?>
<ThreadedComments xmlns="http://schemas.microsoft.com/office/spreadsheetml/2018/threadedcomments" xmlns:x="http://schemas.openxmlformats.org/spreadsheetml/2006/main">
  <threadedComment ref="E24" dT="2024-02-02T13:56:48.02" personId="{2D181A60-C3C0-49F7-9A14-C2D5382D4F10}" id="{AD1FCC80-E588-4E74-B593-3FC3121770B9}">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threadedComments/threadedComment18.xml><?xml version="1.0" encoding="utf-8"?>
<ThreadedComments xmlns="http://schemas.microsoft.com/office/spreadsheetml/2018/threadedcomments" xmlns:x="http://schemas.openxmlformats.org/spreadsheetml/2006/main">
  <threadedComment ref="E14" dT="2024-02-02T14:08:14.68" personId="{2D181A60-C3C0-49F7-9A14-C2D5382D4F10}" id="{F2AB64BD-9767-4A7B-848A-A5DBEB7FDFD8}">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threadedComments/threadedComment2.xml><?xml version="1.0" encoding="utf-8"?>
<ThreadedComments xmlns="http://schemas.microsoft.com/office/spreadsheetml/2018/threadedcomments" xmlns:x="http://schemas.openxmlformats.org/spreadsheetml/2006/main">
  <threadedComment ref="H18" dT="2023-12-01T16:02:39.52" personId="{55C805FB-165B-4AE4-A797-3CA7B458D65D}" id="{912B04DD-9980-4A13-BFA2-CACA30C213C7}">
    <text>Se ajustó la meta de 3 a 1, de acuerdo con solicitud de la Dirección de Gestión de impuestos del 30 de noviembre de 2023/Subdirección Servicio al ciudadano de 29 de noviembre de 2023.</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3-12-01T15:53:04.27" personId="{55C805FB-165B-4AE4-A797-3CA7B458D65D}" id="{4FBB831E-BAB0-4F4B-8C84-9C1C0B098E8C}">
    <text xml:space="preserve">Se ajustó la meta de 3 a 1, de acuerdo con solicitud de la Dirección de Gestión de impuestos del 30 de noviembre de 2023/Subdirección Servicio al ciudadano de 29 de noviembre de 2023.
</text>
  </threadedComment>
</ThreadedComments>
</file>

<file path=xl/threadedComments/threadedComment4.xml><?xml version="1.0" encoding="utf-8"?>
<ThreadedComments xmlns="http://schemas.microsoft.com/office/spreadsheetml/2018/threadedcomments" xmlns:x="http://schemas.openxmlformats.org/spreadsheetml/2006/main">
  <threadedComment ref="E9" dT="2024-02-05T19:49:22.57" personId="{55C805FB-165B-4AE4-A797-3CA7B458D65D}" id="{E7C3A299-69DE-4FD5-AD01-82927C2ACD49}">
    <text xml:space="preserve">Este Indicador fue inhabilitado por solicitud de la Subdirección de Servicio al Ciudadano en Asuntos Tributarios DGI, del 27  de diciembre de 2023. Por temas de integración tecnológica no fue posible cerrar el ingreso por el antiguo sistema por la APP
</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4-02-05T20:29:25.62" personId="{55C805FB-165B-4AE4-A797-3CA7B458D65D}" id="{C2181314-7B6F-4BD9-846B-F4152EFF77FA}">
    <text>Este Indicador fue inhabilitado por solicitud de la Subdirección de Servicio al Ciudadano en Asuntos Tributarios DGI del 27 de diciembre de 2023. Por temas de integración tecnológica no fue posible cerrar el ingreso por el antiguo sistema por la APP</text>
  </threadedComment>
</ThreadedComments>
</file>

<file path=xl/threadedComments/threadedComment6.xml><?xml version="1.0" encoding="utf-8"?>
<ThreadedComments xmlns="http://schemas.microsoft.com/office/spreadsheetml/2018/threadedcomments" xmlns:x="http://schemas.openxmlformats.org/spreadsheetml/2006/main">
  <threadedComment ref="E6" dT="2024-02-05T20:41:53.62" personId="{55C805FB-165B-4AE4-A797-3CA7B458D65D}" id="{AF856A5B-FA52-4706-A4BA-8C2EDBB9AC14}">
    <text xml:space="preserve">Este Indicador fue inhabilitado por solicitud de la Subdirección de Servicio al Ciudadano en Asuntos Tributarios DGI, del 27 de diciembre de 2023. Por temas de integración tecnológica no fue posible cerrar el ingreso por el antiguo sistema por la APP
</text>
  </threadedComment>
</ThreadedComments>
</file>

<file path=xl/threadedComments/threadedComment7.xml><?xml version="1.0" encoding="utf-8"?>
<ThreadedComments xmlns="http://schemas.microsoft.com/office/spreadsheetml/2018/threadedcomments" xmlns:x="http://schemas.openxmlformats.org/spreadsheetml/2006/main">
  <threadedComment ref="E6" dT="2024-02-05T21:01:43.36" personId="{55C805FB-165B-4AE4-A797-3CA7B458D65D}" id="{54BE8BCB-426C-4F13-9462-F1E07A44878C}">
    <text>Este Indicador fue inhabilitado por solicitud de la Subdirección de Servicio al Ciudadano en Asuntos Tributarios DGI del 27 de diciembre de 2023. Por temas de integración tecnológica no fue posible cerrar el ingreso por el antiguo sistema por la APP</text>
  </threadedComment>
</ThreadedComments>
</file>

<file path=xl/threadedComments/threadedComment8.xml><?xml version="1.0" encoding="utf-8"?>
<ThreadedComments xmlns="http://schemas.microsoft.com/office/spreadsheetml/2018/threadedcomments" xmlns:x="http://schemas.openxmlformats.org/spreadsheetml/2006/main">
  <threadedComment ref="E4" dT="2024-02-05T20:51:27.10" personId="{55C805FB-165B-4AE4-A797-3CA7B458D65D}" id="{39F61864-7082-4D69-A8EC-C33D9D60ADCF}">
    <text>Este Indicador fue inhabilitado por solicitud de la Subdirección de Servicio al Ciudadano en Asuntos Tributarios DGI, del 27 de diciembre de 2023. Por temas de integración tecnológica no fue posible cerrar el ingreso por el antiguo sistema por la APP</text>
  </threadedComment>
</ThreadedComments>
</file>

<file path=xl/threadedComments/threadedComment9.xml><?xml version="1.0" encoding="utf-8"?>
<ThreadedComments xmlns="http://schemas.microsoft.com/office/spreadsheetml/2018/threadedcomments" xmlns:x="http://schemas.openxmlformats.org/spreadsheetml/2006/main">
  <threadedComment ref="E18" dT="2024-02-02T14:05:19.93" personId="{2D181A60-C3C0-49F7-9A14-C2D5382D4F10}" id="{E4AEA6B6-28DC-4AD3-AD46-8EA5D9E0639C}">
    <text xml:space="preserve">Este Indicador fue inhabilitado por solicitud de la Subdirección de Servicio al Ciudadano en Asuntos Tributarios DGI. Por temas de integración tecnológica no fue posible cerrar el ingreso por el antiguo sistema por la APP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00.xml.rels><?xml version="1.0" encoding="UTF-8" standalone="yes"?>
<Relationships xmlns="http://schemas.openxmlformats.org/package/2006/relationships"><Relationship Id="rId3" Type="http://schemas.openxmlformats.org/officeDocument/2006/relationships/vmlDrawing" Target="../drawings/vmlDrawing95.vml"/><Relationship Id="rId2" Type="http://schemas.openxmlformats.org/officeDocument/2006/relationships/drawing" Target="../drawings/drawing100.xml"/><Relationship Id="rId1" Type="http://schemas.openxmlformats.org/officeDocument/2006/relationships/printerSettings" Target="../printerSettings/printerSettings100.bin"/><Relationship Id="rId4" Type="http://schemas.openxmlformats.org/officeDocument/2006/relationships/comments" Target="../comments95.xml"/></Relationships>
</file>

<file path=xl/worksheets/_rels/sheet101.xml.rels><?xml version="1.0" encoding="UTF-8" standalone="yes"?>
<Relationships xmlns="http://schemas.openxmlformats.org/package/2006/relationships"><Relationship Id="rId3" Type="http://schemas.openxmlformats.org/officeDocument/2006/relationships/vmlDrawing" Target="../drawings/vmlDrawing96.vml"/><Relationship Id="rId2" Type="http://schemas.openxmlformats.org/officeDocument/2006/relationships/drawing" Target="../drawings/drawing101.xml"/><Relationship Id="rId1" Type="http://schemas.openxmlformats.org/officeDocument/2006/relationships/printerSettings" Target="../printerSettings/printerSettings101.bin"/><Relationship Id="rId4" Type="http://schemas.openxmlformats.org/officeDocument/2006/relationships/comments" Target="../comments96.xml"/></Relationships>
</file>

<file path=xl/worksheets/_rels/sheet102.xml.rels><?xml version="1.0" encoding="UTF-8" standalone="yes"?>
<Relationships xmlns="http://schemas.openxmlformats.org/package/2006/relationships"><Relationship Id="rId3" Type="http://schemas.openxmlformats.org/officeDocument/2006/relationships/vmlDrawing" Target="../drawings/vmlDrawing97.vml"/><Relationship Id="rId2" Type="http://schemas.openxmlformats.org/officeDocument/2006/relationships/drawing" Target="../drawings/drawing102.xml"/><Relationship Id="rId1" Type="http://schemas.openxmlformats.org/officeDocument/2006/relationships/printerSettings" Target="../printerSettings/printerSettings102.bin"/><Relationship Id="rId4" Type="http://schemas.openxmlformats.org/officeDocument/2006/relationships/comments" Target="../comments97.xml"/></Relationships>
</file>

<file path=xl/worksheets/_rels/sheet103.xml.rels><?xml version="1.0" encoding="UTF-8" standalone="yes"?>
<Relationships xmlns="http://schemas.openxmlformats.org/package/2006/relationships"><Relationship Id="rId3" Type="http://schemas.openxmlformats.org/officeDocument/2006/relationships/vmlDrawing" Target="../drawings/vmlDrawing98.vml"/><Relationship Id="rId2" Type="http://schemas.openxmlformats.org/officeDocument/2006/relationships/drawing" Target="../drawings/drawing103.xml"/><Relationship Id="rId1" Type="http://schemas.openxmlformats.org/officeDocument/2006/relationships/printerSettings" Target="../printerSettings/printerSettings103.bin"/><Relationship Id="rId4" Type="http://schemas.openxmlformats.org/officeDocument/2006/relationships/comments" Target="../comments98.xml"/></Relationships>
</file>

<file path=xl/worksheets/_rels/sheet104.xml.rels><?xml version="1.0" encoding="UTF-8" standalone="yes"?>
<Relationships xmlns="http://schemas.openxmlformats.org/package/2006/relationships"><Relationship Id="rId3" Type="http://schemas.openxmlformats.org/officeDocument/2006/relationships/vmlDrawing" Target="../drawings/vmlDrawing99.vml"/><Relationship Id="rId2" Type="http://schemas.openxmlformats.org/officeDocument/2006/relationships/drawing" Target="../drawings/drawing104.xml"/><Relationship Id="rId1" Type="http://schemas.openxmlformats.org/officeDocument/2006/relationships/printerSettings" Target="../printerSettings/printerSettings104.bin"/><Relationship Id="rId4" Type="http://schemas.openxmlformats.org/officeDocument/2006/relationships/comments" Target="../comments99.xml"/></Relationships>
</file>

<file path=xl/worksheets/_rels/sheet105.xml.rels><?xml version="1.0" encoding="UTF-8" standalone="yes"?>
<Relationships xmlns="http://schemas.openxmlformats.org/package/2006/relationships"><Relationship Id="rId3" Type="http://schemas.openxmlformats.org/officeDocument/2006/relationships/vmlDrawing" Target="../drawings/vmlDrawing100.vml"/><Relationship Id="rId2" Type="http://schemas.openxmlformats.org/officeDocument/2006/relationships/drawing" Target="../drawings/drawing105.xml"/><Relationship Id="rId1" Type="http://schemas.openxmlformats.org/officeDocument/2006/relationships/printerSettings" Target="../printerSettings/printerSettings105.bin"/><Relationship Id="rId4" Type="http://schemas.openxmlformats.org/officeDocument/2006/relationships/comments" Target="../comments100.xml"/></Relationships>
</file>

<file path=xl/worksheets/_rels/sheet106.xml.rels><?xml version="1.0" encoding="UTF-8" standalone="yes"?>
<Relationships xmlns="http://schemas.openxmlformats.org/package/2006/relationships"><Relationship Id="rId3" Type="http://schemas.openxmlformats.org/officeDocument/2006/relationships/vmlDrawing" Target="../drawings/vmlDrawing101.vml"/><Relationship Id="rId2" Type="http://schemas.openxmlformats.org/officeDocument/2006/relationships/drawing" Target="../drawings/drawing106.xml"/><Relationship Id="rId1" Type="http://schemas.openxmlformats.org/officeDocument/2006/relationships/printerSettings" Target="../printerSettings/printerSettings106.bin"/><Relationship Id="rId4" Type="http://schemas.openxmlformats.org/officeDocument/2006/relationships/comments" Target="../comments101.xml"/></Relationships>
</file>

<file path=xl/worksheets/_rels/sheet107.xml.rels><?xml version="1.0" encoding="UTF-8" standalone="yes"?>
<Relationships xmlns="http://schemas.openxmlformats.org/package/2006/relationships"><Relationship Id="rId3" Type="http://schemas.openxmlformats.org/officeDocument/2006/relationships/vmlDrawing" Target="../drawings/vmlDrawing102.vml"/><Relationship Id="rId2" Type="http://schemas.openxmlformats.org/officeDocument/2006/relationships/drawing" Target="../drawings/drawing107.xml"/><Relationship Id="rId1" Type="http://schemas.openxmlformats.org/officeDocument/2006/relationships/printerSettings" Target="../printerSettings/printerSettings107.bin"/><Relationship Id="rId4" Type="http://schemas.openxmlformats.org/officeDocument/2006/relationships/comments" Target="../comments102.xml"/></Relationships>
</file>

<file path=xl/worksheets/_rels/sheet108.xml.rels><?xml version="1.0" encoding="UTF-8" standalone="yes"?>
<Relationships xmlns="http://schemas.openxmlformats.org/package/2006/relationships"><Relationship Id="rId3" Type="http://schemas.openxmlformats.org/officeDocument/2006/relationships/vmlDrawing" Target="../drawings/vmlDrawing103.vml"/><Relationship Id="rId2" Type="http://schemas.openxmlformats.org/officeDocument/2006/relationships/drawing" Target="../drawings/drawing108.xml"/><Relationship Id="rId1" Type="http://schemas.openxmlformats.org/officeDocument/2006/relationships/printerSettings" Target="../printerSettings/printerSettings108.bin"/><Relationship Id="rId4" Type="http://schemas.openxmlformats.org/officeDocument/2006/relationships/comments" Target="../comments103.xml"/></Relationships>
</file>

<file path=xl/worksheets/_rels/sheet109.xml.rels><?xml version="1.0" encoding="UTF-8" standalone="yes"?>
<Relationships xmlns="http://schemas.openxmlformats.org/package/2006/relationships"><Relationship Id="rId3" Type="http://schemas.openxmlformats.org/officeDocument/2006/relationships/vmlDrawing" Target="../drawings/vmlDrawing104.vml"/><Relationship Id="rId2" Type="http://schemas.openxmlformats.org/officeDocument/2006/relationships/drawing" Target="../drawings/drawing109.xml"/><Relationship Id="rId1" Type="http://schemas.openxmlformats.org/officeDocument/2006/relationships/printerSettings" Target="../printerSettings/printerSettings109.bin"/><Relationship Id="rId4" Type="http://schemas.openxmlformats.org/officeDocument/2006/relationships/comments" Target="../comments104.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10.xml.rels><?xml version="1.0" encoding="UTF-8" standalone="yes"?>
<Relationships xmlns="http://schemas.openxmlformats.org/package/2006/relationships"><Relationship Id="rId3" Type="http://schemas.openxmlformats.org/officeDocument/2006/relationships/vmlDrawing" Target="../drawings/vmlDrawing105.vml"/><Relationship Id="rId2" Type="http://schemas.openxmlformats.org/officeDocument/2006/relationships/drawing" Target="../drawings/drawing110.xml"/><Relationship Id="rId1" Type="http://schemas.openxmlformats.org/officeDocument/2006/relationships/printerSettings" Target="../printerSettings/printerSettings110.bin"/><Relationship Id="rId4" Type="http://schemas.openxmlformats.org/officeDocument/2006/relationships/comments" Target="../comments105.xml"/></Relationships>
</file>

<file path=xl/worksheets/_rels/sheet111.xml.rels><?xml version="1.0" encoding="UTF-8" standalone="yes"?>
<Relationships xmlns="http://schemas.openxmlformats.org/package/2006/relationships"><Relationship Id="rId3" Type="http://schemas.openxmlformats.org/officeDocument/2006/relationships/vmlDrawing" Target="../drawings/vmlDrawing106.vml"/><Relationship Id="rId2" Type="http://schemas.openxmlformats.org/officeDocument/2006/relationships/drawing" Target="../drawings/drawing111.xml"/><Relationship Id="rId1" Type="http://schemas.openxmlformats.org/officeDocument/2006/relationships/printerSettings" Target="../printerSettings/printerSettings111.bin"/><Relationship Id="rId4" Type="http://schemas.openxmlformats.org/officeDocument/2006/relationships/comments" Target="../comments106.xml"/></Relationships>
</file>

<file path=xl/worksheets/_rels/sheet112.xml.rels><?xml version="1.0" encoding="UTF-8" standalone="yes"?>
<Relationships xmlns="http://schemas.openxmlformats.org/package/2006/relationships"><Relationship Id="rId3" Type="http://schemas.openxmlformats.org/officeDocument/2006/relationships/vmlDrawing" Target="../drawings/vmlDrawing107.vml"/><Relationship Id="rId2" Type="http://schemas.openxmlformats.org/officeDocument/2006/relationships/drawing" Target="../drawings/drawing112.xml"/><Relationship Id="rId1" Type="http://schemas.openxmlformats.org/officeDocument/2006/relationships/printerSettings" Target="../printerSettings/printerSettings112.bin"/><Relationship Id="rId4" Type="http://schemas.openxmlformats.org/officeDocument/2006/relationships/comments" Target="../comments10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5" Type="http://schemas.microsoft.com/office/2017/10/relationships/threadedComment" Target="../threadedComments/threadedComment1.xml"/><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5" Type="http://schemas.microsoft.com/office/2017/10/relationships/threadedComment" Target="../threadedComments/threadedComment2.xml"/><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microsoft.com/office/2017/10/relationships/threadedComment" Target="../threadedComments/threadedComment3.xml"/><Relationship Id="rId4" Type="http://schemas.openxmlformats.org/officeDocument/2006/relationships/comments" Target="../comments25.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7.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28.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2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4.xml"/><Relationship Id="rId1" Type="http://schemas.openxmlformats.org/officeDocument/2006/relationships/printerSettings" Target="../printerSettings/printerSettings34.bin"/><Relationship Id="rId4" Type="http://schemas.openxmlformats.org/officeDocument/2006/relationships/comments" Target="../comments31.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5.xml"/><Relationship Id="rId1" Type="http://schemas.openxmlformats.org/officeDocument/2006/relationships/printerSettings" Target="../printerSettings/printerSettings35.bin"/><Relationship Id="rId4" Type="http://schemas.openxmlformats.org/officeDocument/2006/relationships/comments" Target="../comments32.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33.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7.xml"/><Relationship Id="rId1" Type="http://schemas.openxmlformats.org/officeDocument/2006/relationships/printerSettings" Target="../printerSettings/printerSettings37.bin"/><Relationship Id="rId4" Type="http://schemas.openxmlformats.org/officeDocument/2006/relationships/comments" Target="../comments34.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8.xml"/><Relationship Id="rId1" Type="http://schemas.openxmlformats.org/officeDocument/2006/relationships/printerSettings" Target="../printerSettings/printerSettings38.bin"/><Relationship Id="rId4" Type="http://schemas.openxmlformats.org/officeDocument/2006/relationships/comments" Target="../comments3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9.xml"/><Relationship Id="rId1" Type="http://schemas.openxmlformats.org/officeDocument/2006/relationships/printerSettings" Target="../printerSettings/printerSettings39.bin"/><Relationship Id="rId4" Type="http://schemas.openxmlformats.org/officeDocument/2006/relationships/comments" Target="../comments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40.xml"/><Relationship Id="rId1" Type="http://schemas.openxmlformats.org/officeDocument/2006/relationships/printerSettings" Target="../printerSettings/printerSettings40.bin"/><Relationship Id="rId4" Type="http://schemas.openxmlformats.org/officeDocument/2006/relationships/comments" Target="../comments37.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1.xml"/><Relationship Id="rId1" Type="http://schemas.openxmlformats.org/officeDocument/2006/relationships/printerSettings" Target="../printerSettings/printerSettings41.bin"/><Relationship Id="rId4" Type="http://schemas.openxmlformats.org/officeDocument/2006/relationships/comments" Target="../comments38.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2.xml"/><Relationship Id="rId1" Type="http://schemas.openxmlformats.org/officeDocument/2006/relationships/printerSettings" Target="../printerSettings/printerSettings42.bin"/><Relationship Id="rId4" Type="http://schemas.openxmlformats.org/officeDocument/2006/relationships/comments" Target="../comments39.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4.xml"/><Relationship Id="rId1" Type="http://schemas.openxmlformats.org/officeDocument/2006/relationships/printerSettings" Target="../printerSettings/printerSettings44.bin"/><Relationship Id="rId4" Type="http://schemas.openxmlformats.org/officeDocument/2006/relationships/comments" Target="../comments40.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5.xml"/><Relationship Id="rId1" Type="http://schemas.openxmlformats.org/officeDocument/2006/relationships/printerSettings" Target="../printerSettings/printerSettings45.bin"/><Relationship Id="rId4" Type="http://schemas.openxmlformats.org/officeDocument/2006/relationships/comments" Target="../comments41.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6.xml"/><Relationship Id="rId1" Type="http://schemas.openxmlformats.org/officeDocument/2006/relationships/printerSettings" Target="../printerSettings/printerSettings46.bin"/><Relationship Id="rId4" Type="http://schemas.openxmlformats.org/officeDocument/2006/relationships/comments" Target="../comments42.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7.xml"/><Relationship Id="rId1" Type="http://schemas.openxmlformats.org/officeDocument/2006/relationships/printerSettings" Target="../printerSettings/printerSettings47.bin"/><Relationship Id="rId4" Type="http://schemas.openxmlformats.org/officeDocument/2006/relationships/comments" Target="../comments43.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8.xml"/><Relationship Id="rId1" Type="http://schemas.openxmlformats.org/officeDocument/2006/relationships/printerSettings" Target="../printerSettings/printerSettings48.bin"/><Relationship Id="rId4" Type="http://schemas.openxmlformats.org/officeDocument/2006/relationships/comments" Target="../comments44.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9.xml"/><Relationship Id="rId1" Type="http://schemas.openxmlformats.org/officeDocument/2006/relationships/printerSettings" Target="../printerSettings/printerSettings49.bin"/><Relationship Id="rId4" Type="http://schemas.openxmlformats.org/officeDocument/2006/relationships/comments" Target="../comments4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50.xml"/><Relationship Id="rId1" Type="http://schemas.openxmlformats.org/officeDocument/2006/relationships/printerSettings" Target="../printerSettings/printerSettings50.bin"/><Relationship Id="rId4" Type="http://schemas.openxmlformats.org/officeDocument/2006/relationships/comments" Target="../comments46.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51.xml"/><Relationship Id="rId1" Type="http://schemas.openxmlformats.org/officeDocument/2006/relationships/printerSettings" Target="../printerSettings/printerSettings51.bin"/><Relationship Id="rId4" Type="http://schemas.openxmlformats.org/officeDocument/2006/relationships/comments" Target="../comments47.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2.xml"/><Relationship Id="rId1" Type="http://schemas.openxmlformats.org/officeDocument/2006/relationships/printerSettings" Target="../printerSettings/printerSettings52.bin"/><Relationship Id="rId4" Type="http://schemas.openxmlformats.org/officeDocument/2006/relationships/comments" Target="../comments48.xml"/></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3.xml"/><Relationship Id="rId1" Type="http://schemas.openxmlformats.org/officeDocument/2006/relationships/printerSettings" Target="../printerSettings/printerSettings53.bin"/><Relationship Id="rId4" Type="http://schemas.openxmlformats.org/officeDocument/2006/relationships/comments" Target="../comments49.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4.xml"/><Relationship Id="rId1" Type="http://schemas.openxmlformats.org/officeDocument/2006/relationships/printerSettings" Target="../printerSettings/printerSettings54.bin"/><Relationship Id="rId4" Type="http://schemas.openxmlformats.org/officeDocument/2006/relationships/comments" Target="../comments50.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5.xml"/><Relationship Id="rId1" Type="http://schemas.openxmlformats.org/officeDocument/2006/relationships/printerSettings" Target="../printerSettings/printerSettings55.bin"/><Relationship Id="rId4" Type="http://schemas.openxmlformats.org/officeDocument/2006/relationships/comments" Target="../comments51.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6.xml"/><Relationship Id="rId1" Type="http://schemas.openxmlformats.org/officeDocument/2006/relationships/printerSettings" Target="../printerSettings/printerSettings56.bin"/><Relationship Id="rId4" Type="http://schemas.openxmlformats.org/officeDocument/2006/relationships/comments" Target="../comments52.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7.xml"/><Relationship Id="rId1" Type="http://schemas.openxmlformats.org/officeDocument/2006/relationships/printerSettings" Target="../printerSettings/printerSettings57.bin"/><Relationship Id="rId5" Type="http://schemas.microsoft.com/office/2017/10/relationships/threadedComment" Target="../threadedComments/threadedComment4.xml"/><Relationship Id="rId4" Type="http://schemas.openxmlformats.org/officeDocument/2006/relationships/comments" Target="../comments53.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8.xml"/><Relationship Id="rId1" Type="http://schemas.openxmlformats.org/officeDocument/2006/relationships/printerSettings" Target="../printerSettings/printerSettings58.bin"/><Relationship Id="rId5" Type="http://schemas.microsoft.com/office/2017/10/relationships/threadedComment" Target="../threadedComments/threadedComment5.xml"/><Relationship Id="rId4" Type="http://schemas.openxmlformats.org/officeDocument/2006/relationships/comments" Target="../comments54.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9.xml"/><Relationship Id="rId1" Type="http://schemas.openxmlformats.org/officeDocument/2006/relationships/printerSettings" Target="../printerSettings/printerSettings59.bin"/><Relationship Id="rId5" Type="http://schemas.microsoft.com/office/2017/10/relationships/threadedComment" Target="../threadedComments/threadedComment6.xml"/><Relationship Id="rId4" Type="http://schemas.openxmlformats.org/officeDocument/2006/relationships/comments" Target="../comments5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61.xml"/><Relationship Id="rId1" Type="http://schemas.openxmlformats.org/officeDocument/2006/relationships/printerSettings" Target="../printerSettings/printerSettings61.bin"/><Relationship Id="rId5" Type="http://schemas.microsoft.com/office/2017/10/relationships/threadedComment" Target="../threadedComments/threadedComment7.xml"/><Relationship Id="rId4" Type="http://schemas.openxmlformats.org/officeDocument/2006/relationships/comments" Target="../comments56.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62.xml"/><Relationship Id="rId1" Type="http://schemas.openxmlformats.org/officeDocument/2006/relationships/printerSettings" Target="../printerSettings/printerSettings62.bin"/><Relationship Id="rId5" Type="http://schemas.microsoft.com/office/2017/10/relationships/threadedComment" Target="../threadedComments/threadedComment8.xml"/><Relationship Id="rId4" Type="http://schemas.openxmlformats.org/officeDocument/2006/relationships/comments" Target="../comments57.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63.xml"/><Relationship Id="rId1" Type="http://schemas.openxmlformats.org/officeDocument/2006/relationships/printerSettings" Target="../printerSettings/printerSettings63.bin"/><Relationship Id="rId4" Type="http://schemas.openxmlformats.org/officeDocument/2006/relationships/comments" Target="../comments58.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4.xml"/><Relationship Id="rId1" Type="http://schemas.openxmlformats.org/officeDocument/2006/relationships/printerSettings" Target="../printerSettings/printerSettings64.bin"/><Relationship Id="rId4" Type="http://schemas.openxmlformats.org/officeDocument/2006/relationships/comments" Target="../comments59.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drawing" Target="../drawings/drawing65.xml"/><Relationship Id="rId1" Type="http://schemas.openxmlformats.org/officeDocument/2006/relationships/printerSettings" Target="../printerSettings/printerSettings65.bin"/><Relationship Id="rId4" Type="http://schemas.openxmlformats.org/officeDocument/2006/relationships/comments" Target="../comments60.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66.xml"/><Relationship Id="rId1" Type="http://schemas.openxmlformats.org/officeDocument/2006/relationships/printerSettings" Target="../printerSettings/printerSettings66.bin"/><Relationship Id="rId4" Type="http://schemas.openxmlformats.org/officeDocument/2006/relationships/comments" Target="../comments61.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67.xml"/><Relationship Id="rId1" Type="http://schemas.openxmlformats.org/officeDocument/2006/relationships/printerSettings" Target="../printerSettings/printerSettings67.bin"/><Relationship Id="rId5" Type="http://schemas.microsoft.com/office/2017/10/relationships/threadedComment" Target="../threadedComments/threadedComment9.xml"/><Relationship Id="rId4" Type="http://schemas.openxmlformats.org/officeDocument/2006/relationships/comments" Target="../comments62.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68.xml"/><Relationship Id="rId1" Type="http://schemas.openxmlformats.org/officeDocument/2006/relationships/printerSettings" Target="../printerSettings/printerSettings68.bin"/><Relationship Id="rId5" Type="http://schemas.microsoft.com/office/2017/10/relationships/threadedComment" Target="../threadedComments/threadedComment10.xml"/><Relationship Id="rId4" Type="http://schemas.openxmlformats.org/officeDocument/2006/relationships/comments" Target="../comments63.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69.xml"/><Relationship Id="rId1" Type="http://schemas.openxmlformats.org/officeDocument/2006/relationships/printerSettings" Target="../printerSettings/printerSettings69.bin"/><Relationship Id="rId4" Type="http://schemas.openxmlformats.org/officeDocument/2006/relationships/comments" Target="../comments6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70.xml"/><Relationship Id="rId1" Type="http://schemas.openxmlformats.org/officeDocument/2006/relationships/printerSettings" Target="../printerSettings/printerSettings70.bin"/><Relationship Id="rId5" Type="http://schemas.microsoft.com/office/2017/10/relationships/threadedComment" Target="../threadedComments/threadedComment11.xml"/><Relationship Id="rId4" Type="http://schemas.openxmlformats.org/officeDocument/2006/relationships/comments" Target="../comments65.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71.xml"/><Relationship Id="rId1" Type="http://schemas.openxmlformats.org/officeDocument/2006/relationships/printerSettings" Target="../printerSettings/printerSettings71.bin"/><Relationship Id="rId4" Type="http://schemas.openxmlformats.org/officeDocument/2006/relationships/comments" Target="../comments66.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72.xml"/><Relationship Id="rId1" Type="http://schemas.openxmlformats.org/officeDocument/2006/relationships/printerSettings" Target="../printerSettings/printerSettings72.bin"/><Relationship Id="rId5" Type="http://schemas.microsoft.com/office/2017/10/relationships/threadedComment" Target="../threadedComments/threadedComment12.xml"/><Relationship Id="rId4" Type="http://schemas.openxmlformats.org/officeDocument/2006/relationships/comments" Target="../comments67.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73.xml"/><Relationship Id="rId1" Type="http://schemas.openxmlformats.org/officeDocument/2006/relationships/printerSettings" Target="../printerSettings/printerSettings73.bin"/><Relationship Id="rId4" Type="http://schemas.openxmlformats.org/officeDocument/2006/relationships/comments" Target="../comments68.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74.xml"/><Relationship Id="rId1" Type="http://schemas.openxmlformats.org/officeDocument/2006/relationships/printerSettings" Target="../printerSettings/printerSettings74.bin"/><Relationship Id="rId4" Type="http://schemas.openxmlformats.org/officeDocument/2006/relationships/comments" Target="../comments69.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75.xml"/><Relationship Id="rId1" Type="http://schemas.openxmlformats.org/officeDocument/2006/relationships/printerSettings" Target="../printerSettings/printerSettings75.bin"/><Relationship Id="rId4" Type="http://schemas.openxmlformats.org/officeDocument/2006/relationships/comments" Target="../comments70.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76.xml"/><Relationship Id="rId1" Type="http://schemas.openxmlformats.org/officeDocument/2006/relationships/printerSettings" Target="../printerSettings/printerSettings76.bin"/><Relationship Id="rId4" Type="http://schemas.openxmlformats.org/officeDocument/2006/relationships/comments" Target="../comments71.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drawing" Target="../drawings/drawing77.xml"/><Relationship Id="rId1" Type="http://schemas.openxmlformats.org/officeDocument/2006/relationships/printerSettings" Target="../printerSettings/printerSettings77.bin"/><Relationship Id="rId5" Type="http://schemas.microsoft.com/office/2017/10/relationships/threadedComment" Target="../threadedComments/threadedComment13.xml"/><Relationship Id="rId4" Type="http://schemas.openxmlformats.org/officeDocument/2006/relationships/comments" Target="../comments72.xml"/></Relationships>
</file>

<file path=xl/worksheets/_rels/sheet78.xml.rels><?xml version="1.0" encoding="UTF-8" standalone="yes"?>
<Relationships xmlns="http://schemas.openxmlformats.org/package/2006/relationships"><Relationship Id="rId3" Type="http://schemas.openxmlformats.org/officeDocument/2006/relationships/vmlDrawing" Target="../drawings/vmlDrawing73.vml"/><Relationship Id="rId2" Type="http://schemas.openxmlformats.org/officeDocument/2006/relationships/drawing" Target="../drawings/drawing78.xml"/><Relationship Id="rId1" Type="http://schemas.openxmlformats.org/officeDocument/2006/relationships/printerSettings" Target="../printerSettings/printerSettings78.bin"/><Relationship Id="rId4" Type="http://schemas.openxmlformats.org/officeDocument/2006/relationships/comments" Target="../comments73.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drawing" Target="../drawings/drawing79.xml"/><Relationship Id="rId1" Type="http://schemas.openxmlformats.org/officeDocument/2006/relationships/printerSettings" Target="../printerSettings/printerSettings79.bin"/><Relationship Id="rId4" Type="http://schemas.openxmlformats.org/officeDocument/2006/relationships/comments" Target="../comments7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80.xml"/><Relationship Id="rId1" Type="http://schemas.openxmlformats.org/officeDocument/2006/relationships/printerSettings" Target="../printerSettings/printerSettings80.bin"/><Relationship Id="rId4" Type="http://schemas.openxmlformats.org/officeDocument/2006/relationships/comments" Target="../comments75.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81.xml"/><Relationship Id="rId1" Type="http://schemas.openxmlformats.org/officeDocument/2006/relationships/printerSettings" Target="../printerSettings/printerSettings81.bin"/><Relationship Id="rId4" Type="http://schemas.openxmlformats.org/officeDocument/2006/relationships/comments" Target="../comments76.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82.xml"/><Relationship Id="rId1" Type="http://schemas.openxmlformats.org/officeDocument/2006/relationships/printerSettings" Target="../printerSettings/printerSettings82.bin"/><Relationship Id="rId4" Type="http://schemas.openxmlformats.org/officeDocument/2006/relationships/comments" Target="../comments77.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83.xml"/><Relationship Id="rId1" Type="http://schemas.openxmlformats.org/officeDocument/2006/relationships/printerSettings" Target="../printerSettings/printerSettings83.bin"/><Relationship Id="rId5" Type="http://schemas.microsoft.com/office/2017/10/relationships/threadedComment" Target="../threadedComments/threadedComment14.xml"/><Relationship Id="rId4" Type="http://schemas.openxmlformats.org/officeDocument/2006/relationships/comments" Target="../comments78.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84.xml"/><Relationship Id="rId1" Type="http://schemas.openxmlformats.org/officeDocument/2006/relationships/printerSettings" Target="../printerSettings/printerSettings84.bin"/><Relationship Id="rId4" Type="http://schemas.openxmlformats.org/officeDocument/2006/relationships/comments" Target="../comments79.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85.xml"/><Relationship Id="rId1" Type="http://schemas.openxmlformats.org/officeDocument/2006/relationships/printerSettings" Target="../printerSettings/printerSettings85.bin"/><Relationship Id="rId4" Type="http://schemas.openxmlformats.org/officeDocument/2006/relationships/comments" Target="../comments80.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86.xml"/><Relationship Id="rId1" Type="http://schemas.openxmlformats.org/officeDocument/2006/relationships/printerSettings" Target="../printerSettings/printerSettings86.bin"/><Relationship Id="rId5" Type="http://schemas.microsoft.com/office/2017/10/relationships/threadedComment" Target="../threadedComments/threadedComment15.xml"/><Relationship Id="rId4" Type="http://schemas.openxmlformats.org/officeDocument/2006/relationships/comments" Target="../comments81.xml"/></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drawing" Target="../drawings/drawing87.xml"/><Relationship Id="rId1" Type="http://schemas.openxmlformats.org/officeDocument/2006/relationships/printerSettings" Target="../printerSettings/printerSettings87.bin"/><Relationship Id="rId4" Type="http://schemas.openxmlformats.org/officeDocument/2006/relationships/comments" Target="../comments82.xml"/></Relationships>
</file>

<file path=xl/worksheets/_rels/sheet88.xml.rels><?xml version="1.0" encoding="UTF-8" standalone="yes"?>
<Relationships xmlns="http://schemas.openxmlformats.org/package/2006/relationships"><Relationship Id="rId3" Type="http://schemas.openxmlformats.org/officeDocument/2006/relationships/vmlDrawing" Target="../drawings/vmlDrawing83.vml"/><Relationship Id="rId2" Type="http://schemas.openxmlformats.org/officeDocument/2006/relationships/drawing" Target="../drawings/drawing88.xml"/><Relationship Id="rId1" Type="http://schemas.openxmlformats.org/officeDocument/2006/relationships/printerSettings" Target="../printerSettings/printerSettings88.bin"/><Relationship Id="rId4" Type="http://schemas.openxmlformats.org/officeDocument/2006/relationships/comments" Target="../comments83.xml"/></Relationships>
</file>

<file path=xl/worksheets/_rels/sheet89.xml.rels><?xml version="1.0" encoding="UTF-8" standalone="yes"?>
<Relationships xmlns="http://schemas.openxmlformats.org/package/2006/relationships"><Relationship Id="rId3" Type="http://schemas.openxmlformats.org/officeDocument/2006/relationships/vmlDrawing" Target="../drawings/vmlDrawing84.vml"/><Relationship Id="rId2" Type="http://schemas.openxmlformats.org/officeDocument/2006/relationships/drawing" Target="../drawings/drawing89.xml"/><Relationship Id="rId1" Type="http://schemas.openxmlformats.org/officeDocument/2006/relationships/printerSettings" Target="../printerSettings/printerSettings89.bin"/><Relationship Id="rId4" Type="http://schemas.openxmlformats.org/officeDocument/2006/relationships/comments" Target="../comments8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90.xml.rels><?xml version="1.0" encoding="UTF-8" standalone="yes"?>
<Relationships xmlns="http://schemas.openxmlformats.org/package/2006/relationships"><Relationship Id="rId3" Type="http://schemas.openxmlformats.org/officeDocument/2006/relationships/vmlDrawing" Target="../drawings/vmlDrawing85.vml"/><Relationship Id="rId2" Type="http://schemas.openxmlformats.org/officeDocument/2006/relationships/drawing" Target="../drawings/drawing90.xml"/><Relationship Id="rId1" Type="http://schemas.openxmlformats.org/officeDocument/2006/relationships/printerSettings" Target="../printerSettings/printerSettings90.bin"/><Relationship Id="rId4" Type="http://schemas.openxmlformats.org/officeDocument/2006/relationships/comments" Target="../comments85.xml"/></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86.vml"/><Relationship Id="rId2" Type="http://schemas.openxmlformats.org/officeDocument/2006/relationships/drawing" Target="../drawings/drawing91.xml"/><Relationship Id="rId1" Type="http://schemas.openxmlformats.org/officeDocument/2006/relationships/printerSettings" Target="../printerSettings/printerSettings91.bin"/><Relationship Id="rId4" Type="http://schemas.openxmlformats.org/officeDocument/2006/relationships/comments" Target="../comments86.xml"/></Relationships>
</file>

<file path=xl/worksheets/_rels/sheet92.xml.rels><?xml version="1.0" encoding="UTF-8" standalone="yes"?>
<Relationships xmlns="http://schemas.openxmlformats.org/package/2006/relationships"><Relationship Id="rId3" Type="http://schemas.openxmlformats.org/officeDocument/2006/relationships/vmlDrawing" Target="../drawings/vmlDrawing87.vml"/><Relationship Id="rId2" Type="http://schemas.openxmlformats.org/officeDocument/2006/relationships/drawing" Target="../drawings/drawing92.xml"/><Relationship Id="rId1" Type="http://schemas.openxmlformats.org/officeDocument/2006/relationships/printerSettings" Target="../printerSettings/printerSettings92.bin"/><Relationship Id="rId4" Type="http://schemas.openxmlformats.org/officeDocument/2006/relationships/comments" Target="../comments87.xml"/></Relationships>
</file>

<file path=xl/worksheets/_rels/sheet93.xml.rels><?xml version="1.0" encoding="UTF-8" standalone="yes"?>
<Relationships xmlns="http://schemas.openxmlformats.org/package/2006/relationships"><Relationship Id="rId3" Type="http://schemas.openxmlformats.org/officeDocument/2006/relationships/vmlDrawing" Target="../drawings/vmlDrawing88.vml"/><Relationship Id="rId2" Type="http://schemas.openxmlformats.org/officeDocument/2006/relationships/drawing" Target="../drawings/drawing93.xml"/><Relationship Id="rId1" Type="http://schemas.openxmlformats.org/officeDocument/2006/relationships/printerSettings" Target="../printerSettings/printerSettings93.bin"/><Relationship Id="rId4" Type="http://schemas.openxmlformats.org/officeDocument/2006/relationships/comments" Target="../comments88.xml"/></Relationships>
</file>

<file path=xl/worksheets/_rels/sheet94.xml.rels><?xml version="1.0" encoding="UTF-8" standalone="yes"?>
<Relationships xmlns="http://schemas.openxmlformats.org/package/2006/relationships"><Relationship Id="rId3" Type="http://schemas.openxmlformats.org/officeDocument/2006/relationships/vmlDrawing" Target="../drawings/vmlDrawing89.vml"/><Relationship Id="rId2" Type="http://schemas.openxmlformats.org/officeDocument/2006/relationships/drawing" Target="../drawings/drawing94.xml"/><Relationship Id="rId1" Type="http://schemas.openxmlformats.org/officeDocument/2006/relationships/printerSettings" Target="../printerSettings/printerSettings94.bin"/><Relationship Id="rId4" Type="http://schemas.openxmlformats.org/officeDocument/2006/relationships/comments" Target="../comments89.xml"/></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90.vml"/><Relationship Id="rId2" Type="http://schemas.openxmlformats.org/officeDocument/2006/relationships/drawing" Target="../drawings/drawing95.xml"/><Relationship Id="rId1" Type="http://schemas.openxmlformats.org/officeDocument/2006/relationships/printerSettings" Target="../printerSettings/printerSettings95.bin"/><Relationship Id="rId4" Type="http://schemas.openxmlformats.org/officeDocument/2006/relationships/comments" Target="../comments90.xml"/></Relationships>
</file>

<file path=xl/worksheets/_rels/sheet96.xml.rels><?xml version="1.0" encoding="UTF-8" standalone="yes"?>
<Relationships xmlns="http://schemas.openxmlformats.org/package/2006/relationships"><Relationship Id="rId3" Type="http://schemas.openxmlformats.org/officeDocument/2006/relationships/vmlDrawing" Target="../drawings/vmlDrawing91.vml"/><Relationship Id="rId2" Type="http://schemas.openxmlformats.org/officeDocument/2006/relationships/drawing" Target="../drawings/drawing96.xml"/><Relationship Id="rId1" Type="http://schemas.openxmlformats.org/officeDocument/2006/relationships/printerSettings" Target="../printerSettings/printerSettings96.bin"/><Relationship Id="rId5" Type="http://schemas.microsoft.com/office/2017/10/relationships/threadedComment" Target="../threadedComments/threadedComment16.xml"/><Relationship Id="rId4" Type="http://schemas.openxmlformats.org/officeDocument/2006/relationships/comments" Target="../comments91.xml"/></Relationships>
</file>

<file path=xl/worksheets/_rels/sheet97.xml.rels><?xml version="1.0" encoding="UTF-8" standalone="yes"?>
<Relationships xmlns="http://schemas.openxmlformats.org/package/2006/relationships"><Relationship Id="rId3" Type="http://schemas.openxmlformats.org/officeDocument/2006/relationships/vmlDrawing" Target="../drawings/vmlDrawing92.vml"/><Relationship Id="rId2" Type="http://schemas.openxmlformats.org/officeDocument/2006/relationships/drawing" Target="../drawings/drawing97.xml"/><Relationship Id="rId1" Type="http://schemas.openxmlformats.org/officeDocument/2006/relationships/printerSettings" Target="../printerSettings/printerSettings97.bin"/><Relationship Id="rId5" Type="http://schemas.microsoft.com/office/2017/10/relationships/threadedComment" Target="../threadedComments/threadedComment17.xml"/><Relationship Id="rId4" Type="http://schemas.openxmlformats.org/officeDocument/2006/relationships/comments" Target="../comments92.xml"/></Relationships>
</file>

<file path=xl/worksheets/_rels/sheet98.xml.rels><?xml version="1.0" encoding="UTF-8" standalone="yes"?>
<Relationships xmlns="http://schemas.openxmlformats.org/package/2006/relationships"><Relationship Id="rId3" Type="http://schemas.openxmlformats.org/officeDocument/2006/relationships/vmlDrawing" Target="../drawings/vmlDrawing93.vml"/><Relationship Id="rId2" Type="http://schemas.openxmlformats.org/officeDocument/2006/relationships/drawing" Target="../drawings/drawing98.xml"/><Relationship Id="rId1" Type="http://schemas.openxmlformats.org/officeDocument/2006/relationships/printerSettings" Target="../printerSettings/printerSettings98.bin"/><Relationship Id="rId4" Type="http://schemas.openxmlformats.org/officeDocument/2006/relationships/comments" Target="../comments93.xml"/></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94.vml"/><Relationship Id="rId2" Type="http://schemas.openxmlformats.org/officeDocument/2006/relationships/drawing" Target="../drawings/drawing99.xml"/><Relationship Id="rId1" Type="http://schemas.openxmlformats.org/officeDocument/2006/relationships/printerSettings" Target="../printerSettings/printerSettings99.bin"/><Relationship Id="rId5" Type="http://schemas.microsoft.com/office/2017/10/relationships/threadedComment" Target="../threadedComments/threadedComment18.xml"/><Relationship Id="rId4" Type="http://schemas.openxmlformats.org/officeDocument/2006/relationships/comments" Target="../comments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I80"/>
  <sheetViews>
    <sheetView showGridLines="0" zoomScale="60" zoomScaleNormal="60" workbookViewId="0">
      <pane ySplit="4" topLeftCell="A5" activePane="bottomLeft" state="frozen"/>
      <selection activeCell="Q9" sqref="Q9"/>
      <selection pane="bottomLeft" activeCell="G16" sqref="G16"/>
    </sheetView>
  </sheetViews>
  <sheetFormatPr baseColWidth="10" defaultColWidth="11.42578125" defaultRowHeight="33.75" x14ac:dyDescent="0.5"/>
  <cols>
    <col min="1" max="1" width="2.7109375" style="281" customWidth="1"/>
    <col min="2" max="2" width="6.7109375" style="281" customWidth="1"/>
    <col min="3" max="3" width="134.85546875" style="281" customWidth="1"/>
    <col min="4" max="4" width="23.85546875" style="281" customWidth="1"/>
    <col min="5" max="5" width="9.5703125" style="281" customWidth="1"/>
    <col min="6" max="6" width="8.42578125" style="281" customWidth="1"/>
    <col min="7" max="7" width="118.42578125" style="281" customWidth="1"/>
    <col min="8" max="8" width="35.42578125" style="281" customWidth="1"/>
    <col min="9" max="9" width="11.42578125" style="280"/>
    <col min="10" max="16384" width="11.42578125" style="281"/>
  </cols>
  <sheetData>
    <row r="1" spans="2:9" s="277" customFormat="1" ht="43.5" customHeight="1" x14ac:dyDescent="0.25">
      <c r="B1" s="275" t="s">
        <v>0</v>
      </c>
      <c r="C1" s="275"/>
      <c r="D1" s="275"/>
      <c r="E1" s="275"/>
      <c r="F1" s="275"/>
      <c r="G1" s="275"/>
      <c r="H1" s="275"/>
      <c r="I1" s="276"/>
    </row>
    <row r="2" spans="2:9" s="277" customFormat="1" ht="45.75" customHeight="1" x14ac:dyDescent="0.6">
      <c r="B2" s="278" t="s">
        <v>1</v>
      </c>
      <c r="C2" s="278"/>
      <c r="D2" s="278"/>
      <c r="E2" s="278"/>
      <c r="F2" s="278"/>
      <c r="G2" s="278"/>
      <c r="H2" s="278"/>
      <c r="I2" s="276"/>
    </row>
    <row r="3" spans="2:9" ht="37.5" customHeight="1" x14ac:dyDescent="0.65">
      <c r="B3" s="279" t="s">
        <v>418</v>
      </c>
      <c r="C3" s="279"/>
      <c r="D3" s="279"/>
      <c r="E3" s="279"/>
      <c r="F3" s="279"/>
      <c r="G3" s="279"/>
      <c r="H3" s="279"/>
    </row>
    <row r="4" spans="2:9" s="277" customFormat="1" ht="33" customHeight="1" x14ac:dyDescent="0.25">
      <c r="B4" s="282" t="s">
        <v>419</v>
      </c>
      <c r="C4" s="283"/>
      <c r="D4" s="283"/>
      <c r="E4" s="283"/>
      <c r="F4" s="283"/>
      <c r="G4" s="283"/>
      <c r="H4" s="283"/>
      <c r="I4" s="276"/>
    </row>
    <row r="5" spans="2:9" ht="12.75" customHeight="1" thickBot="1" x14ac:dyDescent="0.55000000000000004"/>
    <row r="6" spans="2:9" ht="67.5" customHeight="1" thickBot="1" x14ac:dyDescent="0.55000000000000004">
      <c r="H6" s="284" t="s">
        <v>709</v>
      </c>
    </row>
    <row r="7" spans="2:9" ht="33.75" customHeight="1" thickBot="1" x14ac:dyDescent="0.55000000000000004">
      <c r="F7" s="285" t="s">
        <v>999</v>
      </c>
      <c r="G7" s="285"/>
      <c r="H7" s="286">
        <f>+'dirección general'!P30</f>
        <v>1.1686833131079715</v>
      </c>
    </row>
    <row r="8" spans="2:9" ht="9.75" customHeight="1" x14ac:dyDescent="0.5"/>
    <row r="9" spans="2:9" ht="25.5" customHeight="1" x14ac:dyDescent="0.5">
      <c r="B9" s="287" t="s">
        <v>2</v>
      </c>
      <c r="C9" s="288"/>
      <c r="D9" s="289"/>
      <c r="E9" s="290"/>
      <c r="F9" s="287" t="s">
        <v>3</v>
      </c>
      <c r="G9" s="288"/>
      <c r="H9" s="288"/>
    </row>
    <row r="10" spans="2:9" ht="15.75" customHeight="1" thickBot="1" x14ac:dyDescent="0.55000000000000004"/>
    <row r="11" spans="2:9" ht="95.25" thickBot="1" x14ac:dyDescent="0.55000000000000004">
      <c r="B11" s="291"/>
      <c r="C11" s="292" t="s">
        <v>4</v>
      </c>
      <c r="D11" s="284" t="s">
        <v>709</v>
      </c>
      <c r="F11" s="293"/>
      <c r="G11" s="292" t="s">
        <v>5</v>
      </c>
      <c r="H11" s="284" t="s">
        <v>709</v>
      </c>
    </row>
    <row r="12" spans="2:9" s="277" customFormat="1" ht="30" customHeight="1" thickBot="1" x14ac:dyDescent="0.3">
      <c r="B12" s="294">
        <v>1</v>
      </c>
      <c r="C12" s="295" t="s">
        <v>6</v>
      </c>
      <c r="D12" s="286">
        <f>+'DSI de Barranquilla'!P31</f>
        <v>1.2004285631003919</v>
      </c>
      <c r="F12" s="296">
        <v>1</v>
      </c>
      <c r="G12" s="297" t="s">
        <v>7</v>
      </c>
      <c r="H12" s="286">
        <f>+'DG Jurídica'!P16</f>
        <v>0.98619860523264757</v>
      </c>
      <c r="I12" s="276"/>
    </row>
    <row r="13" spans="2:9" s="277" customFormat="1" ht="30" customHeight="1" thickBot="1" x14ac:dyDescent="0.3">
      <c r="B13" s="294">
        <f>+B12+1</f>
        <v>2</v>
      </c>
      <c r="C13" s="295" t="s">
        <v>8</v>
      </c>
      <c r="D13" s="286">
        <f>+'DSI de Bogotá'!P34</f>
        <v>1.2390147485363483</v>
      </c>
      <c r="G13" s="298" t="s">
        <v>9</v>
      </c>
      <c r="H13" s="286">
        <f>+'Sub. Normativa'!P12</f>
        <v>0.97175438596491226</v>
      </c>
      <c r="I13" s="276"/>
    </row>
    <row r="14" spans="2:9" s="277" customFormat="1" ht="30" customHeight="1" thickBot="1" x14ac:dyDescent="0.3">
      <c r="B14" s="294">
        <f t="shared" ref="B14:B17" si="0">+B13+1</f>
        <v>3</v>
      </c>
      <c r="C14" s="295" t="s">
        <v>10</v>
      </c>
      <c r="D14" s="286">
        <f>+'DSI de Cali'!P32</f>
        <v>1.1749170205490782</v>
      </c>
      <c r="G14" s="298" t="s">
        <v>11</v>
      </c>
      <c r="H14" s="286">
        <f>+'Sub. de Recursos'!P12</f>
        <v>1.1039438085868465</v>
      </c>
      <c r="I14" s="276"/>
    </row>
    <row r="15" spans="2:9" s="277" customFormat="1" ht="30" customHeight="1" thickBot="1" x14ac:dyDescent="0.3">
      <c r="B15" s="294">
        <f t="shared" si="0"/>
        <v>4</v>
      </c>
      <c r="C15" s="295" t="s">
        <v>12</v>
      </c>
      <c r="D15" s="286">
        <f>+'DSI de Cartagena'!P31</f>
        <v>1.1979562554636976</v>
      </c>
      <c r="G15" s="298" t="s">
        <v>13</v>
      </c>
      <c r="H15" s="286">
        <f>+'Sub. de Asuntos Penales'!P11</f>
        <v>1.0302645502645502</v>
      </c>
      <c r="I15" s="276"/>
    </row>
    <row r="16" spans="2:9" s="277" customFormat="1" ht="30" customHeight="1" thickBot="1" x14ac:dyDescent="0.3">
      <c r="B16" s="294">
        <f t="shared" si="0"/>
        <v>5</v>
      </c>
      <c r="C16" s="295" t="s">
        <v>14</v>
      </c>
      <c r="D16" s="286">
        <f>+'DSI de Cúcuta'!P31</f>
        <v>1.1789234246481266</v>
      </c>
      <c r="G16" s="298" t="s">
        <v>15</v>
      </c>
      <c r="H16" s="286">
        <f>+'Sub. de Representación Externa'!P10</f>
        <v>0.99702923976608182</v>
      </c>
      <c r="I16" s="276"/>
    </row>
    <row r="17" spans="2:9" s="277" customFormat="1" ht="30" customHeight="1" thickBot="1" x14ac:dyDescent="0.3">
      <c r="B17" s="294">
        <f t="shared" si="0"/>
        <v>6</v>
      </c>
      <c r="C17" s="295" t="s">
        <v>16</v>
      </c>
      <c r="D17" s="286">
        <f>+'DSI de Medellín'!P32</f>
        <v>1.2282403997430318</v>
      </c>
      <c r="I17" s="276"/>
    </row>
    <row r="18" spans="2:9" s="277" customFormat="1" ht="30" customHeight="1" thickBot="1" x14ac:dyDescent="0.3">
      <c r="F18" s="296">
        <v>2</v>
      </c>
      <c r="G18" s="297" t="s">
        <v>18</v>
      </c>
      <c r="H18" s="286">
        <f>+'DG de Aduanas'!P19</f>
        <v>1.1801613863325513</v>
      </c>
      <c r="I18" s="276"/>
    </row>
    <row r="19" spans="2:9" s="277" customFormat="1" ht="91.5" customHeight="1" thickBot="1" x14ac:dyDescent="0.3">
      <c r="B19" s="299"/>
      <c r="C19" s="292" t="s">
        <v>19</v>
      </c>
      <c r="D19" s="284" t="s">
        <v>709</v>
      </c>
      <c r="G19" s="298" t="s">
        <v>20</v>
      </c>
      <c r="H19" s="286">
        <f>+'Sub. del OEA'!P9</f>
        <v>1.2562962962962962</v>
      </c>
      <c r="I19" s="276"/>
    </row>
    <row r="20" spans="2:9" s="277" customFormat="1" ht="30" customHeight="1" thickBot="1" x14ac:dyDescent="0.3">
      <c r="B20" s="300">
        <v>7</v>
      </c>
      <c r="C20" s="301" t="s">
        <v>21</v>
      </c>
      <c r="D20" s="286">
        <f>+'DSA de Barranquilla'!P40</f>
        <v>1.133799522059374</v>
      </c>
      <c r="G20" s="298" t="s">
        <v>22</v>
      </c>
      <c r="H20" s="286">
        <f>+'Sub. de Registro y  Control'!P10</f>
        <v>1.0878583333333334</v>
      </c>
      <c r="I20" s="276"/>
    </row>
    <row r="21" spans="2:9" s="277" customFormat="1" ht="30" customHeight="1" thickBot="1" x14ac:dyDescent="0.3">
      <c r="B21" s="300">
        <f>+B20+1</f>
        <v>8</v>
      </c>
      <c r="C21" s="301" t="s">
        <v>23</v>
      </c>
      <c r="D21" s="286">
        <f>+'DSA de Bogotá'!P33</f>
        <v>1.1036584326845944</v>
      </c>
      <c r="G21" s="298" t="s">
        <v>24</v>
      </c>
      <c r="H21" s="286">
        <f>+'Sub. Técnica Aduanera'!P13</f>
        <v>1.0430555555555556</v>
      </c>
      <c r="I21" s="276"/>
    </row>
    <row r="22" spans="2:9" s="277" customFormat="1" ht="30" customHeight="1" thickBot="1" x14ac:dyDescent="0.3">
      <c r="B22" s="300">
        <f>+B21+1</f>
        <v>9</v>
      </c>
      <c r="C22" s="301" t="s">
        <v>25</v>
      </c>
      <c r="D22" s="286">
        <f>+'DSA de Cali'!P40</f>
        <v>1.0455730481904779</v>
      </c>
      <c r="G22" s="298" t="s">
        <v>26</v>
      </c>
      <c r="H22" s="286">
        <f>+'Sub. de Operación Aduanera'!P13</f>
        <v>1.2877347616961063</v>
      </c>
      <c r="I22" s="276"/>
    </row>
    <row r="23" spans="2:9" s="277" customFormat="1" ht="30" customHeight="1" thickBot="1" x14ac:dyDescent="0.3">
      <c r="B23" s="300">
        <f t="shared" ref="B23:B26" si="1">+B22+1</f>
        <v>10</v>
      </c>
      <c r="C23" s="301" t="s">
        <v>27</v>
      </c>
      <c r="D23" s="286">
        <f>+'DSA de Cartagena'!P40</f>
        <v>1.2354533987372738</v>
      </c>
      <c r="G23" s="298" t="s">
        <v>28</v>
      </c>
      <c r="H23" s="286">
        <f>+'Sub. de Servicio y Facilitación'!P10</f>
        <v>1.2605299145299145</v>
      </c>
      <c r="I23" s="276"/>
    </row>
    <row r="24" spans="2:9" s="277" customFormat="1" ht="30" customHeight="1" thickBot="1" x14ac:dyDescent="0.3">
      <c r="B24" s="300">
        <f t="shared" si="1"/>
        <v>11</v>
      </c>
      <c r="C24" s="301" t="s">
        <v>29</v>
      </c>
      <c r="D24" s="286">
        <f>+'DSA de Cúcuta'!P35</f>
        <v>1.051345366350706</v>
      </c>
      <c r="G24" s="298" t="s">
        <v>30</v>
      </c>
      <c r="H24" s="286">
        <f>+'Sub. del Laboratorio '!P9</f>
        <v>1.1598423051091342</v>
      </c>
      <c r="I24" s="276"/>
    </row>
    <row r="25" spans="2:9" s="277" customFormat="1" ht="30" customHeight="1" thickBot="1" x14ac:dyDescent="0.3">
      <c r="B25" s="300">
        <f t="shared" si="1"/>
        <v>12</v>
      </c>
      <c r="C25" s="301" t="s">
        <v>31</v>
      </c>
      <c r="D25" s="286">
        <f>+'DSA de Bogota-Aeropuerto'!P15</f>
        <v>1.3284161048350995</v>
      </c>
      <c r="I25" s="276"/>
    </row>
    <row r="26" spans="2:9" s="277" customFormat="1" ht="30" customHeight="1" thickBot="1" x14ac:dyDescent="0.3">
      <c r="B26" s="300">
        <f t="shared" si="1"/>
        <v>13</v>
      </c>
      <c r="C26" s="301" t="s">
        <v>32</v>
      </c>
      <c r="D26" s="286">
        <f>+'DSA de Medellín'!P40</f>
        <v>1.1689893469690225</v>
      </c>
      <c r="F26" s="296">
        <v>3</v>
      </c>
      <c r="G26" s="297" t="s">
        <v>33</v>
      </c>
      <c r="H26" s="286">
        <f>+'DG Fiscalización'!P36</f>
        <v>1.1560542318761693</v>
      </c>
      <c r="I26" s="276"/>
    </row>
    <row r="27" spans="2:9" s="277" customFormat="1" ht="36.75" customHeight="1" thickBot="1" x14ac:dyDescent="0.3">
      <c r="G27" s="298" t="s">
        <v>34</v>
      </c>
      <c r="H27" s="286">
        <f>+'Sub Fisca Tributaria'!P13</f>
        <v>1.265741738026656</v>
      </c>
      <c r="I27" s="276"/>
    </row>
    <row r="28" spans="2:9" s="277" customFormat="1" ht="95.25" thickBot="1" x14ac:dyDescent="0.3">
      <c r="B28" s="291"/>
      <c r="C28" s="302" t="s">
        <v>35</v>
      </c>
      <c r="D28" s="284" t="s">
        <v>709</v>
      </c>
      <c r="G28" s="298" t="s">
        <v>36</v>
      </c>
      <c r="H28" s="286">
        <f>+'Sub Fisca Aduanera'!P19</f>
        <v>1.1250222474556939</v>
      </c>
      <c r="I28" s="303"/>
    </row>
    <row r="29" spans="2:9" s="277" customFormat="1" ht="30" customHeight="1" thickBot="1" x14ac:dyDescent="0.3">
      <c r="B29" s="304">
        <f>+B26+1</f>
        <v>14</v>
      </c>
      <c r="C29" s="305" t="s">
        <v>37</v>
      </c>
      <c r="D29" s="286">
        <f>+'DSIA de Arauca'!CB44</f>
        <v>1.0092578238134173</v>
      </c>
      <c r="G29" s="298" t="s">
        <v>38</v>
      </c>
      <c r="H29" s="286">
        <f>+'Sub Fisca Cambiaria'!P13</f>
        <v>1.2824456597476852</v>
      </c>
      <c r="I29" s="276"/>
    </row>
    <row r="30" spans="2:9" s="277" customFormat="1" ht="30" customHeight="1" thickBot="1" x14ac:dyDescent="0.3">
      <c r="B30" s="304">
        <f>+B29+1</f>
        <v>15</v>
      </c>
      <c r="C30" s="305" t="s">
        <v>39</v>
      </c>
      <c r="D30" s="286">
        <f>+'DSA de Armenia'!P49</f>
        <v>1.0989886171153049</v>
      </c>
      <c r="G30" s="298" t="s">
        <v>40</v>
      </c>
      <c r="H30" s="286">
        <f>+'Sub. de Apoyo en la lucha'!P16</f>
        <v>1.0237986739920719</v>
      </c>
      <c r="I30" s="276"/>
    </row>
    <row r="31" spans="2:9" s="277" customFormat="1" ht="30" customHeight="1" thickBot="1" x14ac:dyDescent="0.3">
      <c r="B31" s="304">
        <f t="shared" ref="B31:B58" si="2">+B30+1</f>
        <v>16</v>
      </c>
      <c r="C31" s="305" t="s">
        <v>41</v>
      </c>
      <c r="D31" s="286">
        <f>+'DSIA de Barrancabermeja'!P37</f>
        <v>1.0580112813874076</v>
      </c>
      <c r="G31" s="298" t="s">
        <v>42</v>
      </c>
      <c r="H31" s="286">
        <f>+'Sub Fisca Internacional'!P12</f>
        <v>1.2243715293950153</v>
      </c>
      <c r="I31" s="276"/>
    </row>
    <row r="32" spans="2:9" s="277" customFormat="1" ht="30" customHeight="1" thickBot="1" x14ac:dyDescent="0.3">
      <c r="B32" s="304">
        <f t="shared" si="2"/>
        <v>17</v>
      </c>
      <c r="C32" s="305" t="s">
        <v>43</v>
      </c>
      <c r="D32" s="286">
        <f>+'DSIA de Bucaramanga'!P51</f>
        <v>1.13012888922592</v>
      </c>
      <c r="I32" s="276"/>
    </row>
    <row r="33" spans="2:9" s="277" customFormat="1" ht="30" customHeight="1" thickBot="1" x14ac:dyDescent="0.3">
      <c r="B33" s="304">
        <f t="shared" si="2"/>
        <v>18</v>
      </c>
      <c r="C33" s="305" t="s">
        <v>44</v>
      </c>
      <c r="D33" s="286">
        <f>+'DSIA de Buenaventura'!P49</f>
        <v>1.1705328185328168</v>
      </c>
      <c r="F33" s="296">
        <v>4</v>
      </c>
      <c r="G33" s="297" t="s">
        <v>45</v>
      </c>
      <c r="H33" s="286">
        <f>+'DG de Impuestos'!P29</f>
        <v>1.1257075796005704</v>
      </c>
      <c r="I33" s="276"/>
    </row>
    <row r="34" spans="2:9" s="277" customFormat="1" ht="30" customHeight="1" thickBot="1" x14ac:dyDescent="0.3">
      <c r="B34" s="304">
        <f t="shared" si="2"/>
        <v>19</v>
      </c>
      <c r="C34" s="305" t="s">
        <v>46</v>
      </c>
      <c r="D34" s="286">
        <f>+'DSIA de Florencia'!P36</f>
        <v>1.1823613819348799</v>
      </c>
      <c r="G34" s="298" t="s">
        <v>47</v>
      </c>
      <c r="H34" s="286">
        <f>+'Sub. para el Impulso'!P10</f>
        <v>1.1062523554271653</v>
      </c>
      <c r="I34" s="276"/>
    </row>
    <row r="35" spans="2:9" s="277" customFormat="1" ht="30" customHeight="1" thickBot="1" x14ac:dyDescent="0.3">
      <c r="B35" s="304">
        <f t="shared" si="2"/>
        <v>20</v>
      </c>
      <c r="C35" s="305" t="s">
        <v>48</v>
      </c>
      <c r="D35" s="286">
        <f>+'DSIA de Girardot'!P36</f>
        <v>1.1740122033630689</v>
      </c>
      <c r="G35" s="298" t="s">
        <v>49</v>
      </c>
      <c r="H35" s="286">
        <f>+'Sub. de Facturación Electrónica'!P12</f>
        <v>1.2900576526317598</v>
      </c>
      <c r="I35" s="276"/>
    </row>
    <row r="36" spans="2:9" s="277" customFormat="1" ht="30" customHeight="1" thickBot="1" x14ac:dyDescent="0.3">
      <c r="B36" s="304">
        <f t="shared" si="2"/>
        <v>21</v>
      </c>
      <c r="C36" s="305" t="s">
        <v>50</v>
      </c>
      <c r="D36" s="286">
        <f>+'DSA Ibagué'!P37</f>
        <v>1.2471936046247973</v>
      </c>
      <c r="G36" s="298" t="s">
        <v>51</v>
      </c>
      <c r="H36" s="286">
        <f>+'Sub. de Servicio al Ciudadano '!P11</f>
        <v>1.0453066926575698</v>
      </c>
      <c r="I36" s="276"/>
    </row>
    <row r="37" spans="2:9" s="277" customFormat="1" ht="30" customHeight="1" thickBot="1" x14ac:dyDescent="0.3">
      <c r="B37" s="304">
        <f t="shared" si="2"/>
        <v>22</v>
      </c>
      <c r="C37" s="305" t="s">
        <v>52</v>
      </c>
      <c r="D37" s="286">
        <f>+'DSIA de Ipiales'!P36</f>
        <v>1.0980972707152363</v>
      </c>
      <c r="G37" s="298" t="s">
        <v>53</v>
      </c>
      <c r="H37" s="286">
        <f>+'Sub. de Devoluciones'!P8</f>
        <v>1.1111576985790821</v>
      </c>
      <c r="I37" s="276"/>
    </row>
    <row r="38" spans="2:9" s="277" customFormat="1" ht="30" customHeight="1" thickBot="1" x14ac:dyDescent="0.3">
      <c r="B38" s="304">
        <f t="shared" si="2"/>
        <v>23</v>
      </c>
      <c r="C38" s="305" t="s">
        <v>54</v>
      </c>
      <c r="D38" s="286">
        <f>+'DSIA de Leticia'!P39</f>
        <v>1.0838539187138108</v>
      </c>
      <c r="G38" s="298" t="s">
        <v>55</v>
      </c>
      <c r="H38" s="286">
        <f>+'Sub. de Recaudo'!P9</f>
        <v>1.0947527985108376</v>
      </c>
      <c r="I38" s="276"/>
    </row>
    <row r="39" spans="2:9" s="277" customFormat="1" ht="30" customHeight="1" thickBot="1" x14ac:dyDescent="0.3">
      <c r="B39" s="304">
        <f t="shared" si="2"/>
        <v>24</v>
      </c>
      <c r="C39" s="305" t="s">
        <v>56</v>
      </c>
      <c r="D39" s="286">
        <f>+'DSIA de Maicao'!P32</f>
        <v>0.99912699409193062</v>
      </c>
      <c r="G39" s="298" t="s">
        <v>57</v>
      </c>
      <c r="H39" s="286">
        <f>+'Sub. de Administración RUT'!P7</f>
        <v>1.0753086419753086</v>
      </c>
      <c r="I39" s="276"/>
    </row>
    <row r="40" spans="2:9" s="277" customFormat="1" ht="30" customHeight="1" thickBot="1" x14ac:dyDescent="0.3">
      <c r="B40" s="304">
        <f t="shared" si="2"/>
        <v>25</v>
      </c>
      <c r="C40" s="305" t="s">
        <v>58</v>
      </c>
      <c r="D40" s="286">
        <f>+'DSIA de Manizales'!P48</f>
        <v>1.2141410254919305</v>
      </c>
      <c r="G40" s="298" t="s">
        <v>59</v>
      </c>
      <c r="H40" s="286">
        <f>+'Sub. de Cobranzas y Control Ext'!P7</f>
        <v>1.2692708333333333</v>
      </c>
      <c r="I40" s="276"/>
    </row>
    <row r="41" spans="2:9" s="277" customFormat="1" ht="30" customHeight="1" thickBot="1" x14ac:dyDescent="0.3">
      <c r="B41" s="304">
        <f t="shared" si="2"/>
        <v>26</v>
      </c>
      <c r="C41" s="305" t="s">
        <v>60</v>
      </c>
      <c r="D41" s="286">
        <f>+'DSIA de Montería'!P37</f>
        <v>1.1907054235882653</v>
      </c>
      <c r="I41" s="276"/>
    </row>
    <row r="42" spans="2:9" s="277" customFormat="1" ht="30" customHeight="1" thickBot="1" x14ac:dyDescent="0.3">
      <c r="B42" s="304">
        <f t="shared" si="2"/>
        <v>27</v>
      </c>
      <c r="C42" s="305" t="s">
        <v>61</v>
      </c>
      <c r="D42" s="286">
        <f>+'DSIA de Neiva'!P37</f>
        <v>1.2098158755970574</v>
      </c>
      <c r="F42" s="296">
        <v>5</v>
      </c>
      <c r="G42" s="297" t="s">
        <v>62</v>
      </c>
      <c r="H42" s="286">
        <f>+DGIT!P28</f>
        <v>0.99934057233730256</v>
      </c>
      <c r="I42" s="276"/>
    </row>
    <row r="43" spans="2:9" s="277" customFormat="1" ht="30" customHeight="1" thickBot="1" x14ac:dyDescent="0.3">
      <c r="B43" s="304">
        <f t="shared" si="2"/>
        <v>28</v>
      </c>
      <c r="C43" s="305" t="s">
        <v>63</v>
      </c>
      <c r="D43" s="286">
        <f>+'DSIA de Palmira'!P36</f>
        <v>0.9683879100394166</v>
      </c>
      <c r="G43" s="298" t="s">
        <v>64</v>
      </c>
      <c r="H43" s="286">
        <f>+'Sub. de  procesamiento de datos'!P11</f>
        <v>0.9810632401108591</v>
      </c>
      <c r="I43" s="276"/>
    </row>
    <row r="44" spans="2:9" s="277" customFormat="1" ht="30" customHeight="1" thickBot="1" x14ac:dyDescent="0.3">
      <c r="B44" s="304">
        <f t="shared" si="2"/>
        <v>29</v>
      </c>
      <c r="C44" s="305" t="s">
        <v>65</v>
      </c>
      <c r="D44" s="286">
        <f>+'DSIA de Pasto'!P36</f>
        <v>1.2596166379059286</v>
      </c>
      <c r="G44" s="298" t="s">
        <v>66</v>
      </c>
      <c r="H44" s="286">
        <f>+'Sub. de innovación y proyectos'!P12</f>
        <v>1.061841934768895</v>
      </c>
      <c r="I44" s="276"/>
    </row>
    <row r="45" spans="2:9" s="277" customFormat="1" ht="30" customHeight="1" thickBot="1" x14ac:dyDescent="0.3">
      <c r="B45" s="304">
        <f t="shared" si="2"/>
        <v>30</v>
      </c>
      <c r="C45" s="305" t="s">
        <v>67</v>
      </c>
      <c r="D45" s="286">
        <f>+'DSIA de Pereira'!P52</f>
        <v>1.182691262560001</v>
      </c>
      <c r="G45" s="298" t="s">
        <v>68</v>
      </c>
      <c r="H45" s="286">
        <f>+'Sub. de soluciones y desarrollo'!P12</f>
        <v>1.0129187757201645</v>
      </c>
      <c r="I45" s="276"/>
    </row>
    <row r="46" spans="2:9" s="277" customFormat="1" ht="30" customHeight="1" thickBot="1" x14ac:dyDescent="0.3">
      <c r="B46" s="304">
        <f t="shared" si="2"/>
        <v>31</v>
      </c>
      <c r="C46" s="305" t="s">
        <v>69</v>
      </c>
      <c r="D46" s="286">
        <f>+'DSIA de Popayán'!P36</f>
        <v>1.1530753740830606</v>
      </c>
      <c r="G46" s="298" t="s">
        <v>70</v>
      </c>
      <c r="H46" s="286">
        <f>+'Sub infraestructura tecnoló'!P12</f>
        <v>1.0446908101918122</v>
      </c>
      <c r="I46" s="276"/>
    </row>
    <row r="47" spans="2:9" s="277" customFormat="1" ht="30" customHeight="1" thickBot="1" x14ac:dyDescent="0.3">
      <c r="B47" s="304">
        <f t="shared" si="2"/>
        <v>32</v>
      </c>
      <c r="C47" s="305" t="s">
        <v>71</v>
      </c>
      <c r="D47" s="286">
        <f>+'DSIA de Quibdó'!P36</f>
        <v>1.1356005232837292</v>
      </c>
      <c r="I47" s="276"/>
    </row>
    <row r="48" spans="2:9" s="277" customFormat="1" ht="30" customHeight="1" thickBot="1" x14ac:dyDescent="0.3">
      <c r="B48" s="304">
        <f t="shared" si="2"/>
        <v>33</v>
      </c>
      <c r="C48" s="305" t="s">
        <v>72</v>
      </c>
      <c r="D48" s="286">
        <f>+'DSIA de Riohacha'!P45</f>
        <v>1.1564898766137635</v>
      </c>
      <c r="F48" s="296">
        <v>6</v>
      </c>
      <c r="G48" s="297" t="s">
        <v>73</v>
      </c>
      <c r="H48" s="286">
        <f>+'DG. Estratégica'!P17</f>
        <v>1.0100229044834308</v>
      </c>
      <c r="I48" s="276"/>
    </row>
    <row r="49" spans="2:9" s="277" customFormat="1" ht="30" customHeight="1" thickBot="1" x14ac:dyDescent="0.3">
      <c r="B49" s="304">
        <f t="shared" si="2"/>
        <v>34</v>
      </c>
      <c r="C49" s="305" t="s">
        <v>74</v>
      </c>
      <c r="D49" s="286">
        <f>+'DSIA de San Andrés'!P47</f>
        <v>0.91497588580646538</v>
      </c>
      <c r="G49" s="298" t="s">
        <v>1</v>
      </c>
      <c r="H49" s="286" t="str">
        <f>+'Sub. de Planeación'!P15</f>
        <v>102,33%</v>
      </c>
      <c r="I49" s="276"/>
    </row>
    <row r="50" spans="2:9" s="277" customFormat="1" ht="30" customHeight="1" thickBot="1" x14ac:dyDescent="0.3">
      <c r="B50" s="304">
        <f t="shared" si="2"/>
        <v>35</v>
      </c>
      <c r="C50" s="305" t="s">
        <v>75</v>
      </c>
      <c r="D50" s="286">
        <f>+'DSIA de Santa Marta'!P54</f>
        <v>1.3082785708844351</v>
      </c>
      <c r="G50" s="298" t="s">
        <v>76</v>
      </c>
      <c r="H50" s="286">
        <f>+'Sub. de Estudios Economicos'!P11</f>
        <v>1.0506172839506174</v>
      </c>
      <c r="I50" s="276"/>
    </row>
    <row r="51" spans="2:9" s="277" customFormat="1" ht="30" customHeight="1" thickBot="1" x14ac:dyDescent="0.3">
      <c r="B51" s="304">
        <f t="shared" si="2"/>
        <v>36</v>
      </c>
      <c r="C51" s="305" t="s">
        <v>77</v>
      </c>
      <c r="D51" s="286">
        <f>+'DSIA de Sincelejo'!P36</f>
        <v>1.152997498117531</v>
      </c>
      <c r="G51" s="298" t="s">
        <v>78</v>
      </c>
      <c r="H51" s="286">
        <f>+'Sub. de Información y Analitica'!P21</f>
        <v>0.97671957671957677</v>
      </c>
      <c r="I51" s="276"/>
    </row>
    <row r="52" spans="2:9" s="277" customFormat="1" ht="30" customHeight="1" thickBot="1" x14ac:dyDescent="0.3">
      <c r="B52" s="304">
        <f t="shared" si="2"/>
        <v>37</v>
      </c>
      <c r="C52" s="305" t="s">
        <v>79</v>
      </c>
      <c r="D52" s="286">
        <f>+'DSIA de Sogamoso'!P36</f>
        <v>1.1388207590342387</v>
      </c>
      <c r="G52" s="298" t="s">
        <v>80</v>
      </c>
      <c r="H52" s="286">
        <f>+'Sub. de Procesos'!P14</f>
        <v>1.0151028806584363</v>
      </c>
      <c r="I52" s="276"/>
    </row>
    <row r="53" spans="2:9" s="277" customFormat="1" ht="30" customHeight="1" thickBot="1" x14ac:dyDescent="0.3">
      <c r="B53" s="304">
        <f t="shared" si="2"/>
        <v>38</v>
      </c>
      <c r="C53" s="305" t="s">
        <v>81</v>
      </c>
      <c r="D53" s="286">
        <f>+'DSIA de Tuluá'!P35</f>
        <v>1.114877253970403</v>
      </c>
      <c r="G53" s="298" t="s">
        <v>82</v>
      </c>
      <c r="H53" s="286">
        <f>+'Sub. de Análisis del Riesgo'!P13</f>
        <v>1.0328703703703703</v>
      </c>
      <c r="I53" s="276"/>
    </row>
    <row r="54" spans="2:9" s="277" customFormat="1" ht="30" customHeight="1" thickBot="1" x14ac:dyDescent="0.3">
      <c r="B54" s="304">
        <f t="shared" si="2"/>
        <v>39</v>
      </c>
      <c r="C54" s="305" t="s">
        <v>83</v>
      </c>
      <c r="D54" s="286">
        <f>+'DSIA de Tunja'!P37</f>
        <v>1.4162842142153529</v>
      </c>
      <c r="G54" s="298" t="s">
        <v>84</v>
      </c>
      <c r="H54" s="286">
        <f>+'Sub. del CTA'!P16</f>
        <v>0.96296296296296302</v>
      </c>
      <c r="I54" s="276"/>
    </row>
    <row r="55" spans="2:9" s="277" customFormat="1" ht="30" customHeight="1" thickBot="1" x14ac:dyDescent="0.3">
      <c r="B55" s="304">
        <f t="shared" si="2"/>
        <v>40</v>
      </c>
      <c r="C55" s="305" t="s">
        <v>85</v>
      </c>
      <c r="D55" s="286">
        <f>+'DSIA de Urabá'!P35</f>
        <v>1.1235825296536572</v>
      </c>
      <c r="I55" s="276"/>
    </row>
    <row r="56" spans="2:9" s="277" customFormat="1" ht="30" customHeight="1" thickBot="1" x14ac:dyDescent="0.3">
      <c r="B56" s="304">
        <f t="shared" si="2"/>
        <v>41</v>
      </c>
      <c r="C56" s="305" t="s">
        <v>86</v>
      </c>
      <c r="D56" s="286">
        <f>+'DSIA de Valledupar'!P47</f>
        <v>1.1330135785061297</v>
      </c>
      <c r="F56" s="296">
        <v>7</v>
      </c>
      <c r="G56" s="297" t="s">
        <v>87</v>
      </c>
      <c r="H56" s="286">
        <f>+'DG Corporativa'!P16</f>
        <v>1.0176992797598745</v>
      </c>
      <c r="I56" s="276"/>
    </row>
    <row r="57" spans="2:9" s="277" customFormat="1" ht="30" customHeight="1" thickBot="1" x14ac:dyDescent="0.3">
      <c r="B57" s="304">
        <f t="shared" si="2"/>
        <v>42</v>
      </c>
      <c r="C57" s="305" t="s">
        <v>88</v>
      </c>
      <c r="D57" s="286">
        <f>+'DSIA de Villavicencio'!P37</f>
        <v>1.1436394278819211</v>
      </c>
      <c r="G57" s="298" t="s">
        <v>89</v>
      </c>
      <c r="H57" s="286">
        <f>+'Sub. de Desarrollo del TH'!P12</f>
        <v>0.9590810359231412</v>
      </c>
      <c r="I57" s="276"/>
    </row>
    <row r="58" spans="2:9" s="277" customFormat="1" ht="30" customHeight="1" thickBot="1" x14ac:dyDescent="0.3">
      <c r="B58" s="304">
        <f t="shared" si="2"/>
        <v>43</v>
      </c>
      <c r="C58" s="305" t="s">
        <v>90</v>
      </c>
      <c r="D58" s="286">
        <f>+'DSIA de Yopal'!P47</f>
        <v>1.2036164491673778</v>
      </c>
      <c r="G58" s="298" t="s">
        <v>91</v>
      </c>
      <c r="H58" s="286">
        <f>+'Sub. de Asuntos Disciplinarios'!P9</f>
        <v>1.0620370370370371</v>
      </c>
      <c r="I58" s="276"/>
    </row>
    <row r="59" spans="2:9" s="277" customFormat="1" ht="35.25" customHeight="1" thickBot="1" x14ac:dyDescent="0.3">
      <c r="B59" s="304">
        <f>+B58+1</f>
        <v>44</v>
      </c>
      <c r="C59" s="305" t="s">
        <v>94</v>
      </c>
      <c r="D59" s="286">
        <f>+'DSIA de Puerto Asís'!P38</f>
        <v>1.3016367864182545</v>
      </c>
      <c r="G59" s="298" t="s">
        <v>92</v>
      </c>
      <c r="H59" s="286">
        <f>+'Sub. Logística'!P10</f>
        <v>1.0766481322408332</v>
      </c>
      <c r="I59" s="276"/>
    </row>
    <row r="60" spans="2:9" s="277" customFormat="1" ht="34.5" thickBot="1" x14ac:dyDescent="0.3">
      <c r="B60" s="304">
        <f>+B59+1</f>
        <v>45</v>
      </c>
      <c r="C60" s="305" t="s">
        <v>96</v>
      </c>
      <c r="D60" s="286">
        <f>+'DSIA Tumaco'!P25</f>
        <v>1.2138124810171549</v>
      </c>
      <c r="G60" s="298" t="s">
        <v>93</v>
      </c>
      <c r="H60" s="286">
        <f>+'Sub. Financiera'!P12</f>
        <v>1.0627157265143536</v>
      </c>
      <c r="I60" s="276"/>
    </row>
    <row r="61" spans="2:9" s="277" customFormat="1" ht="27" customHeight="1" thickBot="1" x14ac:dyDescent="0.3">
      <c r="B61" s="304">
        <f t="shared" ref="B61:B65" si="3">+B60+1</f>
        <v>46</v>
      </c>
      <c r="C61" s="305" t="s">
        <v>98</v>
      </c>
      <c r="D61" s="286">
        <f>+'DSDIA de Inirida '!P16</f>
        <v>1.2409066366469683</v>
      </c>
      <c r="G61" s="298" t="s">
        <v>95</v>
      </c>
      <c r="H61" s="286">
        <f>+'Sub. de Gestion del Empleo Publ'!P10</f>
        <v>1.0538020662768031</v>
      </c>
      <c r="I61" s="276"/>
    </row>
    <row r="62" spans="2:9" s="277" customFormat="1" ht="32.25" customHeight="1" thickBot="1" x14ac:dyDescent="0.3">
      <c r="B62" s="304">
        <f t="shared" si="3"/>
        <v>47</v>
      </c>
      <c r="C62" s="305" t="s">
        <v>100</v>
      </c>
      <c r="D62" s="286">
        <f>+'DSDIA de San José del Guaviare'!P14</f>
        <v>1.2592592592592593</v>
      </c>
      <c r="G62" s="298" t="s">
        <v>97</v>
      </c>
      <c r="H62" s="286">
        <f>+'Sub. de Compras y Contratos'!P8</f>
        <v>1.1098765432098765</v>
      </c>
      <c r="I62" s="276"/>
    </row>
    <row r="63" spans="2:9" s="277" customFormat="1" ht="32.25" customHeight="1" thickBot="1" x14ac:dyDescent="0.3">
      <c r="B63" s="304">
        <f t="shared" si="3"/>
        <v>48</v>
      </c>
      <c r="C63" s="305" t="s">
        <v>102</v>
      </c>
      <c r="D63" s="286">
        <f>+'DSDIA de San José del Guaviare'!P14</f>
        <v>1.2592592592592593</v>
      </c>
      <c r="G63" s="298" t="s">
        <v>99</v>
      </c>
      <c r="H63" s="286">
        <f>+'Sub. Administrativa'!P10</f>
        <v>1.0496970255704512</v>
      </c>
      <c r="I63" s="276"/>
    </row>
    <row r="64" spans="2:9" s="277" customFormat="1" ht="32.25" customHeight="1" thickBot="1" x14ac:dyDescent="0.3">
      <c r="B64" s="304">
        <f t="shared" si="3"/>
        <v>49</v>
      </c>
      <c r="C64" s="305" t="s">
        <v>103</v>
      </c>
      <c r="D64" s="286">
        <f>+'DSDIA de Pamplona'!P10</f>
        <v>1.1827435012566814</v>
      </c>
      <c r="G64" s="298" t="s">
        <v>101</v>
      </c>
      <c r="H64" s="286">
        <f>+'Sub. Escuela de Impuestos'!P10</f>
        <v>1.0228538011695907</v>
      </c>
      <c r="I64" s="276"/>
    </row>
    <row r="65" spans="2:9" s="277" customFormat="1" ht="32.25" customHeight="1" thickBot="1" x14ac:dyDescent="0.3">
      <c r="B65" s="304">
        <f t="shared" si="3"/>
        <v>50</v>
      </c>
      <c r="C65" s="305" t="s">
        <v>105</v>
      </c>
      <c r="D65" s="286">
        <f>+'DSDIA de Mitú'!P9</f>
        <v>1.6666666666666667</v>
      </c>
      <c r="I65" s="276"/>
    </row>
    <row r="66" spans="2:9" s="277" customFormat="1" ht="32.25" customHeight="1" thickBot="1" x14ac:dyDescent="0.3">
      <c r="F66" s="296">
        <v>8</v>
      </c>
      <c r="G66" s="297" t="s">
        <v>104</v>
      </c>
      <c r="H66" s="286">
        <f>+'DG de Policía Fiscal'!P11</f>
        <v>1.229765124933546</v>
      </c>
      <c r="I66" s="276"/>
    </row>
    <row r="67" spans="2:9" s="277" customFormat="1" ht="32.25" customHeight="1" thickBot="1" x14ac:dyDescent="0.3">
      <c r="G67" s="298" t="s">
        <v>106</v>
      </c>
      <c r="H67" s="286">
        <f>+'Sub. de Gestión e Investigación'!P7</f>
        <v>1</v>
      </c>
      <c r="I67" s="276"/>
    </row>
    <row r="68" spans="2:9" ht="34.5" thickBot="1" x14ac:dyDescent="0.55000000000000004">
      <c r="B68" s="306"/>
      <c r="C68" s="306"/>
      <c r="F68" s="277"/>
      <c r="G68" s="298" t="s">
        <v>107</v>
      </c>
      <c r="H68" s="286">
        <f>+'Sub. Operativa y Policial'!P8</f>
        <v>1.423389898989899</v>
      </c>
    </row>
    <row r="69" spans="2:9" ht="34.5" thickBot="1" x14ac:dyDescent="0.55000000000000004"/>
    <row r="70" spans="2:9" ht="34.5" thickBot="1" x14ac:dyDescent="0.4">
      <c r="B70" s="306"/>
      <c r="C70" s="306"/>
      <c r="F70" s="296">
        <v>9</v>
      </c>
      <c r="G70" s="297" t="s">
        <v>108</v>
      </c>
      <c r="H70" s="286">
        <f>+'Of. Comunicaciones Instituciona'!P10</f>
        <v>0.9634697855750487</v>
      </c>
      <c r="I70" s="276"/>
    </row>
    <row r="71" spans="2:9" ht="34.5" thickBot="1" x14ac:dyDescent="0.4">
      <c r="B71" s="306"/>
      <c r="C71" s="306"/>
      <c r="F71" s="296">
        <v>10</v>
      </c>
      <c r="G71" s="297" t="s">
        <v>109</v>
      </c>
      <c r="H71" s="286">
        <f>+'Ofi. Seguridad de la Informació'!P10</f>
        <v>0.89296413255360618</v>
      </c>
      <c r="I71" s="276"/>
    </row>
    <row r="72" spans="2:9" ht="34.5" thickBot="1" x14ac:dyDescent="0.3">
      <c r="F72" s="296">
        <v>11</v>
      </c>
      <c r="G72" s="297" t="s">
        <v>110</v>
      </c>
      <c r="H72" s="286">
        <f>+'Ofi. Control Interno'!P11</f>
        <v>1.0618583495776477</v>
      </c>
      <c r="I72" s="276"/>
    </row>
    <row r="73" spans="2:9" ht="34.5" thickBot="1" x14ac:dyDescent="0.3">
      <c r="F73" s="296">
        <v>12</v>
      </c>
      <c r="G73" s="297" t="s">
        <v>111</v>
      </c>
      <c r="H73" s="286">
        <f>+'Ofi. Tributación Internacional'!P15</f>
        <v>1.1112270955165691</v>
      </c>
      <c r="I73" s="276"/>
    </row>
    <row r="74" spans="2:9" ht="34.5" thickBot="1" x14ac:dyDescent="0.55000000000000004"/>
    <row r="75" spans="2:9" ht="34.5" thickBot="1" x14ac:dyDescent="0.3">
      <c r="F75" s="296">
        <v>13</v>
      </c>
      <c r="G75" s="297" t="s">
        <v>112</v>
      </c>
      <c r="H75" s="286">
        <f>+'DO Grandes'!P20</f>
        <v>1.3781241529864223</v>
      </c>
      <c r="I75" s="276"/>
    </row>
    <row r="76" spans="2:9" ht="34.5" thickBot="1" x14ac:dyDescent="0.55000000000000004">
      <c r="F76" s="277"/>
      <c r="G76" s="298" t="s">
        <v>113</v>
      </c>
      <c r="H76" s="286">
        <f>+'Sub Operativa F y L int'!P8</f>
        <v>1.1111111111111109</v>
      </c>
    </row>
    <row r="77" spans="2:9" ht="34.5" thickBot="1" x14ac:dyDescent="0.55000000000000004">
      <c r="F77" s="277"/>
      <c r="G77" s="298" t="s">
        <v>114</v>
      </c>
      <c r="H77" s="286">
        <f>+'SO. de Análisis '!P9</f>
        <v>1.1681547619047619</v>
      </c>
    </row>
    <row r="78" spans="2:9" ht="34.5" thickBot="1" x14ac:dyDescent="0.55000000000000004">
      <c r="G78" s="298" t="s">
        <v>115</v>
      </c>
      <c r="H78" s="286">
        <f>+'sub oper serv reca cobr devo'!P10</f>
        <v>1.3196886285042495</v>
      </c>
    </row>
    <row r="79" spans="2:9" ht="34.5" thickBot="1" x14ac:dyDescent="0.55000000000000004">
      <c r="G79" s="298" t="s">
        <v>116</v>
      </c>
      <c r="H79" s="286">
        <f>+'SO. Jurídica'!P18</f>
        <v>1.2546667899840047</v>
      </c>
    </row>
    <row r="80" spans="2:9" ht="34.5" thickBot="1" x14ac:dyDescent="0.55000000000000004">
      <c r="G80" s="298" t="s">
        <v>117</v>
      </c>
      <c r="H80" s="286">
        <f>+'SO. de Fiscalización y Liquida'!P11</f>
        <v>1.2089071711529396</v>
      </c>
    </row>
  </sheetData>
  <sheetProtection algorithmName="SHA-512" hashValue="uikENUmGf+c906f3cWIb+Pn8zTxgYPHLWX87o8wP8lOBt7ZmQPFyMwjRK1iPsEu50rUkvECVHmOZTFbRAE8IGA==" saltValue="AfNvRS0cGmnJQGp8shtv9A==" spinCount="100000" sheet="1" objects="1" scenarios="1"/>
  <mergeCells count="6">
    <mergeCell ref="B9:C9"/>
    <mergeCell ref="F9:H9"/>
    <mergeCell ref="B4:H4"/>
    <mergeCell ref="B1:H1"/>
    <mergeCell ref="B2:H2"/>
    <mergeCell ref="B3:H3"/>
  </mergeCells>
  <conditionalFormatting sqref="H7 H12:H16 D12:D17 H18:H24 D20:D26 H26:H31 D29:D65 H33:H40 H42:H46 H56:H64 H66:H68 H70:H73 H75:H80">
    <cfRule type="cellIs" dxfId="3344" priority="52" operator="greaterThan">
      <formula>1.1</formula>
    </cfRule>
    <cfRule type="cellIs" dxfId="3343" priority="53" operator="between">
      <formula>1</formula>
      <formula>1.1</formula>
    </cfRule>
    <cfRule type="cellIs" dxfId="3342" priority="54" operator="between">
      <formula>0.7</formula>
      <formula>0.9999</formula>
    </cfRule>
  </conditionalFormatting>
  <conditionalFormatting sqref="H48:H54">
    <cfRule type="cellIs" dxfId="3341" priority="1" operator="greaterThan">
      <formula>1.1</formula>
    </cfRule>
    <cfRule type="cellIs" dxfId="3340" priority="2" operator="between">
      <formula>1</formula>
      <formula>1.1</formula>
    </cfRule>
    <cfRule type="cellIs" dxfId="3339" priority="3" operator="between">
      <formula>0.7</formula>
      <formula>0.9999</formula>
    </cfRule>
  </conditionalFormatting>
  <hyperlinks>
    <hyperlink ref="G70" location="'Of. Comunicaciones Instituciona'!A1" display="Oficina de Comunicaciones Institucionales" xr:uid="{00000000-0004-0000-0000-000000000000}"/>
    <hyperlink ref="C15" location="'DSI de Cartagena'!A1" display="Dirección Seccional de Impuestos de Cartagena " xr:uid="{00000000-0004-0000-0000-000001000000}"/>
    <hyperlink ref="C16" location="'DSI de Cúcuta'!A1" display="Dirección Seccional de Impuestos de Cúcuta " xr:uid="{00000000-0004-0000-0000-000002000000}"/>
    <hyperlink ref="C17" location="'DSI de Medellín'!A1" display="Dirección Seccional de lmpuestos de Medellín " xr:uid="{00000000-0004-0000-0000-000003000000}"/>
    <hyperlink ref="C21" location="'DSA de Bogotá'!A1" display="Dirección Seccional de Aduanas de Bogotá " xr:uid="{00000000-0004-0000-0000-000004000000}"/>
    <hyperlink ref="C22" location="'DSA de Cali'!A1" display="Dirección Seccional de Aduanas de Cali " xr:uid="{00000000-0004-0000-0000-000005000000}"/>
    <hyperlink ref="C24" location="'DSA de Cúcuta'!A1" display="Dirección Seccional de Aduanas de Cúcuta " xr:uid="{00000000-0004-0000-0000-000006000000}"/>
    <hyperlink ref="C26" location="'DSA de Medellín'!A1" display="Dirección Seccional de Aduanas de Medellín " xr:uid="{00000000-0004-0000-0000-000007000000}"/>
    <hyperlink ref="C29" location="'DSIA de Arauca'!A1" display="Dirección Seccional de Impuestos y Aduanas de Arauca " xr:uid="{00000000-0004-0000-0000-000008000000}"/>
    <hyperlink ref="C31" location="'DSIA de Barrancabermeja'!A1" display="Dirección Seccional de Impuestos y Aduanas de Barrancabermeja " xr:uid="{00000000-0004-0000-0000-000009000000}"/>
    <hyperlink ref="C32" location="'DSIA de Bucaramanga'!A1" display="Dirección Seccional de Impuestos y Aduanas de Bucaramanga " xr:uid="{00000000-0004-0000-0000-00000A000000}"/>
    <hyperlink ref="C34" location="'DSIA de Florencia'!A1" display="Dirección Seccional de Impuestos y Aduanas de Florencia " xr:uid="{00000000-0004-0000-0000-00000B000000}"/>
    <hyperlink ref="C35" location="'DSIA de Girardot'!A1" display="Dirección Seccional de Impuestos y Aduanas de Girardot  " xr:uid="{00000000-0004-0000-0000-00000C000000}"/>
    <hyperlink ref="C36" location="'DSA Ibagué'!A1" display="Dirección Seccional de Impuestos y Aduanas de Ibagué " xr:uid="{00000000-0004-0000-0000-00000D000000}"/>
    <hyperlink ref="C37" location="'DSIA de Ipiales'!A1" display="Dirección Seccional de Impuestos y Aduanas de Ipiales " xr:uid="{00000000-0004-0000-0000-00000E000000}"/>
    <hyperlink ref="C38" location="'DSIA de Leticia'!A1" display="Dirección Seccional de Impuestos y Aduanas de Leticia " xr:uid="{00000000-0004-0000-0000-00000F000000}"/>
    <hyperlink ref="C39" location="'DSIA de Maicao'!A1" display="Dirección Seccional de Impuestos y Aduanas de Maicao " xr:uid="{00000000-0004-0000-0000-000010000000}"/>
    <hyperlink ref="C41" location="'DSIA de Montería'!A1" display="Dirección Seccional de Impuestos y Aduanas de Montería" xr:uid="{00000000-0004-0000-0000-000011000000}"/>
    <hyperlink ref="C42" location="'DSIA de Neiva'!A1" display="Dirección Seccional de Impuestos y Aduanas de Neiva " xr:uid="{00000000-0004-0000-0000-000012000000}"/>
    <hyperlink ref="C43" location="'DSIA de Palmira'!A1" display="Dirección Seccional de Impuestos y Aduanas de Palmira " xr:uid="{00000000-0004-0000-0000-000013000000}"/>
    <hyperlink ref="C44" location="'DSIA de Pasto'!A1" display="Dirección Seccional de Impuestos y Aduanas de Pasto " xr:uid="{00000000-0004-0000-0000-000014000000}"/>
    <hyperlink ref="C45" location="'DSIA de Pereira'!A1" display="Dirección Seccional deJmpuestos y Aduanas de Pereira " xr:uid="{00000000-0004-0000-0000-000015000000}"/>
    <hyperlink ref="C46" location="'DSIA de Popayán'!A1" display="Dirección Seccional de Impuestos y Aduanas de Popayán " xr:uid="{00000000-0004-0000-0000-000016000000}"/>
    <hyperlink ref="C47" location="'DSIA de Quibdó'!A1" display="Dirección Seccional de Impuestos y Aduanas de Quibdó " xr:uid="{00000000-0004-0000-0000-000017000000}"/>
    <hyperlink ref="C48" location="'DSIA de Riohacha'!A1" display="Dirección Seccional de Impuestos y Aduanas de Riohacha " xr:uid="{00000000-0004-0000-0000-000018000000}"/>
    <hyperlink ref="C49" location="'DSIA de San Andrés'!A1" display="Dirección Seccional de Impuestos y Aduanas de San Andrés " xr:uid="{00000000-0004-0000-0000-000019000000}"/>
    <hyperlink ref="C51" location="'DSIA de Sincelejo'!A1" display="Dirección Seccional de Impuestos y Aduanas de Sincelejo " xr:uid="{00000000-0004-0000-0000-00001A000000}"/>
    <hyperlink ref="C52" location="'DSIA de Sogamoso'!A1" display="Dirección Seccional de Impuestos y Aduanas de Sogamoso " xr:uid="{00000000-0004-0000-0000-00001B000000}"/>
    <hyperlink ref="C53" location="'DSIA de Tuluá'!A1" display="Dirección Seccional de Impuestos y Aduanas de Tuluá " xr:uid="{00000000-0004-0000-0000-00001C000000}"/>
    <hyperlink ref="C54" location="'DSIA de Tunja'!A1" display=" Dirección Seccional de Impuestos y Aduanas de Tunja " xr:uid="{00000000-0004-0000-0000-00001D000000}"/>
    <hyperlink ref="C55" location="'DSIA de Urabá'!A1" display="Dirección Seccional de Impuestos y Aduanas de Urabá  " xr:uid="{00000000-0004-0000-0000-00001E000000}"/>
    <hyperlink ref="C57" location="'DSIA de Villavicencio'!A1" display="Dirección Seccional de Impuestos y Aduanas de Villavicencio " xr:uid="{00000000-0004-0000-0000-00001F000000}"/>
    <hyperlink ref="C58" location="'DSIA de Yopal'!A1" display="Dirección Seccional de Impuestos y Aduanas de Yopal " xr:uid="{00000000-0004-0000-0000-000020000000}"/>
    <hyperlink ref="C59" location="'DSIA de Puerto Asís'!A1" display="Dirección Seccional Delegada de Impuestos y Aduanas de Puerto Asís" xr:uid="{00000000-0004-0000-0000-000021000000}"/>
    <hyperlink ref="C60" location="'DSIA Tumaco'!A1" display="Dirección Seccional Delegada de Impuestos y Aduanas de Tumaco" xr:uid="{00000000-0004-0000-0000-000022000000}"/>
    <hyperlink ref="C61" location="'DSDIA de Inirida '!A1" display="Dirección Seccional Delegada de Impuestos y Aduanas de Inírida" xr:uid="{00000000-0004-0000-0000-000023000000}"/>
    <hyperlink ref="C62" location="'DSDIA de Puerto Carreño'!A1" display="Dirección Seccional Delegada de Impuestos y Aduanas de Puerto Carreño" xr:uid="{00000000-0004-0000-0000-000024000000}"/>
    <hyperlink ref="C63" location="'DSDIA de San José del Guaviare'!A1" display="Dirección Seccional Delegada de Impuestos y Aduanas de San José de Guaviare" xr:uid="{00000000-0004-0000-0000-000025000000}"/>
    <hyperlink ref="C64" location="'DSDIA de Pamplona'!A1" display="Dirección Seccional Delegada de Impuestos y Aduanas de Pamplona" xr:uid="{00000000-0004-0000-0000-000026000000}"/>
    <hyperlink ref="C33" location="'DSIA de Buenaventura'!A1" display="Dirección Seccional de Impuestos y Aduanas de Buenaventura " xr:uid="{00000000-0004-0000-0000-000027000000}"/>
    <hyperlink ref="G12" location="'DG Jurídica'!A1" display="Dirección de Gestión Jurídica" xr:uid="{00000000-0004-0000-0000-000028000000}"/>
    <hyperlink ref="G48" location="'DG. Estratégica'!A1" display="Dirección de Gestión Estratégica y de Analítica" xr:uid="{00000000-0004-0000-0000-000029000000}"/>
    <hyperlink ref="G56" location="'DG Corporativa'!A1" display="Dirección de Gestión Corporativa" xr:uid="{00000000-0004-0000-0000-00002A000000}"/>
    <hyperlink ref="G66" location="'DG de Policía Fiscal'!A1" display="Dirección de Gestión de Policia Fiscal y Aduanera" xr:uid="{00000000-0004-0000-0000-00002B000000}"/>
    <hyperlink ref="G71" location="'Ofi. Seguridad de la Informació'!A1" display="Oficina de Seguridad de la Información" xr:uid="{00000000-0004-0000-0000-00002C000000}"/>
    <hyperlink ref="G72" location="'Ofi. Control Interno'!A1" display="Oficina de Control Interno" xr:uid="{00000000-0004-0000-0000-00002D000000}"/>
    <hyperlink ref="G73" location="'Ofi. Tributación Internacional'!A1" display="Oficina de Tributación Internacional" xr:uid="{00000000-0004-0000-0000-00002E000000}"/>
    <hyperlink ref="C40" location="'DSIA de Manizales'!A1" display="Dirección Seccional de Impuestos y Aduanas de Manizales " xr:uid="{00000000-0004-0000-0000-00002F000000}"/>
    <hyperlink ref="C56" location="'DSIA de Valledupar'!A1" display="Dirección Seccional de Impuestos y Aduanas de Valledupar" xr:uid="{00000000-0004-0000-0000-000030000000}"/>
    <hyperlink ref="G75" location="'DO Grandes'!A1" display="Dirección Operativa de Grandes Contribuyentes" xr:uid="{00000000-0004-0000-0000-000031000000}"/>
    <hyperlink ref="C25" location="'DSA de Bogota-Aeropuerto'!A1" display="Dirección Seccional de Aduanas Bogotá -Aeropuerto el Dorado-" xr:uid="{00000000-0004-0000-0000-000032000000}"/>
    <hyperlink ref="C30" location="'DSA de Armenia'!A1" display="Dirección Seccional de Impuestos y Aduanas de Armenia " xr:uid="{00000000-0004-0000-0000-000033000000}"/>
    <hyperlink ref="C50" location="'DSIA de Santa Marta'!A1" display="Dirección Seccional de Impuestos y Aduanas de Santa Marta " xr:uid="{00000000-0004-0000-0000-000034000000}"/>
    <hyperlink ref="G18" location="'DG de Aduanas'!A1" display="Dirección de Gestión de Aduanas" xr:uid="{00000000-0004-0000-0000-000035000000}"/>
    <hyperlink ref="G26" location="'DG Fiscalización'!A1" display="Dirección de Gestión de Fiscalización" xr:uid="{00000000-0004-0000-0000-000036000000}"/>
    <hyperlink ref="G33" location="'DG de Impuestos'!A1" display="Dirección de Gestión de Impuestos" xr:uid="{00000000-0004-0000-0000-000037000000}"/>
    <hyperlink ref="G42" location="DGIT!A1" display="Dirección de Gestión de Innovación y Tecnología" xr:uid="{00000000-0004-0000-0000-000038000000}"/>
    <hyperlink ref="C65" location="'DSDIA de Mitú'!A1" display="Dirección Seccional Delegada de Impuestos y Aduanas de Mitú" xr:uid="{00000000-0004-0000-0000-000039000000}"/>
    <hyperlink ref="G13" location="'Sub. Normativa'!A1" display="Subdirección de Normativa y Doctrina" xr:uid="{00000000-0004-0000-0000-00003A000000}"/>
    <hyperlink ref="G14" location="'Sub. de Recursos'!A1" display="Subdirección de Recursos Jurídicos" xr:uid="{00000000-0004-0000-0000-00003B000000}"/>
    <hyperlink ref="G15" location="'Sub. de Asuntos Penales'!A1" display="Subdirección de Asuntos Penales" xr:uid="{00000000-0004-0000-0000-00003C000000}"/>
    <hyperlink ref="G16" location="'Sub. de Representación Externa'!A1" display="Subdirección de Representación Externa" xr:uid="{00000000-0004-0000-0000-00003D000000}"/>
    <hyperlink ref="G19" location="'Sub. del OEA'!A1" display="Subdirección del Operador Económico Autorizado " xr:uid="{00000000-0004-0000-0000-00003E000000}"/>
    <hyperlink ref="G20" location="'Sub. de Registro y  Control'!A1" display="Subdirección de Registro y Control Aduanero" xr:uid="{00000000-0004-0000-0000-00003F000000}"/>
    <hyperlink ref="G21" location="'Sub. Técnica Aduanera'!A1" display="Subdirección Técnica Aduanera" xr:uid="{00000000-0004-0000-0000-000040000000}"/>
    <hyperlink ref="G22" location="'Sub. de Operación Aduanera'!A1" display="Subdirección de Operación Aduanera " xr:uid="{00000000-0004-0000-0000-000041000000}"/>
    <hyperlink ref="G23" location="'Sub. de Servicio y Facilitación'!A1" display="Subdirección de Servicios y Facilitación al Comercio Exterior" xr:uid="{00000000-0004-0000-0000-000042000000}"/>
    <hyperlink ref="G24" location="'Sub. del Laboratorio '!A1" display="Subdirección del Laboratorio Aduanero" xr:uid="{00000000-0004-0000-0000-000043000000}"/>
    <hyperlink ref="G27" location="'Sub Fisca Tributaria'!A1" display="Subdirección de Fiscalización Tributaria " xr:uid="{00000000-0004-0000-0000-000044000000}"/>
    <hyperlink ref="G28" location="'Sub Fisca Aduanera'!A1" display="Subdirección de Fiscalización Aduanera" xr:uid="{00000000-0004-0000-0000-000045000000}"/>
    <hyperlink ref="G29" location="'Sub Fisca Cambiaria'!A1" display="Subdirección de Fiscalización Cambiaria" xr:uid="{00000000-0004-0000-0000-000046000000}"/>
    <hyperlink ref="G30" location="'Sub. de Apoyo en la lucha'!A1" display="Subdirección de Apoyo en la Lucha Contra el Delito Aduanero y Fiscal" xr:uid="{00000000-0004-0000-0000-000047000000}"/>
    <hyperlink ref="G31" location="'Sub Fisca Internacional'!A1" display="Subdirección de Fiscalización Internacional" xr:uid="{00000000-0004-0000-0000-000048000000}"/>
    <hyperlink ref="G34" location="'Sub. para el Impulso'!A1" display="Subdirección para el Impulso de la Formalización Tributaria " xr:uid="{00000000-0004-0000-0000-000049000000}"/>
    <hyperlink ref="G35" location="'Sub. de Facturación Electrónica'!A1" display="Subdirección de Factura Electrónica y Soluciones Operativas" xr:uid="{00000000-0004-0000-0000-00004A000000}"/>
    <hyperlink ref="G36" location="'Sub. de Servicio al Ciudadano '!A1" display="Subdirección de Servicio al Ciudadano en Asuntos Tributarios" xr:uid="{00000000-0004-0000-0000-00004B000000}"/>
    <hyperlink ref="G37" location="'Sub. de Devoluciones'!A1" display="Subdirección de Devoluciones" xr:uid="{00000000-0004-0000-0000-00004C000000}"/>
    <hyperlink ref="G38" location="'Sub. de Recaudo'!A1" display="Subdirección de Recaudo" xr:uid="{00000000-0004-0000-0000-00004D000000}"/>
    <hyperlink ref="G39" location="'Sub. de Administración RUT'!A1" display="Subdirección de Administración del Registro Único Tributario" xr:uid="{00000000-0004-0000-0000-00004E000000}"/>
    <hyperlink ref="G40" location="'Sub. de Cobranzas y Control Ext'!A1" display="Subdirección de Cobranzas y Control Extensivo" xr:uid="{00000000-0004-0000-0000-00004F000000}"/>
    <hyperlink ref="G43" location="'Sub. de  procesamiento de datos'!A1" display="Subdirección de Procesamiento de Datos" xr:uid="{00000000-0004-0000-0000-000050000000}"/>
    <hyperlink ref="G44" location="'Sub. de innovación y proyectos'!A1" display="Subdirección de Innovación y Proyectos" xr:uid="{00000000-0004-0000-0000-000051000000}"/>
    <hyperlink ref="G45" location="'Sub. de soluciones y desarrollo'!A1" display="Subdirección de Soluciones y Desarrollo" xr:uid="{00000000-0004-0000-0000-000052000000}"/>
    <hyperlink ref="G46" location="'Sub infraestructura tecnoló'!A1" display="Subdirección de Infraestructura Tecnológica y de Operaciones" xr:uid="{00000000-0004-0000-0000-000053000000}"/>
    <hyperlink ref="G49" location="'Sub. de Planeación'!A1" display="Subdirección de Planeación y Cumplimiento" xr:uid="{00000000-0004-0000-0000-000054000000}"/>
    <hyperlink ref="G50" location="'Sub. de Estudios Economicos'!A1" display="Subdirección de Estudios Económicos" xr:uid="{00000000-0004-0000-0000-000055000000}"/>
    <hyperlink ref="G51" location="'Sub. de Información y Analitica'!A1" display="Subdirección de Información y Analítica" xr:uid="{00000000-0004-0000-0000-000056000000}"/>
    <hyperlink ref="G52" location="'Sub. de Procesos'!A1" display="Subdirección de  Procesos" xr:uid="{00000000-0004-0000-0000-000057000000}"/>
    <hyperlink ref="G53" location="'Sub. de Análisis del Riesgo'!A1" display="Subdirección de Análisis de Riesgos y Programas" xr:uid="{00000000-0004-0000-0000-000058000000}"/>
    <hyperlink ref="G54" location="'Sub. del CTA'!A1" display="Subdirección del Centro de Trazabilidad Aduanera - CTA" xr:uid="{00000000-0004-0000-0000-000059000000}"/>
    <hyperlink ref="G57" location="'Sub. de Desarrollo del TH'!A1" display="Subdirección de Desarrollo del Talento Humano" xr:uid="{00000000-0004-0000-0000-00005A000000}"/>
    <hyperlink ref="G58" location="'Sub. de Asuntos Disciplinarios'!A1" display="Subdirección de Asuntos Disciplinarios" xr:uid="{00000000-0004-0000-0000-00005B000000}"/>
    <hyperlink ref="G59" location="'Sub. Logística'!A1" display="Subdirección de  Logística" xr:uid="{00000000-0004-0000-0000-00005C000000}"/>
    <hyperlink ref="G60" location="'Sub. Financiera'!A1" display="Subdirección Financiera" xr:uid="{00000000-0004-0000-0000-00005D000000}"/>
    <hyperlink ref="G61" location="'Sub. de Gestion del Empleo Publ'!A1" display="Subdirección de Gestión del Empleo Público" xr:uid="{00000000-0004-0000-0000-00005E000000}"/>
    <hyperlink ref="G62" location="'Sub. de Compras y Contratos'!A1" display="Subdirección de Compras y Contratos" xr:uid="{00000000-0004-0000-0000-00005F000000}"/>
    <hyperlink ref="G63" location="'Sub. Administrativa'!A1" display="Subdirección de Administrativa" xr:uid="{00000000-0004-0000-0000-000060000000}"/>
    <hyperlink ref="G64" location="'Sub. Escuela de Impuestos'!A1" display="Subdirección de Escuela de Impuestos y Aduanas" xr:uid="{00000000-0004-0000-0000-000061000000}"/>
    <hyperlink ref="G67" location="'Sub. de Gestión e Investigación'!A1" display="Subdirección de Gestión e investigación" xr:uid="{00000000-0004-0000-0000-000062000000}"/>
    <hyperlink ref="G68" location="'Sub. Operativa y Policial'!A1" display="Subdirección de Operativa Policial" xr:uid="{00000000-0004-0000-0000-000063000000}"/>
    <hyperlink ref="G76" location="'Sub Operativa F y L int'!A1" display="Subdirección Operativa de Fiscalización y Liquidación Internacional" xr:uid="{00000000-0004-0000-0000-000064000000}"/>
    <hyperlink ref="G77" location="'SO. de Análisis '!A1" display="Subdirección Operativa de Análisis y Sectores Estratégicos" xr:uid="{00000000-0004-0000-0000-000065000000}"/>
    <hyperlink ref="G78" location="'sub oper serv reca cobr devo'!A1" display="Subdirección Operativa de Servicio, Recaudo, Cobro y Devoluciones" xr:uid="{00000000-0004-0000-0000-000066000000}"/>
    <hyperlink ref="G79" location="'SO. Jurídica'!A1" display="Subdirección Operativa Jurídica" xr:uid="{00000000-0004-0000-0000-000067000000}"/>
    <hyperlink ref="G80" location="'SO. de Fiscalización y Liquida'!A1" display="Subdirección Operativa de Fiscalización y Liquidación" xr:uid="{00000000-0004-0000-0000-000068000000}"/>
    <hyperlink ref="C20" location="'DSA de Barranquilla'!A1" display="Dirección Seccional de Aduanas de Barranquilla  " xr:uid="{00000000-0004-0000-0000-000069000000}"/>
    <hyperlink ref="C12" location="'DSI de Barranquilla'!A1" display="Dirección Seccional de Impuestos de Barranquilla  " xr:uid="{00000000-0004-0000-0000-00006A000000}"/>
    <hyperlink ref="C13" location="'DSI de Bogotá'!A1" display="Dirección Seccional de Impuestos de Bogotá " xr:uid="{00000000-0004-0000-0000-00006B000000}"/>
    <hyperlink ref="C14" location="'DSI de Cali'!A1" display="Dirección Seccional de Impuestos de Cali " xr:uid="{00000000-0004-0000-0000-00006C000000}"/>
    <hyperlink ref="C23" location="'DSA de Cartagena'!A1" display="Dirección Seccional de Aduanas de Cartagena " xr:uid="{00000000-0004-0000-0000-00006D000000}"/>
    <hyperlink ref="F7:G7" location="'dirección general'!A1" display="Dirección General" xr:uid="{8E63C93E-F607-4A41-A27B-A6292D475476}"/>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A1B4-2ADE-4980-84BD-26CBD311645F}">
  <sheetPr codeName="Hoja10">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166</v>
      </c>
      <c r="E1" s="9" t="s">
        <v>22</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994</v>
      </c>
      <c r="N3" s="23" t="s">
        <v>995</v>
      </c>
      <c r="O3" s="24" t="s">
        <v>996</v>
      </c>
      <c r="P3" s="24" t="s">
        <v>997</v>
      </c>
      <c r="Q3" s="24" t="s">
        <v>120</v>
      </c>
    </row>
    <row r="4" spans="1:17" ht="57.75" thickTop="1" thickBot="1" x14ac:dyDescent="0.3">
      <c r="A4" s="25">
        <v>50</v>
      </c>
      <c r="B4" s="26" t="s">
        <v>449</v>
      </c>
      <c r="C4" s="27" t="s">
        <v>160</v>
      </c>
      <c r="D4" s="27" t="s">
        <v>184</v>
      </c>
      <c r="E4" s="27" t="s">
        <v>211</v>
      </c>
      <c r="F4" s="27" t="s">
        <v>212</v>
      </c>
      <c r="G4" s="27" t="s">
        <v>122</v>
      </c>
      <c r="H4" s="28">
        <v>1</v>
      </c>
      <c r="I4" s="27" t="s">
        <v>153</v>
      </c>
      <c r="J4" s="27" t="s">
        <v>126</v>
      </c>
      <c r="K4" s="29" t="s">
        <v>22</v>
      </c>
      <c r="L4" s="29"/>
      <c r="M4" s="30">
        <v>1</v>
      </c>
      <c r="N4" s="30">
        <v>1</v>
      </c>
      <c r="O4" s="31">
        <v>1</v>
      </c>
      <c r="P4" s="31">
        <v>1</v>
      </c>
      <c r="Q4" s="42" t="s">
        <v>2403</v>
      </c>
    </row>
    <row r="5" spans="1:17" ht="132.75" thickTop="1" thickBot="1" x14ac:dyDescent="0.3">
      <c r="A5" s="137">
        <v>20</v>
      </c>
      <c r="B5" s="138" t="s">
        <v>449</v>
      </c>
      <c r="C5" s="140" t="s">
        <v>160</v>
      </c>
      <c r="D5" s="140" t="s">
        <v>402</v>
      </c>
      <c r="E5" s="178" t="s">
        <v>452</v>
      </c>
      <c r="F5" s="140" t="s">
        <v>453</v>
      </c>
      <c r="G5" s="140" t="s">
        <v>122</v>
      </c>
      <c r="H5" s="141">
        <v>1</v>
      </c>
      <c r="I5" s="140" t="s">
        <v>130</v>
      </c>
      <c r="J5" s="140" t="s">
        <v>126</v>
      </c>
      <c r="K5" s="142" t="s">
        <v>51</v>
      </c>
      <c r="L5" s="142"/>
      <c r="M5" s="143">
        <v>1</v>
      </c>
      <c r="N5" s="143">
        <v>0</v>
      </c>
      <c r="O5" s="144" t="s">
        <v>406</v>
      </c>
      <c r="P5" s="144" t="s">
        <v>291</v>
      </c>
      <c r="Q5" s="145" t="s">
        <v>2404</v>
      </c>
    </row>
    <row r="6" spans="1:17" ht="57.75" thickTop="1" thickBot="1" x14ac:dyDescent="0.3">
      <c r="A6" s="25">
        <v>33</v>
      </c>
      <c r="B6" s="26" t="s">
        <v>449</v>
      </c>
      <c r="C6" s="27" t="s">
        <v>160</v>
      </c>
      <c r="D6" s="27" t="s">
        <v>184</v>
      </c>
      <c r="E6" s="27" t="s">
        <v>185</v>
      </c>
      <c r="F6" s="27" t="s">
        <v>186</v>
      </c>
      <c r="G6" s="27" t="s">
        <v>122</v>
      </c>
      <c r="H6" s="28">
        <v>1</v>
      </c>
      <c r="I6" s="27" t="s">
        <v>267</v>
      </c>
      <c r="J6" s="27" t="s">
        <v>126</v>
      </c>
      <c r="K6" s="29" t="s">
        <v>18</v>
      </c>
      <c r="L6" s="29"/>
      <c r="M6" s="30">
        <v>1</v>
      </c>
      <c r="N6" s="30">
        <v>1</v>
      </c>
      <c r="O6" s="31">
        <v>1</v>
      </c>
      <c r="P6" s="31">
        <v>1</v>
      </c>
      <c r="Q6" s="42" t="s">
        <v>2405</v>
      </c>
    </row>
    <row r="7" spans="1:17" ht="151.5" thickTop="1" thickBot="1" x14ac:dyDescent="0.3">
      <c r="A7" s="25">
        <v>51</v>
      </c>
      <c r="B7" s="26" t="s">
        <v>460</v>
      </c>
      <c r="C7" s="27" t="s">
        <v>194</v>
      </c>
      <c r="D7" s="27" t="s">
        <v>198</v>
      </c>
      <c r="E7" s="119" t="s">
        <v>512</v>
      </c>
      <c r="F7" s="27" t="s">
        <v>213</v>
      </c>
      <c r="G7" s="27" t="s">
        <v>122</v>
      </c>
      <c r="H7" s="28">
        <v>0.8</v>
      </c>
      <c r="I7" s="27" t="s">
        <v>132</v>
      </c>
      <c r="J7" s="27" t="s">
        <v>126</v>
      </c>
      <c r="K7" s="29" t="s">
        <v>22</v>
      </c>
      <c r="L7" s="29"/>
      <c r="M7" s="30">
        <v>0.8</v>
      </c>
      <c r="N7" s="30">
        <v>0.93810000000000004</v>
      </c>
      <c r="O7" s="31">
        <v>1.172625</v>
      </c>
      <c r="P7" s="31">
        <v>1.172625</v>
      </c>
      <c r="Q7" s="42" t="s">
        <v>2406</v>
      </c>
    </row>
    <row r="8" spans="1:17" ht="64.5" thickTop="1" thickBot="1" x14ac:dyDescent="0.3">
      <c r="A8" s="25">
        <v>52</v>
      </c>
      <c r="B8" s="26" t="s">
        <v>460</v>
      </c>
      <c r="C8" s="27" t="s">
        <v>194</v>
      </c>
      <c r="D8" s="27" t="s">
        <v>198</v>
      </c>
      <c r="E8" s="119" t="s">
        <v>214</v>
      </c>
      <c r="F8" s="27" t="s">
        <v>215</v>
      </c>
      <c r="G8" s="27" t="s">
        <v>207</v>
      </c>
      <c r="H8" s="28">
        <v>2</v>
      </c>
      <c r="I8" s="27" t="s">
        <v>153</v>
      </c>
      <c r="J8" s="27" t="s">
        <v>124</v>
      </c>
      <c r="K8" s="29" t="s">
        <v>22</v>
      </c>
      <c r="L8" s="29"/>
      <c r="M8" s="30">
        <v>2</v>
      </c>
      <c r="N8" s="30">
        <v>2</v>
      </c>
      <c r="O8" s="31">
        <v>1</v>
      </c>
      <c r="P8" s="31">
        <v>1</v>
      </c>
      <c r="Q8" s="42" t="s">
        <v>2407</v>
      </c>
    </row>
    <row r="9" spans="1:17" ht="80.25" thickTop="1" thickBot="1" x14ac:dyDescent="0.3">
      <c r="A9" s="25">
        <v>105</v>
      </c>
      <c r="B9" s="26" t="s">
        <v>485</v>
      </c>
      <c r="C9" s="27" t="s">
        <v>154</v>
      </c>
      <c r="D9" s="27" t="s">
        <v>165</v>
      </c>
      <c r="E9" s="119" t="s">
        <v>155</v>
      </c>
      <c r="F9" s="27" t="s">
        <v>486</v>
      </c>
      <c r="G9" s="27" t="s">
        <v>122</v>
      </c>
      <c r="H9" s="28">
        <v>0.9</v>
      </c>
      <c r="I9" s="27" t="s">
        <v>132</v>
      </c>
      <c r="J9" s="27" t="s">
        <v>126</v>
      </c>
      <c r="K9" s="29" t="s">
        <v>87</v>
      </c>
      <c r="L9" s="29"/>
      <c r="M9" s="30">
        <v>0.9</v>
      </c>
      <c r="N9" s="30">
        <v>1.1399999999999999</v>
      </c>
      <c r="O9" s="31">
        <v>1.2666666666666666</v>
      </c>
      <c r="P9" s="31">
        <v>1.2666666666666666</v>
      </c>
      <c r="Q9" s="42" t="s">
        <v>2408</v>
      </c>
    </row>
    <row r="10" spans="1:17" ht="34.5" thickTop="1" x14ac:dyDescent="0.35">
      <c r="M10" s="320"/>
      <c r="N10" s="320"/>
      <c r="O10" s="317" t="s">
        <v>157</v>
      </c>
      <c r="P10" s="318">
        <v>1.0878583333333334</v>
      </c>
      <c r="Q10" s="319" t="s">
        <v>158</v>
      </c>
    </row>
    <row r="11" spans="1:17" x14ac:dyDescent="0.35">
      <c r="Q11" s="321"/>
    </row>
    <row r="12" spans="1:17" x14ac:dyDescent="0.35">
      <c r="Q12" s="321"/>
    </row>
  </sheetData>
  <sheetProtection algorithmName="SHA-512" hashValue="xClevhYC+4C6h9SOwY0fxWhLjG16kUQMnv7NS5J/pZ5eYWFXfyuhlkydjWvw5nn6J+zjGILPbCdRXpczee552A==" saltValue="RjTSidJzGEaXc5TSz4YZGQ==" spinCount="100000" sheet="1" formatCells="0" formatColumns="0"/>
  <autoFilter ref="A3:Q9" xr:uid="{00000000-0001-0000-0400-000000000000}"/>
  <conditionalFormatting sqref="B4:B9">
    <cfRule type="containsText" dxfId="3112" priority="46" operator="containsText" text="Normatividad al Servicio del Cambio / Procesos">
      <formula>NOT(ISERROR(SEARCH("Normatividad al Servicio del Cambio / Procesos",B4)))</formula>
    </cfRule>
    <cfRule type="containsText" dxfId="3111" priority="74" operator="containsText" text="Transparencia y Cercanía al Ciudadano / Grupos de Interés ">
      <formula>NOT(ISERROR(SEARCH("Transparencia y Cercanía al Ciudadano / Grupos de Interés ",B4)))</formula>
    </cfRule>
    <cfRule type="containsText" dxfId="3110" priority="75" operator="containsText" text="Apoyo a la Modernización DIAN / Procesos">
      <formula>NOT(ISERROR(SEARCH("Apoyo a la Modernización DIAN / Procesos",B4)))</formula>
    </cfRule>
    <cfRule type="containsText" dxfId="3109" priority="76" operator="containsText" text="Transformación Cultural y Gestión del Cambio / Talento Humano">
      <formula>NOT(ISERROR(SEARCH("Transformación Cultural y Gestión del Cambio / Talento Humano",B4)))</formula>
    </cfRule>
    <cfRule type="containsText" dxfId="3108" priority="7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3107" priority="61" operator="containsText" text="Modernización y Gestión Integral de Procesos del Negocio / Procesos">
      <formula>NOT(ISERROR(SEARCH("Modernización y Gestión Integral de Procesos del Negocio / Procesos",C4)))</formula>
    </cfRule>
    <cfRule type="containsText" dxfId="3106" priority="62" operator="containsText" text="Transparencia y Cercanía al Ciudadano / Grupos de Interés">
      <formula>NOT(ISERROR(SEARCH("Transparencia y Cercanía al Ciudadano / Grupos de Interés",C4)))</formula>
    </cfRule>
    <cfRule type="containsText" dxfId="3105" priority="63" operator="containsText" text="Legitimidad y Sostenibilidad Fiscal / Resultados">
      <formula>NOT(ISERROR(SEARCH("Legitimidad y Sostenibilidad Fiscal / Resultados",C4)))</formula>
    </cfRule>
  </conditionalFormatting>
  <conditionalFormatting sqref="F4:G9 C4:D9">
    <cfRule type="containsText" dxfId="3104" priority="60" operator="containsText" text="Aprendizaje y Crecimiento / Talento Humano">
      <formula>NOT(ISERROR(SEARCH("Aprendizaje y Crecimiento / Talento Humano",C4)))</formula>
    </cfRule>
  </conditionalFormatting>
  <conditionalFormatting sqref="F4:G9 I4:J9">
    <cfRule type="containsText" dxfId="3103" priority="47" operator="containsText" text="Aprendizaje y Crecimiento / Talento Humano">
      <formula>NOT(ISERROR(SEARCH("Aprendizaje y Crecimiento / Talento Humano",F4)))</formula>
    </cfRule>
    <cfRule type="containsText" dxfId="3102" priority="48" operator="containsText" text="Modernización y Gestión Integral de Procesos del Negocio / Procesos">
      <formula>NOT(ISERROR(SEARCH("Modernización y Gestión Integral de Procesos del Negocio / Procesos",F4)))</formula>
    </cfRule>
    <cfRule type="containsText" dxfId="3101" priority="49" operator="containsText" text="Transparencia y Cercanía al Ciudadano / Grupos de Interés">
      <formula>NOT(ISERROR(SEARCH("Transparencia y Cercanía al Ciudadano / Grupos de Interés",F4)))</formula>
    </cfRule>
    <cfRule type="containsText" dxfId="3100" priority="50" operator="containsText" text="Legitimidad y Sostenibilidad Fiscal / Resultados">
      <formula>NOT(ISERROR(SEARCH("Legitimidad y Sostenibilidad Fiscal / Resultados",F4)))</formula>
    </cfRule>
  </conditionalFormatting>
  <conditionalFormatting sqref="H4:H9">
    <cfRule type="expression" dxfId="3099" priority="53">
      <formula>$G4&lt;&gt;"Porcentaje"</formula>
    </cfRule>
    <cfRule type="expression" dxfId="3098" priority="54">
      <formula>$G4="Porcentaje"</formula>
    </cfRule>
  </conditionalFormatting>
  <conditionalFormatting sqref="O4:O9">
    <cfRule type="containsText" dxfId="3097" priority="64" operator="containsText" text="Sin medición en la vigencia">
      <formula>NOT(ISERROR(SEARCH("Sin medición en la vigencia",O4)))</formula>
    </cfRule>
    <cfRule type="cellIs" dxfId="3096" priority="65" operator="greaterThan">
      <formula>1.1</formula>
    </cfRule>
    <cfRule type="cellIs" dxfId="3095" priority="66" operator="between">
      <formula>100%</formula>
      <formula>110%</formula>
    </cfRule>
    <cfRule type="cellIs" dxfId="3094" priority="67" operator="between">
      <formula>70%</formula>
      <formula>99.9999999%</formula>
    </cfRule>
    <cfRule type="cellIs" dxfId="3093" priority="68" operator="between">
      <formula>0</formula>
      <formula>0.6999999999999</formula>
    </cfRule>
  </conditionalFormatting>
  <conditionalFormatting sqref="P4:P9">
    <cfRule type="cellIs" dxfId="3092" priority="70" operator="greaterThan">
      <formula>1.1</formula>
    </cfRule>
    <cfRule type="cellIs" dxfId="3091" priority="71" operator="between">
      <formula>100%</formula>
      <formula>110%</formula>
    </cfRule>
    <cfRule type="cellIs" dxfId="3090" priority="72" operator="between">
      <formula>70%</formula>
      <formula>99.9999999%</formula>
    </cfRule>
    <cfRule type="cellIs" dxfId="3089" priority="73" operator="between">
      <formula>0</formula>
      <formula>0.6999999999999</formula>
    </cfRule>
  </conditionalFormatting>
  <conditionalFormatting sqref="M4:N9">
    <cfRule type="expression" dxfId="3088" priority="51">
      <formula>$G4&lt;&gt;"Porcentaje"</formula>
    </cfRule>
    <cfRule type="expression" dxfId="3087" priority="52">
      <formula>$G4="Porcentaje"</formula>
    </cfRule>
  </conditionalFormatting>
  <hyperlinks>
    <hyperlink ref="Q10" location="Principal!A1" display="volver al índice" xr:uid="{B513B0CB-DE3D-4533-B6AC-023DF0A78E2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9" operator="containsText" id="{925C3C3C-E2AF-457F-BDBA-C82714FD13E5}">
            <xm:f>NOT(ISERROR(SEARCH("-",P4)))</xm:f>
            <xm:f>"-"</xm:f>
            <x14:dxf>
              <fill>
                <patternFill>
                  <bgColor rgb="FF000000"/>
                </patternFill>
              </fill>
            </x14:dxf>
          </x14:cfRule>
          <xm:sqref>P4:P9</xm:sqref>
        </x14:conditionalFormatting>
      </x14:conditionalFormattings>
    </ext>
  </extLst>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1FA6-5DBD-411E-BAD3-561514490EEF}">
  <sheetPr codeName="Sheet39">
    <pageSetUpPr fitToPage="1"/>
  </sheetPr>
  <dimension ref="A1:Q35"/>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21</v>
      </c>
      <c r="E1" s="9" t="s">
        <v>598</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v>0</v>
      </c>
      <c r="M4" s="30">
        <v>0.66500000000000004</v>
      </c>
      <c r="N4" s="30">
        <v>0</v>
      </c>
      <c r="O4" s="31" t="s">
        <v>406</v>
      </c>
      <c r="P4" s="31" t="s">
        <v>291</v>
      </c>
      <c r="Q4" s="334" t="s">
        <v>1205</v>
      </c>
    </row>
    <row r="5" spans="1:17" ht="409.6" thickTop="1" thickBot="1" x14ac:dyDescent="0.3">
      <c r="A5" s="25">
        <v>132</v>
      </c>
      <c r="B5" s="26" t="s">
        <v>438</v>
      </c>
      <c r="C5" s="27" t="s">
        <v>127</v>
      </c>
      <c r="D5" s="27" t="s">
        <v>358</v>
      </c>
      <c r="E5" s="27" t="s">
        <v>442</v>
      </c>
      <c r="F5" s="27" t="s">
        <v>442</v>
      </c>
      <c r="G5" s="27" t="s">
        <v>231</v>
      </c>
      <c r="H5" s="28">
        <v>79150000000</v>
      </c>
      <c r="I5" s="27" t="s">
        <v>123</v>
      </c>
      <c r="J5" s="27" t="s">
        <v>124</v>
      </c>
      <c r="K5" s="29" t="s">
        <v>238</v>
      </c>
      <c r="L5" s="42">
        <v>0</v>
      </c>
      <c r="M5" s="30">
        <v>79150000000</v>
      </c>
      <c r="N5" s="30">
        <v>35762762720</v>
      </c>
      <c r="O5" s="31">
        <v>0.45183528389134553</v>
      </c>
      <c r="P5" s="31">
        <v>0.45183528389134553</v>
      </c>
      <c r="Q5" s="44" t="s">
        <v>1206</v>
      </c>
    </row>
    <row r="6" spans="1:17" ht="170.25" thickTop="1" thickBot="1" x14ac:dyDescent="0.3">
      <c r="A6" s="25">
        <v>65</v>
      </c>
      <c r="B6" s="26" t="s">
        <v>438</v>
      </c>
      <c r="C6" s="27" t="s">
        <v>127</v>
      </c>
      <c r="D6" s="27" t="s">
        <v>128</v>
      </c>
      <c r="E6" s="27" t="s">
        <v>359</v>
      </c>
      <c r="F6" s="27" t="s">
        <v>360</v>
      </c>
      <c r="G6" s="27" t="s">
        <v>122</v>
      </c>
      <c r="H6" s="28">
        <v>1</v>
      </c>
      <c r="I6" s="27" t="s">
        <v>132</v>
      </c>
      <c r="J6" s="27" t="s">
        <v>126</v>
      </c>
      <c r="K6" s="29" t="s">
        <v>15</v>
      </c>
      <c r="L6" s="42">
        <v>0</v>
      </c>
      <c r="M6" s="30">
        <v>1</v>
      </c>
      <c r="N6" s="30">
        <v>0</v>
      </c>
      <c r="O6" s="31" t="s">
        <v>406</v>
      </c>
      <c r="P6" s="31" t="s">
        <v>291</v>
      </c>
      <c r="Q6" s="334" t="s">
        <v>1207</v>
      </c>
    </row>
    <row r="7" spans="1:17" ht="409.6" thickTop="1" thickBot="1" x14ac:dyDescent="0.3">
      <c r="A7" s="25">
        <v>2</v>
      </c>
      <c r="B7" s="26" t="s">
        <v>438</v>
      </c>
      <c r="C7" s="27" t="s">
        <v>127</v>
      </c>
      <c r="D7" s="27" t="s">
        <v>265</v>
      </c>
      <c r="E7" s="27" t="s">
        <v>444</v>
      </c>
      <c r="F7" s="27" t="s">
        <v>445</v>
      </c>
      <c r="G7" s="27" t="s">
        <v>440</v>
      </c>
      <c r="H7" s="28">
        <v>142561.50125008705</v>
      </c>
      <c r="I7" s="27" t="s">
        <v>123</v>
      </c>
      <c r="J7" s="27" t="s">
        <v>124</v>
      </c>
      <c r="K7" s="29" t="s">
        <v>45</v>
      </c>
      <c r="L7" s="42">
        <v>0</v>
      </c>
      <c r="M7" s="30">
        <v>142561.50125008705</v>
      </c>
      <c r="N7" s="30">
        <v>105986.24229928064</v>
      </c>
      <c r="O7" s="31">
        <v>0.74344224331192588</v>
      </c>
      <c r="P7" s="31">
        <v>0.74344224331192588</v>
      </c>
      <c r="Q7" s="44" t="s">
        <v>1208</v>
      </c>
    </row>
    <row r="8" spans="1:17" ht="409.6" thickTop="1" thickBot="1" x14ac:dyDescent="0.3">
      <c r="A8" s="25">
        <v>133</v>
      </c>
      <c r="B8" s="26" t="s">
        <v>438</v>
      </c>
      <c r="C8" s="27" t="s">
        <v>127</v>
      </c>
      <c r="D8" s="27" t="s">
        <v>358</v>
      </c>
      <c r="E8" s="27" t="s">
        <v>237</v>
      </c>
      <c r="F8" s="27" t="s">
        <v>237</v>
      </c>
      <c r="G8" s="27" t="s">
        <v>231</v>
      </c>
      <c r="H8" s="28">
        <v>42945054945.054947</v>
      </c>
      <c r="I8" s="27" t="s">
        <v>123</v>
      </c>
      <c r="J8" s="27" t="s">
        <v>124</v>
      </c>
      <c r="K8" s="29" t="s">
        <v>238</v>
      </c>
      <c r="L8" s="42">
        <v>0</v>
      </c>
      <c r="M8" s="30">
        <v>42945054945.054947</v>
      </c>
      <c r="N8" s="30">
        <v>59105254470</v>
      </c>
      <c r="O8" s="31">
        <v>1.3762994259902763</v>
      </c>
      <c r="P8" s="31">
        <v>1.3762994259902763</v>
      </c>
      <c r="Q8" s="44" t="s">
        <v>1209</v>
      </c>
    </row>
    <row r="9" spans="1:17" ht="132.75" thickTop="1" thickBot="1" x14ac:dyDescent="0.3">
      <c r="A9" s="25">
        <v>66</v>
      </c>
      <c r="B9" s="26" t="s">
        <v>438</v>
      </c>
      <c r="C9" s="27" t="s">
        <v>127</v>
      </c>
      <c r="D9" s="27" t="s">
        <v>128</v>
      </c>
      <c r="E9" s="27" t="s">
        <v>361</v>
      </c>
      <c r="F9" s="27" t="s">
        <v>383</v>
      </c>
      <c r="G9" s="27" t="s">
        <v>122</v>
      </c>
      <c r="H9" s="28">
        <v>1</v>
      </c>
      <c r="I9" s="27" t="s">
        <v>132</v>
      </c>
      <c r="J9" s="27" t="s">
        <v>126</v>
      </c>
      <c r="K9" s="29" t="s">
        <v>15</v>
      </c>
      <c r="L9" s="42">
        <v>0</v>
      </c>
      <c r="M9" s="30">
        <v>1</v>
      </c>
      <c r="N9" s="30">
        <v>0</v>
      </c>
      <c r="O9" s="31" t="s">
        <v>406</v>
      </c>
      <c r="P9" s="31" t="s">
        <v>291</v>
      </c>
      <c r="Q9" s="42" t="s">
        <v>1210</v>
      </c>
    </row>
    <row r="10" spans="1:17" ht="245.2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v>0</v>
      </c>
      <c r="M10" s="30">
        <v>0.95</v>
      </c>
      <c r="N10" s="30">
        <v>0.96</v>
      </c>
      <c r="O10" s="31">
        <v>1.0105263157894737</v>
      </c>
      <c r="P10" s="31">
        <v>1.0105263157894737</v>
      </c>
      <c r="Q10" s="42" t="s">
        <v>1211</v>
      </c>
    </row>
    <row r="11" spans="1:17" ht="226.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v>0</v>
      </c>
      <c r="M11" s="30">
        <v>0.95</v>
      </c>
      <c r="N11" s="30">
        <v>1</v>
      </c>
      <c r="O11" s="31">
        <v>1.0526315789473684</v>
      </c>
      <c r="P11" s="31">
        <v>1.0526315789473684</v>
      </c>
      <c r="Q11" s="42" t="s">
        <v>1212</v>
      </c>
    </row>
    <row r="12" spans="1:17" ht="282.75" thickTop="1" thickBot="1" x14ac:dyDescent="0.3">
      <c r="A12" s="25">
        <v>4</v>
      </c>
      <c r="B12" s="26" t="s">
        <v>438</v>
      </c>
      <c r="C12" s="27" t="s">
        <v>127</v>
      </c>
      <c r="D12" s="27" t="s">
        <v>268</v>
      </c>
      <c r="E12" s="27" t="s">
        <v>269</v>
      </c>
      <c r="F12" s="27" t="s">
        <v>447</v>
      </c>
      <c r="G12" s="27" t="s">
        <v>207</v>
      </c>
      <c r="H12" s="28">
        <v>403</v>
      </c>
      <c r="I12" s="27" t="s">
        <v>123</v>
      </c>
      <c r="J12" s="27" t="s">
        <v>124</v>
      </c>
      <c r="K12" s="29" t="s">
        <v>45</v>
      </c>
      <c r="L12" s="42">
        <v>0</v>
      </c>
      <c r="M12" s="30">
        <v>403</v>
      </c>
      <c r="N12" s="30">
        <v>405</v>
      </c>
      <c r="O12" s="31">
        <v>1.0049627791563276</v>
      </c>
      <c r="P12" s="31">
        <v>1.0049627791563276</v>
      </c>
      <c r="Q12" s="42" t="s">
        <v>1213</v>
      </c>
    </row>
    <row r="13" spans="1:17" ht="151.5"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v>0</v>
      </c>
      <c r="M13" s="30">
        <v>1</v>
      </c>
      <c r="N13" s="30">
        <v>1</v>
      </c>
      <c r="O13" s="31">
        <v>1</v>
      </c>
      <c r="P13" s="31">
        <v>1</v>
      </c>
      <c r="Q13" s="42" t="s">
        <v>1214</v>
      </c>
    </row>
    <row r="14" spans="1:17" ht="132.75" thickTop="1" thickBot="1" x14ac:dyDescent="0.3">
      <c r="A14" s="25">
        <v>20</v>
      </c>
      <c r="B14" s="111" t="s">
        <v>449</v>
      </c>
      <c r="C14" s="112" t="s">
        <v>160</v>
      </c>
      <c r="D14" s="112" t="s">
        <v>402</v>
      </c>
      <c r="E14" s="112" t="s">
        <v>452</v>
      </c>
      <c r="F14" s="112" t="s">
        <v>453</v>
      </c>
      <c r="G14" s="112" t="s">
        <v>122</v>
      </c>
      <c r="H14" s="113">
        <v>1</v>
      </c>
      <c r="I14" s="112" t="s">
        <v>130</v>
      </c>
      <c r="J14" s="112" t="s">
        <v>126</v>
      </c>
      <c r="K14" s="114" t="s">
        <v>51</v>
      </c>
      <c r="L14" s="115">
        <v>0</v>
      </c>
      <c r="M14" s="117"/>
      <c r="N14" s="117"/>
      <c r="O14" s="116" t="s">
        <v>406</v>
      </c>
      <c r="P14" s="116" t="s">
        <v>291</v>
      </c>
      <c r="Q14" s="115" t="s">
        <v>1215</v>
      </c>
    </row>
    <row r="15" spans="1:17" ht="151.5" thickTop="1" thickBot="1" x14ac:dyDescent="0.3">
      <c r="A15" s="25">
        <v>26</v>
      </c>
      <c r="B15" s="26" t="s">
        <v>449</v>
      </c>
      <c r="C15" s="27" t="s">
        <v>160</v>
      </c>
      <c r="D15" s="27" t="s">
        <v>278</v>
      </c>
      <c r="E15" s="27" t="s">
        <v>454</v>
      </c>
      <c r="F15" s="27" t="s">
        <v>455</v>
      </c>
      <c r="G15" s="27" t="s">
        <v>207</v>
      </c>
      <c r="H15" s="28">
        <v>4</v>
      </c>
      <c r="I15" s="27" t="s">
        <v>132</v>
      </c>
      <c r="J15" s="27" t="s">
        <v>124</v>
      </c>
      <c r="K15" s="29" t="s">
        <v>270</v>
      </c>
      <c r="L15" s="42">
        <v>0</v>
      </c>
      <c r="M15" s="30">
        <v>4</v>
      </c>
      <c r="N15" s="30">
        <v>7</v>
      </c>
      <c r="O15" s="31">
        <v>1.75</v>
      </c>
      <c r="P15" s="31">
        <v>1.75</v>
      </c>
      <c r="Q15" s="42" t="s">
        <v>1216</v>
      </c>
    </row>
    <row r="16" spans="1:17" ht="151.5" thickTop="1" thickBot="1" x14ac:dyDescent="0.3">
      <c r="A16" s="25">
        <v>27</v>
      </c>
      <c r="B16" s="26" t="s">
        <v>449</v>
      </c>
      <c r="C16" s="27" t="s">
        <v>160</v>
      </c>
      <c r="D16" s="27" t="s">
        <v>277</v>
      </c>
      <c r="E16" s="27" t="s">
        <v>456</v>
      </c>
      <c r="F16" s="27" t="s">
        <v>457</v>
      </c>
      <c r="G16" s="27" t="s">
        <v>207</v>
      </c>
      <c r="H16" s="28">
        <v>18</v>
      </c>
      <c r="I16" s="27" t="s">
        <v>132</v>
      </c>
      <c r="J16" s="27" t="s">
        <v>124</v>
      </c>
      <c r="K16" s="29" t="s">
        <v>270</v>
      </c>
      <c r="L16" s="42">
        <v>0</v>
      </c>
      <c r="M16" s="30">
        <v>18</v>
      </c>
      <c r="N16" s="30">
        <v>18</v>
      </c>
      <c r="O16" s="31">
        <v>1</v>
      </c>
      <c r="P16" s="31">
        <v>1</v>
      </c>
      <c r="Q16" s="42" t="s">
        <v>1217</v>
      </c>
    </row>
    <row r="17" spans="1:17" ht="114"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42">
        <v>0</v>
      </c>
      <c r="M17" s="30">
        <v>10.199999999999999</v>
      </c>
      <c r="N17" s="30">
        <v>2.4445000000000001</v>
      </c>
      <c r="O17" s="31">
        <v>4.1726324401718138</v>
      </c>
      <c r="P17" s="31">
        <v>2</v>
      </c>
      <c r="Q17" s="42" t="s">
        <v>1218</v>
      </c>
    </row>
    <row r="18" spans="1:17" ht="282.75" thickTop="1" thickBot="1" x14ac:dyDescent="0.3">
      <c r="A18" s="25">
        <v>9</v>
      </c>
      <c r="B18" s="26" t="s">
        <v>449</v>
      </c>
      <c r="C18" s="27" t="s">
        <v>133</v>
      </c>
      <c r="D18" s="27" t="s">
        <v>275</v>
      </c>
      <c r="E18" s="27" t="s">
        <v>458</v>
      </c>
      <c r="F18" s="27" t="s">
        <v>459</v>
      </c>
      <c r="G18" s="27" t="s">
        <v>122</v>
      </c>
      <c r="H18" s="28">
        <v>1</v>
      </c>
      <c r="I18" s="27" t="s">
        <v>132</v>
      </c>
      <c r="J18" s="27" t="s">
        <v>124</v>
      </c>
      <c r="K18" s="29" t="s">
        <v>57</v>
      </c>
      <c r="L18" s="42">
        <v>0</v>
      </c>
      <c r="M18" s="30">
        <v>1</v>
      </c>
      <c r="N18" s="30">
        <v>1</v>
      </c>
      <c r="O18" s="31">
        <v>1</v>
      </c>
      <c r="P18" s="31">
        <v>1</v>
      </c>
      <c r="Q18" s="42" t="s">
        <v>1219</v>
      </c>
    </row>
    <row r="19" spans="1:17" ht="114" thickTop="1" thickBot="1" x14ac:dyDescent="0.3">
      <c r="A19" s="25">
        <v>71</v>
      </c>
      <c r="B19" s="26" t="s">
        <v>460</v>
      </c>
      <c r="C19" s="27" t="s">
        <v>149</v>
      </c>
      <c r="D19" s="27" t="s">
        <v>461</v>
      </c>
      <c r="E19" s="27" t="s">
        <v>174</v>
      </c>
      <c r="F19" s="27" t="s">
        <v>462</v>
      </c>
      <c r="G19" s="27" t="s">
        <v>122</v>
      </c>
      <c r="H19" s="28">
        <v>1</v>
      </c>
      <c r="I19" s="27" t="s">
        <v>153</v>
      </c>
      <c r="J19" s="27" t="s">
        <v>126</v>
      </c>
      <c r="K19" s="29" t="s">
        <v>13</v>
      </c>
      <c r="L19" s="42">
        <v>0</v>
      </c>
      <c r="M19" s="30">
        <v>1</v>
      </c>
      <c r="N19" s="30">
        <v>1</v>
      </c>
      <c r="O19" s="31">
        <v>1</v>
      </c>
      <c r="P19" s="31">
        <v>1</v>
      </c>
      <c r="Q19" s="42" t="s">
        <v>1220</v>
      </c>
    </row>
    <row r="20" spans="1:17" ht="114" thickTop="1" thickBot="1" x14ac:dyDescent="0.3">
      <c r="A20" s="25">
        <v>134</v>
      </c>
      <c r="B20" s="26" t="s">
        <v>460</v>
      </c>
      <c r="C20" s="27" t="s">
        <v>203</v>
      </c>
      <c r="D20" s="27" t="s">
        <v>239</v>
      </c>
      <c r="E20" s="27" t="s">
        <v>463</v>
      </c>
      <c r="F20" s="27" t="s">
        <v>464</v>
      </c>
      <c r="G20" s="27" t="s">
        <v>207</v>
      </c>
      <c r="H20" s="28">
        <v>80</v>
      </c>
      <c r="I20" s="27" t="s">
        <v>132</v>
      </c>
      <c r="J20" s="27" t="s">
        <v>124</v>
      </c>
      <c r="K20" s="29" t="s">
        <v>238</v>
      </c>
      <c r="L20" s="42">
        <v>0</v>
      </c>
      <c r="M20" s="30">
        <v>80</v>
      </c>
      <c r="N20" s="30">
        <v>84</v>
      </c>
      <c r="O20" s="31">
        <v>1.05</v>
      </c>
      <c r="P20" s="31">
        <v>1.05</v>
      </c>
      <c r="Q20" s="42" t="s">
        <v>1221</v>
      </c>
    </row>
    <row r="21" spans="1:17" ht="170.25" thickTop="1" thickBot="1" x14ac:dyDescent="0.3">
      <c r="A21" s="25">
        <v>235</v>
      </c>
      <c r="B21" s="26" t="s">
        <v>460</v>
      </c>
      <c r="C21" s="27" t="s">
        <v>194</v>
      </c>
      <c r="D21" s="27" t="s">
        <v>389</v>
      </c>
      <c r="E21" s="27" t="s">
        <v>246</v>
      </c>
      <c r="F21" s="27" t="s">
        <v>247</v>
      </c>
      <c r="G21" s="27" t="s">
        <v>440</v>
      </c>
      <c r="H21" s="28">
        <v>34999999.999999993</v>
      </c>
      <c r="I21" s="27" t="s">
        <v>123</v>
      </c>
      <c r="J21" s="27" t="s">
        <v>124</v>
      </c>
      <c r="K21" s="29" t="s">
        <v>36</v>
      </c>
      <c r="L21" s="42">
        <v>0</v>
      </c>
      <c r="M21" s="30">
        <v>34999999.999999993</v>
      </c>
      <c r="N21" s="30">
        <v>36744039</v>
      </c>
      <c r="O21" s="31">
        <v>1.0498296857142859</v>
      </c>
      <c r="P21" s="31">
        <v>1.0498296857142859</v>
      </c>
      <c r="Q21" s="42" t="s">
        <v>1222</v>
      </c>
    </row>
    <row r="22" spans="1:17" ht="189" thickTop="1" thickBot="1" x14ac:dyDescent="0.3">
      <c r="A22" s="25">
        <v>135</v>
      </c>
      <c r="B22" s="26" t="s">
        <v>460</v>
      </c>
      <c r="C22" s="27" t="s">
        <v>203</v>
      </c>
      <c r="D22" s="27" t="s">
        <v>465</v>
      </c>
      <c r="E22" s="27" t="s">
        <v>465</v>
      </c>
      <c r="F22" s="27" t="s">
        <v>466</v>
      </c>
      <c r="G22" s="27" t="s">
        <v>207</v>
      </c>
      <c r="H22" s="28">
        <v>7</v>
      </c>
      <c r="I22" s="27" t="s">
        <v>132</v>
      </c>
      <c r="J22" s="27" t="s">
        <v>124</v>
      </c>
      <c r="K22" s="29" t="s">
        <v>238</v>
      </c>
      <c r="L22" s="42">
        <v>0</v>
      </c>
      <c r="M22" s="30">
        <v>7</v>
      </c>
      <c r="N22" s="30">
        <v>9</v>
      </c>
      <c r="O22" s="31">
        <v>1.2857142857142858</v>
      </c>
      <c r="P22" s="31">
        <v>1.2857142857142858</v>
      </c>
      <c r="Q22" s="42" t="s">
        <v>1223</v>
      </c>
    </row>
    <row r="23" spans="1:17" ht="189" thickTop="1" thickBot="1" x14ac:dyDescent="0.3">
      <c r="A23" s="25">
        <v>104</v>
      </c>
      <c r="B23" s="26" t="s">
        <v>460</v>
      </c>
      <c r="C23" s="27" t="s">
        <v>194</v>
      </c>
      <c r="D23" s="27" t="s">
        <v>319</v>
      </c>
      <c r="E23" s="27" t="s">
        <v>320</v>
      </c>
      <c r="F23" s="27" t="s">
        <v>467</v>
      </c>
      <c r="G23" s="27" t="s">
        <v>122</v>
      </c>
      <c r="H23" s="28">
        <v>0.67789999999999995</v>
      </c>
      <c r="I23" s="27" t="s">
        <v>123</v>
      </c>
      <c r="J23" s="27" t="s">
        <v>261</v>
      </c>
      <c r="K23" s="29" t="s">
        <v>87</v>
      </c>
      <c r="L23" s="42">
        <v>0</v>
      </c>
      <c r="M23" s="30">
        <v>0.67789999999999995</v>
      </c>
      <c r="N23" s="30">
        <v>0.9</v>
      </c>
      <c r="O23" s="31">
        <v>1.3276294438707776</v>
      </c>
      <c r="P23" s="31">
        <v>1.3276294438707776</v>
      </c>
      <c r="Q23" s="42" t="s">
        <v>1224</v>
      </c>
    </row>
    <row r="24" spans="1:17" ht="207.7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42">
        <v>0</v>
      </c>
      <c r="M24" s="30">
        <v>1</v>
      </c>
      <c r="N24" s="30">
        <v>0.75</v>
      </c>
      <c r="O24" s="31">
        <v>0.75</v>
      </c>
      <c r="P24" s="31">
        <v>0.75</v>
      </c>
      <c r="Q24" s="42" t="s">
        <v>1225</v>
      </c>
    </row>
    <row r="25" spans="1:17" ht="189" thickTop="1" thickBot="1" x14ac:dyDescent="0.3">
      <c r="A25" s="25">
        <v>11</v>
      </c>
      <c r="B25" s="26" t="s">
        <v>460</v>
      </c>
      <c r="C25" s="27" t="s">
        <v>203</v>
      </c>
      <c r="D25" s="27" t="s">
        <v>471</v>
      </c>
      <c r="E25" s="27" t="s">
        <v>472</v>
      </c>
      <c r="F25" s="27" t="s">
        <v>473</v>
      </c>
      <c r="G25" s="27" t="s">
        <v>207</v>
      </c>
      <c r="H25" s="28">
        <v>900</v>
      </c>
      <c r="I25" s="27" t="s">
        <v>123</v>
      </c>
      <c r="J25" s="27" t="s">
        <v>124</v>
      </c>
      <c r="K25" s="29" t="s">
        <v>49</v>
      </c>
      <c r="L25" s="42">
        <v>0</v>
      </c>
      <c r="M25" s="30">
        <v>900</v>
      </c>
      <c r="N25" s="30">
        <v>2254</v>
      </c>
      <c r="O25" s="31">
        <v>2.5044444444444443</v>
      </c>
      <c r="P25" s="31">
        <v>2</v>
      </c>
      <c r="Q25" s="42" t="s">
        <v>1226</v>
      </c>
    </row>
    <row r="26" spans="1:17" ht="189" thickTop="1" thickBot="1" x14ac:dyDescent="0.3">
      <c r="A26" s="25">
        <v>12</v>
      </c>
      <c r="B26" s="26" t="s">
        <v>460</v>
      </c>
      <c r="C26" s="27" t="s">
        <v>203</v>
      </c>
      <c r="D26" s="27" t="s">
        <v>475</v>
      </c>
      <c r="E26" s="27" t="s">
        <v>476</v>
      </c>
      <c r="F26" s="27" t="s">
        <v>477</v>
      </c>
      <c r="G26" s="27" t="s">
        <v>207</v>
      </c>
      <c r="H26" s="28">
        <v>500</v>
      </c>
      <c r="I26" s="27" t="s">
        <v>123</v>
      </c>
      <c r="J26" s="27" t="s">
        <v>124</v>
      </c>
      <c r="K26" s="29" t="s">
        <v>49</v>
      </c>
      <c r="L26" s="42">
        <v>0</v>
      </c>
      <c r="M26" s="30">
        <v>500</v>
      </c>
      <c r="N26" s="30">
        <v>640</v>
      </c>
      <c r="O26" s="31">
        <v>1.28</v>
      </c>
      <c r="P26" s="31">
        <v>1.28</v>
      </c>
      <c r="Q26" s="42" t="s">
        <v>1227</v>
      </c>
    </row>
    <row r="27" spans="1:17" ht="114" thickTop="1" thickBot="1" x14ac:dyDescent="0.3">
      <c r="A27" s="25">
        <v>23</v>
      </c>
      <c r="B27" s="26" t="s">
        <v>460</v>
      </c>
      <c r="C27" s="27" t="s">
        <v>194</v>
      </c>
      <c r="D27" s="27" t="s">
        <v>389</v>
      </c>
      <c r="E27" s="27" t="s">
        <v>478</v>
      </c>
      <c r="F27" s="27" t="s">
        <v>479</v>
      </c>
      <c r="G27" s="27" t="s">
        <v>207</v>
      </c>
      <c r="H27" s="28">
        <v>1</v>
      </c>
      <c r="I27" s="27" t="s">
        <v>123</v>
      </c>
      <c r="J27" s="27" t="s">
        <v>124</v>
      </c>
      <c r="K27" s="29" t="s">
        <v>36</v>
      </c>
      <c r="L27" s="42">
        <v>0</v>
      </c>
      <c r="M27" s="30">
        <v>1</v>
      </c>
      <c r="N27" s="30">
        <v>1</v>
      </c>
      <c r="O27" s="31">
        <v>1</v>
      </c>
      <c r="P27" s="31">
        <v>1</v>
      </c>
      <c r="Q27" s="42" t="s">
        <v>1228</v>
      </c>
    </row>
    <row r="28" spans="1:17" ht="189" thickTop="1" thickBot="1" x14ac:dyDescent="0.3">
      <c r="A28" s="25">
        <v>69</v>
      </c>
      <c r="B28" s="26" t="s">
        <v>480</v>
      </c>
      <c r="C28" s="27" t="s">
        <v>160</v>
      </c>
      <c r="D28" s="27" t="s">
        <v>169</v>
      </c>
      <c r="E28" s="27" t="s">
        <v>170</v>
      </c>
      <c r="F28" s="27" t="s">
        <v>386</v>
      </c>
      <c r="G28" s="27" t="s">
        <v>122</v>
      </c>
      <c r="H28" s="28">
        <v>1</v>
      </c>
      <c r="I28" s="27" t="s">
        <v>132</v>
      </c>
      <c r="J28" s="27" t="s">
        <v>126</v>
      </c>
      <c r="K28" s="29" t="s">
        <v>13</v>
      </c>
      <c r="L28" s="42">
        <v>0</v>
      </c>
      <c r="M28" s="30">
        <v>1</v>
      </c>
      <c r="N28" s="30">
        <v>1</v>
      </c>
      <c r="O28" s="31">
        <v>1</v>
      </c>
      <c r="P28" s="31">
        <v>1</v>
      </c>
      <c r="Q28" s="42" t="s">
        <v>1229</v>
      </c>
    </row>
    <row r="29" spans="1:17" ht="114" thickTop="1" thickBot="1" x14ac:dyDescent="0.3">
      <c r="A29" s="25">
        <v>75</v>
      </c>
      <c r="B29" s="26" t="s">
        <v>480</v>
      </c>
      <c r="C29" s="27" t="s">
        <v>160</v>
      </c>
      <c r="D29" s="27" t="s">
        <v>364</v>
      </c>
      <c r="E29" s="27" t="s">
        <v>377</v>
      </c>
      <c r="F29" s="27" t="s">
        <v>166</v>
      </c>
      <c r="G29" s="27" t="s">
        <v>122</v>
      </c>
      <c r="H29" s="28">
        <v>1</v>
      </c>
      <c r="I29" s="27" t="s">
        <v>132</v>
      </c>
      <c r="J29" s="27" t="s">
        <v>126</v>
      </c>
      <c r="K29" s="29" t="s">
        <v>11</v>
      </c>
      <c r="L29" s="42">
        <v>0</v>
      </c>
      <c r="M29" s="30">
        <v>1</v>
      </c>
      <c r="N29" s="30">
        <v>1</v>
      </c>
      <c r="O29" s="31">
        <v>1</v>
      </c>
      <c r="P29" s="31">
        <v>1</v>
      </c>
      <c r="Q29" s="42" t="s">
        <v>1230</v>
      </c>
    </row>
    <row r="30" spans="1:17" ht="76.5" thickTop="1" thickBot="1" x14ac:dyDescent="0.3">
      <c r="A30" s="25">
        <v>67</v>
      </c>
      <c r="B30" s="26" t="s">
        <v>480</v>
      </c>
      <c r="C30" s="27" t="s">
        <v>149</v>
      </c>
      <c r="D30" s="27" t="s">
        <v>461</v>
      </c>
      <c r="E30" s="27" t="s">
        <v>175</v>
      </c>
      <c r="F30" s="27" t="s">
        <v>176</v>
      </c>
      <c r="G30" s="27" t="s">
        <v>122</v>
      </c>
      <c r="H30" s="28">
        <v>1</v>
      </c>
      <c r="I30" s="27" t="s">
        <v>173</v>
      </c>
      <c r="J30" s="27" t="s">
        <v>126</v>
      </c>
      <c r="K30" s="29" t="s">
        <v>15</v>
      </c>
      <c r="L30" s="42">
        <v>0</v>
      </c>
      <c r="M30" s="30">
        <v>1</v>
      </c>
      <c r="N30" s="30">
        <v>1</v>
      </c>
      <c r="O30" s="31">
        <v>1</v>
      </c>
      <c r="P30" s="31">
        <v>1</v>
      </c>
      <c r="Q30" s="42" t="s">
        <v>1231</v>
      </c>
    </row>
    <row r="31" spans="1:17" ht="151.5" thickTop="1" thickBot="1" x14ac:dyDescent="0.3">
      <c r="A31" s="25">
        <v>72</v>
      </c>
      <c r="B31" s="26" t="s">
        <v>480</v>
      </c>
      <c r="C31" s="27" t="s">
        <v>149</v>
      </c>
      <c r="D31" s="27" t="s">
        <v>461</v>
      </c>
      <c r="E31" s="27" t="s">
        <v>481</v>
      </c>
      <c r="F31" s="27" t="s">
        <v>482</v>
      </c>
      <c r="G31" s="27" t="s">
        <v>122</v>
      </c>
      <c r="H31" s="28">
        <v>0.75</v>
      </c>
      <c r="I31" s="27" t="s">
        <v>153</v>
      </c>
      <c r="J31" s="27" t="s">
        <v>126</v>
      </c>
      <c r="K31" s="29" t="s">
        <v>13</v>
      </c>
      <c r="L31" s="42">
        <v>0</v>
      </c>
      <c r="M31" s="30">
        <v>0.75</v>
      </c>
      <c r="N31" s="30">
        <v>0.54049999999999998</v>
      </c>
      <c r="O31" s="31">
        <v>0.72066666666666668</v>
      </c>
      <c r="P31" s="31">
        <v>0.72066666666666668</v>
      </c>
      <c r="Q31" s="42" t="s">
        <v>1232</v>
      </c>
    </row>
    <row r="32" spans="1:17" ht="114" thickTop="1" thickBot="1" x14ac:dyDescent="0.3">
      <c r="A32" s="25">
        <v>68</v>
      </c>
      <c r="B32" s="26" t="s">
        <v>480</v>
      </c>
      <c r="C32" s="27" t="s">
        <v>149</v>
      </c>
      <c r="D32" s="27" t="s">
        <v>461</v>
      </c>
      <c r="E32" s="27" t="s">
        <v>483</v>
      </c>
      <c r="F32" s="27" t="s">
        <v>484</v>
      </c>
      <c r="G32" s="27" t="s">
        <v>122</v>
      </c>
      <c r="H32" s="28">
        <v>1</v>
      </c>
      <c r="I32" s="27" t="s">
        <v>153</v>
      </c>
      <c r="J32" s="27" t="s">
        <v>126</v>
      </c>
      <c r="K32" s="29" t="s">
        <v>15</v>
      </c>
      <c r="L32" s="42">
        <v>0</v>
      </c>
      <c r="M32" s="30">
        <v>1</v>
      </c>
      <c r="N32" s="30">
        <v>1</v>
      </c>
      <c r="O32" s="31">
        <v>1</v>
      </c>
      <c r="P32" s="31">
        <v>1</v>
      </c>
      <c r="Q32" s="42" t="s">
        <v>1233</v>
      </c>
    </row>
    <row r="33" spans="1:17" ht="57.75" thickTop="1" thickBot="1" x14ac:dyDescent="0.3">
      <c r="A33" s="25">
        <v>64</v>
      </c>
      <c r="B33" s="26" t="s">
        <v>480</v>
      </c>
      <c r="C33" s="27" t="s">
        <v>149</v>
      </c>
      <c r="D33" s="27" t="s">
        <v>150</v>
      </c>
      <c r="E33" s="27" t="s">
        <v>151</v>
      </c>
      <c r="F33" s="27" t="s">
        <v>152</v>
      </c>
      <c r="G33" s="27" t="s">
        <v>122</v>
      </c>
      <c r="H33" s="28">
        <v>1</v>
      </c>
      <c r="I33" s="27" t="s">
        <v>153</v>
      </c>
      <c r="J33" s="27" t="s">
        <v>126</v>
      </c>
      <c r="K33" s="29" t="s">
        <v>7</v>
      </c>
      <c r="L33" s="42">
        <v>0</v>
      </c>
      <c r="M33" s="30">
        <v>1</v>
      </c>
      <c r="N33" s="30">
        <v>1</v>
      </c>
      <c r="O33" s="31">
        <v>1</v>
      </c>
      <c r="P33" s="31">
        <v>1</v>
      </c>
      <c r="Q33" s="42" t="s">
        <v>1234</v>
      </c>
    </row>
    <row r="34" spans="1:17" ht="320.25" thickTop="1" thickBot="1" x14ac:dyDescent="0.3">
      <c r="A34" s="25">
        <v>105</v>
      </c>
      <c r="B34" s="26" t="s">
        <v>485</v>
      </c>
      <c r="C34" s="27" t="s">
        <v>154</v>
      </c>
      <c r="D34" s="27" t="s">
        <v>165</v>
      </c>
      <c r="E34" s="27" t="s">
        <v>155</v>
      </c>
      <c r="F34" s="27" t="s">
        <v>486</v>
      </c>
      <c r="G34" s="27" t="s">
        <v>122</v>
      </c>
      <c r="H34" s="28">
        <v>0.9</v>
      </c>
      <c r="I34" s="27" t="s">
        <v>132</v>
      </c>
      <c r="J34" s="27" t="s">
        <v>126</v>
      </c>
      <c r="K34" s="29" t="s">
        <v>87</v>
      </c>
      <c r="L34" s="42">
        <v>0</v>
      </c>
      <c r="M34" s="30">
        <v>0.9</v>
      </c>
      <c r="N34" s="30">
        <v>1.1233333333333333</v>
      </c>
      <c r="O34" s="31">
        <v>1.248148148148148</v>
      </c>
      <c r="P34" s="31">
        <v>1.248148148148148</v>
      </c>
      <c r="Q34" s="42" t="s">
        <v>1235</v>
      </c>
    </row>
    <row r="35" spans="1:17" ht="34.5" thickTop="1" x14ac:dyDescent="0.35">
      <c r="M35" s="320"/>
      <c r="N35" s="320"/>
      <c r="O35" s="317" t="s">
        <v>157</v>
      </c>
      <c r="P35" s="318">
        <v>1.114877253970403</v>
      </c>
      <c r="Q35" s="319" t="s">
        <v>158</v>
      </c>
    </row>
  </sheetData>
  <sheetProtection algorithmName="SHA-512" hashValue="hlTWISare1PpuWr9rY4hYUTZNb/93yNcNXSfI/E60sYK5hdWh0kfSRfvlvh0anaRr/LRxnaKQaHypSxIoVlgNA==" saltValue="yld0H3SVUBCr3EJ0JvLu/w==" spinCount="100000" sheet="1" formatCells="0" formatColumns="0"/>
  <autoFilter ref="A3:Q34" xr:uid="{00000000-0001-0000-0400-000000000000}"/>
  <conditionalFormatting sqref="B4:B34">
    <cfRule type="containsText" dxfId="376" priority="72" operator="containsText" text="Normatividad al Servicio del Cambio / Procesos">
      <formula>NOT(ISERROR(SEARCH("Normatividad al Servicio del Cambio / Procesos",B4)))</formula>
    </cfRule>
    <cfRule type="containsText" dxfId="375" priority="102" operator="containsText" text="Transparencia y Cercanía al Ciudadano / Grupos de Interés ">
      <formula>NOT(ISERROR(SEARCH("Transparencia y Cercanía al Ciudadano / Grupos de Interés ",B4)))</formula>
    </cfRule>
    <cfRule type="containsText" dxfId="374" priority="103" operator="containsText" text="Apoyo a la Modernización DIAN / Procesos">
      <formula>NOT(ISERROR(SEARCH("Apoyo a la Modernización DIAN / Procesos",B4)))</formula>
    </cfRule>
    <cfRule type="containsText" dxfId="373" priority="104" operator="containsText" text="Transformación Cultural y Gestión del Cambio / Talento Humano">
      <formula>NOT(ISERROR(SEARCH("Transformación Cultural y Gestión del Cambio / Talento Humano",B4)))</formula>
    </cfRule>
    <cfRule type="containsText" dxfId="372" priority="10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4 F4:G34">
    <cfRule type="containsText" dxfId="371" priority="89" operator="containsText" text="Modernización y Gestión Integral de Procesos del Negocio / Procesos">
      <formula>NOT(ISERROR(SEARCH("Modernización y Gestión Integral de Procesos del Negocio / Procesos",C4)))</formula>
    </cfRule>
    <cfRule type="containsText" dxfId="370" priority="90" operator="containsText" text="Transparencia y Cercanía al Ciudadano / Grupos de Interés">
      <formula>NOT(ISERROR(SEARCH("Transparencia y Cercanía al Ciudadano / Grupos de Interés",C4)))</formula>
    </cfRule>
    <cfRule type="containsText" dxfId="369" priority="91" operator="containsText" text="Legitimidad y Sostenibilidad Fiscal / Resultados">
      <formula>NOT(ISERROR(SEARCH("Legitimidad y Sostenibilidad Fiscal / Resultados",C4)))</formula>
    </cfRule>
  </conditionalFormatting>
  <conditionalFormatting sqref="E5">
    <cfRule type="containsText" dxfId="368" priority="41" operator="containsText" text="Aprendizaje y Crecimiento / Talento Humano">
      <formula>NOT(ISERROR(SEARCH("Aprendizaje y Crecimiento / Talento Humano",E5)))</formula>
    </cfRule>
    <cfRule type="containsText" dxfId="367" priority="42" operator="containsText" text="Modernización y Gestión Integral de Procesos del Negocio / Procesos">
      <formula>NOT(ISERROR(SEARCH("Modernización y Gestión Integral de Procesos del Negocio / Procesos",E5)))</formula>
    </cfRule>
    <cfRule type="containsText" dxfId="366" priority="43" operator="containsText" text="Transparencia y Cercanía al Ciudadano / Grupos de Interés">
      <formula>NOT(ISERROR(SEARCH("Transparencia y Cercanía al Ciudadano / Grupos de Interés",E5)))</formula>
    </cfRule>
    <cfRule type="containsText" dxfId="365" priority="44" operator="containsText" text="Legitimidad y Sostenibilidad Fiscal / Resultados">
      <formula>NOT(ISERROR(SEARCH("Legitimidad y Sostenibilidad Fiscal / Resultados",E5)))</formula>
    </cfRule>
  </conditionalFormatting>
  <conditionalFormatting sqref="E8">
    <cfRule type="containsText" dxfId="364" priority="37" operator="containsText" text="Aprendizaje y Crecimiento / Talento Humano">
      <formula>NOT(ISERROR(SEARCH("Aprendizaje y Crecimiento / Talento Humano",E8)))</formula>
    </cfRule>
    <cfRule type="containsText" dxfId="363" priority="38" operator="containsText" text="Modernización y Gestión Integral de Procesos del Negocio / Procesos">
      <formula>NOT(ISERROR(SEARCH("Modernización y Gestión Integral de Procesos del Negocio / Procesos",E8)))</formula>
    </cfRule>
    <cfRule type="containsText" dxfId="362" priority="39" operator="containsText" text="Transparencia y Cercanía al Ciudadano / Grupos de Interés">
      <formula>NOT(ISERROR(SEARCH("Transparencia y Cercanía al Ciudadano / Grupos de Interés",E8)))</formula>
    </cfRule>
    <cfRule type="containsText" dxfId="361" priority="40" operator="containsText" text="Legitimidad y Sostenibilidad Fiscal / Resultados">
      <formula>NOT(ISERROR(SEARCH("Legitimidad y Sostenibilidad Fiscal / Resultados",E8)))</formula>
    </cfRule>
  </conditionalFormatting>
  <conditionalFormatting sqref="E10:E11">
    <cfRule type="containsText" dxfId="360" priority="14" operator="containsText" text="Aprendizaje y Crecimiento / Talento Humano">
      <formula>NOT(ISERROR(SEARCH("Aprendizaje y Crecimiento / Talento Humano",E10)))</formula>
    </cfRule>
    <cfRule type="containsText" dxfId="359" priority="15" operator="containsText" text="Modernización y Gestión Integral de Procesos del Negocio / Procesos">
      <formula>NOT(ISERROR(SEARCH("Modernización y Gestión Integral de Procesos del Negocio / Procesos",E10)))</formula>
    </cfRule>
    <cfRule type="containsText" dxfId="358" priority="16" operator="containsText" text="Transparencia y Cercanía al Ciudadano / Grupos de Interés">
      <formula>NOT(ISERROR(SEARCH("Transparencia y Cercanía al Ciudadano / Grupos de Interés",E10)))</formula>
    </cfRule>
    <cfRule type="containsText" dxfId="357" priority="17" operator="containsText" text="Legitimidad y Sostenibilidad Fiscal / Resultados">
      <formula>NOT(ISERROR(SEARCH("Legitimidad y Sostenibilidad Fiscal / Resultados",E10)))</formula>
    </cfRule>
  </conditionalFormatting>
  <conditionalFormatting sqref="E20:E22">
    <cfRule type="containsText" dxfId="356" priority="30" operator="containsText" text="Aprendizaje y Crecimiento / Talento Humano">
      <formula>NOT(ISERROR(SEARCH("Aprendizaje y Crecimiento / Talento Humano",E20)))</formula>
    </cfRule>
    <cfRule type="containsText" dxfId="355" priority="31" operator="containsText" text="Modernización y Gestión Integral de Procesos del Negocio / Procesos">
      <formula>NOT(ISERROR(SEARCH("Modernización y Gestión Integral de Procesos del Negocio / Procesos",E20)))</formula>
    </cfRule>
    <cfRule type="containsText" dxfId="354" priority="32" operator="containsText" text="Transparencia y Cercanía al Ciudadano / Grupos de Interés">
      <formula>NOT(ISERROR(SEARCH("Transparencia y Cercanía al Ciudadano / Grupos de Interés",E20)))</formula>
    </cfRule>
    <cfRule type="containsText" dxfId="353" priority="33" operator="containsText" text="Legitimidad y Sostenibilidad Fiscal / Resultados">
      <formula>NOT(ISERROR(SEARCH("Legitimidad y Sostenibilidad Fiscal / Resultados",E20)))</formula>
    </cfRule>
  </conditionalFormatting>
  <conditionalFormatting sqref="E24">
    <cfRule type="containsText" dxfId="352" priority="26" operator="containsText" text="Aprendizaje y Crecimiento / Talento Humano">
      <formula>NOT(ISERROR(SEARCH("Aprendizaje y Crecimiento / Talento Humano",E24)))</formula>
    </cfRule>
    <cfRule type="containsText" dxfId="351" priority="27" operator="containsText" text="Modernización y Gestión Integral de Procesos del Negocio / Procesos">
      <formula>NOT(ISERROR(SEARCH("Modernización y Gestión Integral de Procesos del Negocio / Procesos",E24)))</formula>
    </cfRule>
    <cfRule type="containsText" dxfId="350" priority="28" operator="containsText" text="Transparencia y Cercanía al Ciudadano / Grupos de Interés">
      <formula>NOT(ISERROR(SEARCH("Transparencia y Cercanía al Ciudadano / Grupos de Interés",E24)))</formula>
    </cfRule>
    <cfRule type="containsText" dxfId="349" priority="29" operator="containsText" text="Legitimidad y Sostenibilidad Fiscal / Resultados">
      <formula>NOT(ISERROR(SEARCH("Legitimidad y Sostenibilidad Fiscal / Resultados",E24)))</formula>
    </cfRule>
  </conditionalFormatting>
  <conditionalFormatting sqref="E27">
    <cfRule type="containsText" dxfId="348" priority="22" operator="containsText" text="Aprendizaje y Crecimiento / Talento Humano">
      <formula>NOT(ISERROR(SEARCH("Aprendizaje y Crecimiento / Talento Humano",E27)))</formula>
    </cfRule>
    <cfRule type="containsText" dxfId="347" priority="23" operator="containsText" text="Modernización y Gestión Integral de Procesos del Negocio / Procesos">
      <formula>NOT(ISERROR(SEARCH("Modernización y Gestión Integral de Procesos del Negocio / Procesos",E27)))</formula>
    </cfRule>
    <cfRule type="containsText" dxfId="346" priority="24" operator="containsText" text="Transparencia y Cercanía al Ciudadano / Grupos de Interés">
      <formula>NOT(ISERROR(SEARCH("Transparencia y Cercanía al Ciudadano / Grupos de Interés",E27)))</formula>
    </cfRule>
    <cfRule type="containsText" dxfId="345" priority="25" operator="containsText" text="Legitimidad y Sostenibilidad Fiscal / Resultados">
      <formula>NOT(ISERROR(SEARCH("Legitimidad y Sostenibilidad Fiscal / Resultados",E27)))</formula>
    </cfRule>
  </conditionalFormatting>
  <conditionalFormatting sqref="F4:G34 C4:D34">
    <cfRule type="containsText" dxfId="344" priority="88" operator="containsText" text="Aprendizaje y Crecimiento / Talento Humano">
      <formula>NOT(ISERROR(SEARCH("Aprendizaje y Crecimiento / Talento Humano",C4)))</formula>
    </cfRule>
  </conditionalFormatting>
  <conditionalFormatting sqref="H4:H34 M4:N34">
    <cfRule type="expression" dxfId="343" priority="77">
      <formula>$G4&lt;&gt;"Porcentaje"</formula>
    </cfRule>
    <cfRule type="expression" dxfId="342" priority="78">
      <formula>$G4="Porcentaje"</formula>
    </cfRule>
  </conditionalFormatting>
  <conditionalFormatting sqref="I4:J34 F9:G33">
    <cfRule type="containsText" dxfId="341" priority="73" operator="containsText" text="Aprendizaje y Crecimiento / Talento Humano">
      <formula>NOT(ISERROR(SEARCH("Aprendizaje y Crecimiento / Talento Humano",F4)))</formula>
    </cfRule>
    <cfRule type="containsText" dxfId="340" priority="74" operator="containsText" text="Modernización y Gestión Integral de Procesos del Negocio / Procesos">
      <formula>NOT(ISERROR(SEARCH("Modernización y Gestión Integral de Procesos del Negocio / Procesos",F4)))</formula>
    </cfRule>
    <cfRule type="containsText" dxfId="339" priority="75" operator="containsText" text="Transparencia y Cercanía al Ciudadano / Grupos de Interés">
      <formula>NOT(ISERROR(SEARCH("Transparencia y Cercanía al Ciudadano / Grupos de Interés",F4)))</formula>
    </cfRule>
    <cfRule type="containsText" dxfId="338" priority="76" operator="containsText" text="Legitimidad y Sostenibilidad Fiscal / Resultados">
      <formula>NOT(ISERROR(SEARCH("Legitimidad y Sostenibilidad Fiscal / Resultados",F4)))</formula>
    </cfRule>
  </conditionalFormatting>
  <conditionalFormatting sqref="L4:L34">
    <cfRule type="cellIs" dxfId="337" priority="48" operator="equal">
      <formula>0</formula>
    </cfRule>
  </conditionalFormatting>
  <conditionalFormatting sqref="O4:O34">
    <cfRule type="containsText" dxfId="336" priority="92" operator="containsText" text="Sin medición en la vigencia">
      <formula>NOT(ISERROR(SEARCH("Sin medición en la vigencia",O4)))</formula>
    </cfRule>
    <cfRule type="cellIs" dxfId="335" priority="93" operator="greaterThan">
      <formula>1.1</formula>
    </cfRule>
    <cfRule type="cellIs" dxfId="334" priority="94" operator="between">
      <formula>100%</formula>
      <formula>110%</formula>
    </cfRule>
    <cfRule type="cellIs" dxfId="333" priority="95" operator="between">
      <formula>70%</formula>
      <formula>99.9999999%</formula>
    </cfRule>
    <cfRule type="cellIs" dxfId="332" priority="96" operator="between">
      <formula>0</formula>
      <formula>0.6999999999999</formula>
    </cfRule>
  </conditionalFormatting>
  <conditionalFormatting sqref="P4:P34">
    <cfRule type="cellIs" dxfId="331" priority="98" operator="greaterThan">
      <formula>1.1</formula>
    </cfRule>
    <cfRule type="cellIs" dxfId="330" priority="99" operator="between">
      <formula>100%</formula>
      <formula>110%</formula>
    </cfRule>
    <cfRule type="cellIs" dxfId="329" priority="100" operator="between">
      <formula>70%</formula>
      <formula>99.9999999%</formula>
    </cfRule>
    <cfRule type="cellIs" dxfId="328" priority="101" operator="between">
      <formula>0</formula>
      <formula>0.6999999999999</formula>
    </cfRule>
  </conditionalFormatting>
  <conditionalFormatting sqref="Q4">
    <cfRule type="cellIs" dxfId="327" priority="2" operator="equal">
      <formula>0</formula>
    </cfRule>
  </conditionalFormatting>
  <conditionalFormatting sqref="Q5">
    <cfRule type="expression" dxfId="326" priority="5">
      <formula>$G5&lt;&gt;"Porcentaje"</formula>
    </cfRule>
    <cfRule type="expression" dxfId="325" priority="6">
      <formula>$G5="Porcentaje"</formula>
    </cfRule>
  </conditionalFormatting>
  <conditionalFormatting sqref="Q6">
    <cfRule type="cellIs" dxfId="324" priority="7" operator="equal">
      <formula>0</formula>
    </cfRule>
  </conditionalFormatting>
  <conditionalFormatting sqref="Q7:Q8">
    <cfRule type="expression" dxfId="323" priority="3">
      <formula>$G7&lt;&gt;"Porcentaje"</formula>
    </cfRule>
    <cfRule type="expression" dxfId="322" priority="4">
      <formula>$G7="Porcentaje"</formula>
    </cfRule>
  </conditionalFormatting>
  <conditionalFormatting sqref="Q9:Q33">
    <cfRule type="cellIs" dxfId="321" priority="1" operator="equal">
      <formula>0</formula>
    </cfRule>
  </conditionalFormatting>
  <hyperlinks>
    <hyperlink ref="Q35" location="Principal!A1" display="volver al índice" xr:uid="{FAC18461-C0D0-4DF0-8721-0A5A50647D6D}"/>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7" operator="containsText" id="{34263FE2-EB30-4142-A273-6D8FE4DAB018}">
            <xm:f>NOT(ISERROR(SEARCH("-",P4)))</xm:f>
            <xm:f>"-"</xm:f>
            <x14:dxf>
              <fill>
                <patternFill>
                  <bgColor rgb="FF000000"/>
                </patternFill>
              </fill>
            </x14:dxf>
          </x14:cfRule>
          <xm:sqref>P4:P34</xm:sqref>
        </x14:conditionalFormatting>
      </x14:conditionalFormattings>
    </ext>
  </extLst>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4FC46-E146-44FB-9BF5-3CD79BDF65D8}">
  <sheetPr codeName="Sheet40">
    <pageSetUpPr fitToPage="1"/>
  </sheetPr>
  <dimension ref="A1:Q37"/>
  <sheetViews>
    <sheetView zoomScale="60" zoomScaleNormal="60" workbookViewId="0">
      <pane xSplit="5" ySplit="3" topLeftCell="K33"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20</v>
      </c>
      <c r="E1" s="9" t="s">
        <v>540</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226.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t="s">
        <v>542</v>
      </c>
      <c r="M4" s="30">
        <v>0.66500000000000004</v>
      </c>
      <c r="N4" s="30">
        <v>1</v>
      </c>
      <c r="O4" s="31">
        <v>1.5037593984962405</v>
      </c>
      <c r="P4" s="31">
        <v>1.5037593984962405</v>
      </c>
      <c r="Q4" s="42" t="s">
        <v>1174</v>
      </c>
    </row>
    <row r="5" spans="1:17" ht="151.5" thickTop="1" thickBot="1" x14ac:dyDescent="0.3">
      <c r="A5" s="25">
        <v>132</v>
      </c>
      <c r="B5" s="26" t="s">
        <v>438</v>
      </c>
      <c r="C5" s="27" t="s">
        <v>127</v>
      </c>
      <c r="D5" s="27" t="s">
        <v>358</v>
      </c>
      <c r="E5" s="27" t="s">
        <v>442</v>
      </c>
      <c r="F5" s="27" t="s">
        <v>442</v>
      </c>
      <c r="G5" s="27" t="s">
        <v>231</v>
      </c>
      <c r="H5" s="28">
        <v>48280000000</v>
      </c>
      <c r="I5" s="27" t="s">
        <v>123</v>
      </c>
      <c r="J5" s="27" t="s">
        <v>124</v>
      </c>
      <c r="K5" s="29" t="s">
        <v>238</v>
      </c>
      <c r="L5" s="42" t="s">
        <v>504</v>
      </c>
      <c r="M5" s="30">
        <v>48280000000</v>
      </c>
      <c r="N5" s="30">
        <v>81341194940</v>
      </c>
      <c r="O5" s="31">
        <v>1.6847803425849213</v>
      </c>
      <c r="P5" s="31">
        <v>1.6847803425849213</v>
      </c>
      <c r="Q5" s="42" t="s">
        <v>1175</v>
      </c>
    </row>
    <row r="6" spans="1:17" ht="151.5" thickTop="1" thickBot="1" x14ac:dyDescent="0.3">
      <c r="A6" s="25">
        <v>65</v>
      </c>
      <c r="B6" s="26" t="s">
        <v>438</v>
      </c>
      <c r="C6" s="27" t="s">
        <v>127</v>
      </c>
      <c r="D6" s="27" t="s">
        <v>128</v>
      </c>
      <c r="E6" s="27" t="s">
        <v>359</v>
      </c>
      <c r="F6" s="27" t="s">
        <v>360</v>
      </c>
      <c r="G6" s="27" t="s">
        <v>122</v>
      </c>
      <c r="H6" s="28">
        <v>1</v>
      </c>
      <c r="I6" s="27" t="s">
        <v>132</v>
      </c>
      <c r="J6" s="27" t="s">
        <v>126</v>
      </c>
      <c r="K6" s="29" t="s">
        <v>15</v>
      </c>
      <c r="L6" s="42" t="s">
        <v>542</v>
      </c>
      <c r="M6" s="30">
        <v>1</v>
      </c>
      <c r="N6" s="30">
        <v>2</v>
      </c>
      <c r="O6" s="31">
        <v>2</v>
      </c>
      <c r="P6" s="31">
        <v>2</v>
      </c>
      <c r="Q6" s="42" t="s">
        <v>1176</v>
      </c>
    </row>
    <row r="7" spans="1:17" ht="151.5" thickTop="1" thickBot="1" x14ac:dyDescent="0.3">
      <c r="A7" s="25">
        <v>2</v>
      </c>
      <c r="B7" s="26" t="s">
        <v>438</v>
      </c>
      <c r="C7" s="27" t="s">
        <v>127</v>
      </c>
      <c r="D7" s="27" t="s">
        <v>265</v>
      </c>
      <c r="E7" s="27" t="s">
        <v>444</v>
      </c>
      <c r="F7" s="27" t="s">
        <v>445</v>
      </c>
      <c r="G7" s="27" t="s">
        <v>440</v>
      </c>
      <c r="H7" s="28">
        <v>111851.207637441</v>
      </c>
      <c r="I7" s="27" t="s">
        <v>123</v>
      </c>
      <c r="J7" s="27" t="s">
        <v>124</v>
      </c>
      <c r="K7" s="29" t="s">
        <v>45</v>
      </c>
      <c r="L7" s="42" t="s">
        <v>543</v>
      </c>
      <c r="M7" s="30">
        <v>111851.207637441</v>
      </c>
      <c r="N7" s="30">
        <v>275943</v>
      </c>
      <c r="O7" s="31">
        <v>2.4670542753052138</v>
      </c>
      <c r="P7" s="31">
        <v>2</v>
      </c>
      <c r="Q7" s="42" t="s">
        <v>1177</v>
      </c>
    </row>
    <row r="8" spans="1:17" ht="132.75" thickTop="1" thickBot="1" x14ac:dyDescent="0.3">
      <c r="A8" s="25">
        <v>133</v>
      </c>
      <c r="B8" s="26" t="s">
        <v>438</v>
      </c>
      <c r="C8" s="27" t="s">
        <v>127</v>
      </c>
      <c r="D8" s="27" t="s">
        <v>358</v>
      </c>
      <c r="E8" s="27" t="s">
        <v>237</v>
      </c>
      <c r="F8" s="27" t="s">
        <v>237</v>
      </c>
      <c r="G8" s="27" t="s">
        <v>231</v>
      </c>
      <c r="H8" s="28">
        <v>34647000000</v>
      </c>
      <c r="I8" s="27" t="s">
        <v>123</v>
      </c>
      <c r="J8" s="27" t="s">
        <v>124</v>
      </c>
      <c r="K8" s="29" t="s">
        <v>238</v>
      </c>
      <c r="L8" s="42" t="s">
        <v>504</v>
      </c>
      <c r="M8" s="30">
        <v>34647000000</v>
      </c>
      <c r="N8" s="30">
        <v>50578713001</v>
      </c>
      <c r="O8" s="31">
        <v>1.4598295090772651</v>
      </c>
      <c r="P8" s="31">
        <v>1.4598295090772651</v>
      </c>
      <c r="Q8" s="42" t="s">
        <v>1178</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t="s">
        <v>542</v>
      </c>
      <c r="M9" s="30">
        <v>1</v>
      </c>
      <c r="N9" s="30">
        <v>1</v>
      </c>
      <c r="O9" s="31">
        <v>1</v>
      </c>
      <c r="P9" s="31">
        <v>1</v>
      </c>
      <c r="Q9" s="42" t="s">
        <v>544</v>
      </c>
    </row>
    <row r="10" spans="1:17" ht="57.7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t="s">
        <v>545</v>
      </c>
      <c r="M10" s="30">
        <v>0.95</v>
      </c>
      <c r="N10" s="30">
        <v>0.94699999999999995</v>
      </c>
      <c r="O10" s="31">
        <v>0.99684210526315786</v>
      </c>
      <c r="P10" s="31">
        <v>0.99684210526315786</v>
      </c>
      <c r="Q10" s="42" t="s">
        <v>1179</v>
      </c>
    </row>
    <row r="11" spans="1:17" ht="76.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t="s">
        <v>545</v>
      </c>
      <c r="M11" s="30">
        <v>0.95</v>
      </c>
      <c r="N11" s="30">
        <v>0.72399999999999998</v>
      </c>
      <c r="O11" s="31">
        <v>0.76210526315789473</v>
      </c>
      <c r="P11" s="31">
        <v>0.76210526315789473</v>
      </c>
      <c r="Q11" s="42" t="s">
        <v>1180</v>
      </c>
    </row>
    <row r="12" spans="1:17" ht="95.25" thickTop="1" thickBot="1" x14ac:dyDescent="0.3">
      <c r="A12" s="25">
        <v>4</v>
      </c>
      <c r="B12" s="26" t="s">
        <v>438</v>
      </c>
      <c r="C12" s="27" t="s">
        <v>127</v>
      </c>
      <c r="D12" s="27" t="s">
        <v>268</v>
      </c>
      <c r="E12" s="27" t="s">
        <v>269</v>
      </c>
      <c r="F12" s="27" t="s">
        <v>447</v>
      </c>
      <c r="G12" s="27" t="s">
        <v>207</v>
      </c>
      <c r="H12" s="28">
        <v>497</v>
      </c>
      <c r="I12" s="27" t="s">
        <v>123</v>
      </c>
      <c r="J12" s="27" t="s">
        <v>124</v>
      </c>
      <c r="K12" s="29" t="s">
        <v>45</v>
      </c>
      <c r="L12" s="42" t="s">
        <v>546</v>
      </c>
      <c r="M12" s="30">
        <v>497</v>
      </c>
      <c r="N12" s="30">
        <v>500</v>
      </c>
      <c r="O12" s="31">
        <v>1.0060362173038229</v>
      </c>
      <c r="P12" s="31">
        <v>1.0060362173038229</v>
      </c>
      <c r="Q12" s="42" t="s">
        <v>1181</v>
      </c>
    </row>
    <row r="13" spans="1:17" ht="170.25" thickTop="1" thickBot="1" x14ac:dyDescent="0.3">
      <c r="A13" s="25">
        <v>73</v>
      </c>
      <c r="B13" s="26" t="s">
        <v>449</v>
      </c>
      <c r="C13" s="27" t="s">
        <v>160</v>
      </c>
      <c r="D13" s="27" t="s">
        <v>384</v>
      </c>
      <c r="E13" s="27" t="s">
        <v>167</v>
      </c>
      <c r="F13" s="27" t="s">
        <v>385</v>
      </c>
      <c r="G13" s="27" t="s">
        <v>145</v>
      </c>
      <c r="H13" s="28">
        <v>4</v>
      </c>
      <c r="I13" s="27" t="s">
        <v>123</v>
      </c>
      <c r="J13" s="27" t="s">
        <v>138</v>
      </c>
      <c r="K13" s="29" t="s">
        <v>11</v>
      </c>
      <c r="L13" s="42" t="s">
        <v>542</v>
      </c>
      <c r="M13" s="30">
        <v>4</v>
      </c>
      <c r="N13" s="30">
        <v>1.25</v>
      </c>
      <c r="O13" s="31">
        <v>3.2</v>
      </c>
      <c r="P13" s="31">
        <v>2</v>
      </c>
      <c r="Q13" s="42" t="s">
        <v>1182</v>
      </c>
    </row>
    <row r="14" spans="1:17" ht="57.75" thickTop="1" thickBot="1" x14ac:dyDescent="0.35">
      <c r="A14" s="25">
        <v>19</v>
      </c>
      <c r="B14" s="26" t="s">
        <v>449</v>
      </c>
      <c r="C14" s="27" t="s">
        <v>160</v>
      </c>
      <c r="D14" s="27" t="s">
        <v>402</v>
      </c>
      <c r="E14" s="27" t="s">
        <v>450</v>
      </c>
      <c r="F14" s="27" t="s">
        <v>451</v>
      </c>
      <c r="G14" s="27" t="s">
        <v>122</v>
      </c>
      <c r="H14" s="28">
        <v>1</v>
      </c>
      <c r="I14" s="27" t="s">
        <v>153</v>
      </c>
      <c r="J14" s="27" t="s">
        <v>261</v>
      </c>
      <c r="K14" s="29" t="s">
        <v>51</v>
      </c>
      <c r="L14" s="42" t="s">
        <v>547</v>
      </c>
      <c r="M14" s="30">
        <v>1</v>
      </c>
      <c r="N14" s="30">
        <v>1</v>
      </c>
      <c r="O14" s="31">
        <v>1</v>
      </c>
      <c r="P14" s="31">
        <v>1</v>
      </c>
      <c r="Q14" s="57" t="s">
        <v>1183</v>
      </c>
    </row>
    <row r="15" spans="1:17" ht="80.25" thickTop="1" thickBot="1" x14ac:dyDescent="0.35">
      <c r="A15" s="107">
        <v>20</v>
      </c>
      <c r="B15" s="108" t="s">
        <v>449</v>
      </c>
      <c r="C15" s="109" t="s">
        <v>160</v>
      </c>
      <c r="D15" s="109" t="s">
        <v>402</v>
      </c>
      <c r="E15" s="109" t="s">
        <v>452</v>
      </c>
      <c r="F15" s="109" t="s">
        <v>453</v>
      </c>
      <c r="G15" s="109" t="s">
        <v>122</v>
      </c>
      <c r="H15" s="110">
        <v>1</v>
      </c>
      <c r="I15" s="109" t="s">
        <v>130</v>
      </c>
      <c r="J15" s="109" t="s">
        <v>126</v>
      </c>
      <c r="K15" s="95" t="s">
        <v>51</v>
      </c>
      <c r="L15" s="96" t="s">
        <v>547</v>
      </c>
      <c r="M15" s="99"/>
      <c r="N15" s="99"/>
      <c r="O15" s="98" t="s">
        <v>406</v>
      </c>
      <c r="P15" s="98" t="s">
        <v>291</v>
      </c>
      <c r="Q15" s="347" t="s">
        <v>1184</v>
      </c>
    </row>
    <row r="16" spans="1:17" ht="64.5" thickTop="1" thickBot="1" x14ac:dyDescent="0.3">
      <c r="A16" s="25">
        <v>26</v>
      </c>
      <c r="B16" s="26" t="s">
        <v>449</v>
      </c>
      <c r="C16" s="27" t="s">
        <v>160</v>
      </c>
      <c r="D16" s="27" t="s">
        <v>278</v>
      </c>
      <c r="E16" s="27" t="s">
        <v>454</v>
      </c>
      <c r="F16" s="27" t="s">
        <v>455</v>
      </c>
      <c r="G16" s="27" t="s">
        <v>207</v>
      </c>
      <c r="H16" s="28">
        <v>8</v>
      </c>
      <c r="I16" s="27" t="s">
        <v>132</v>
      </c>
      <c r="J16" s="27" t="s">
        <v>124</v>
      </c>
      <c r="K16" s="29" t="s">
        <v>270</v>
      </c>
      <c r="L16" s="42" t="s">
        <v>547</v>
      </c>
      <c r="M16" s="30">
        <v>8</v>
      </c>
      <c r="N16" s="30">
        <v>25</v>
      </c>
      <c r="O16" s="31">
        <v>3.125</v>
      </c>
      <c r="P16" s="31">
        <v>2</v>
      </c>
      <c r="Q16" s="42" t="s">
        <v>1185</v>
      </c>
    </row>
    <row r="17" spans="1:17" ht="64.5" thickTop="1" thickBot="1" x14ac:dyDescent="0.35">
      <c r="A17" s="25">
        <v>27</v>
      </c>
      <c r="B17" s="26" t="s">
        <v>449</v>
      </c>
      <c r="C17" s="27" t="s">
        <v>160</v>
      </c>
      <c r="D17" s="27" t="s">
        <v>277</v>
      </c>
      <c r="E17" s="27" t="s">
        <v>456</v>
      </c>
      <c r="F17" s="27" t="s">
        <v>457</v>
      </c>
      <c r="G17" s="27" t="s">
        <v>207</v>
      </c>
      <c r="H17" s="28">
        <v>19</v>
      </c>
      <c r="I17" s="27" t="s">
        <v>132</v>
      </c>
      <c r="J17" s="27" t="s">
        <v>124</v>
      </c>
      <c r="K17" s="29" t="s">
        <v>270</v>
      </c>
      <c r="L17" s="42" t="s">
        <v>547</v>
      </c>
      <c r="M17" s="30">
        <v>19</v>
      </c>
      <c r="N17" s="30">
        <v>0</v>
      </c>
      <c r="O17" s="31" t="s">
        <v>406</v>
      </c>
      <c r="P17" s="31" t="s">
        <v>291</v>
      </c>
      <c r="Q17" s="348" t="s">
        <v>1186</v>
      </c>
    </row>
    <row r="18" spans="1:17" ht="245.25" thickTop="1" thickBot="1" x14ac:dyDescent="0.3">
      <c r="A18" s="25">
        <v>61</v>
      </c>
      <c r="B18" s="26" t="s">
        <v>449</v>
      </c>
      <c r="C18" s="27" t="s">
        <v>133</v>
      </c>
      <c r="D18" s="27" t="s">
        <v>362</v>
      </c>
      <c r="E18" s="27" t="s">
        <v>144</v>
      </c>
      <c r="F18" s="27" t="s">
        <v>363</v>
      </c>
      <c r="G18" s="27" t="s">
        <v>145</v>
      </c>
      <c r="H18" s="28">
        <v>10.199999999999999</v>
      </c>
      <c r="I18" s="27" t="s">
        <v>123</v>
      </c>
      <c r="J18" s="27" t="s">
        <v>138</v>
      </c>
      <c r="K18" s="29" t="s">
        <v>7</v>
      </c>
      <c r="L18" s="42" t="s">
        <v>542</v>
      </c>
      <c r="M18" s="30">
        <v>10.199999999999999</v>
      </c>
      <c r="N18" s="30">
        <v>3.5991666666666666</v>
      </c>
      <c r="O18" s="31">
        <v>2.8339893493864321</v>
      </c>
      <c r="P18" s="31">
        <v>2</v>
      </c>
      <c r="Q18" s="42" t="s">
        <v>1187</v>
      </c>
    </row>
    <row r="19" spans="1:17" ht="64.5" thickTop="1" thickBot="1" x14ac:dyDescent="0.35">
      <c r="A19" s="25">
        <v>9</v>
      </c>
      <c r="B19" s="26" t="s">
        <v>449</v>
      </c>
      <c r="C19" s="27" t="s">
        <v>133</v>
      </c>
      <c r="D19" s="27" t="s">
        <v>275</v>
      </c>
      <c r="E19" s="27" t="s">
        <v>458</v>
      </c>
      <c r="F19" s="27" t="s">
        <v>459</v>
      </c>
      <c r="G19" s="27" t="s">
        <v>122</v>
      </c>
      <c r="H19" s="28">
        <v>1</v>
      </c>
      <c r="I19" s="27" t="s">
        <v>132</v>
      </c>
      <c r="J19" s="27" t="s">
        <v>124</v>
      </c>
      <c r="K19" s="29" t="s">
        <v>57</v>
      </c>
      <c r="L19" s="42" t="s">
        <v>546</v>
      </c>
      <c r="M19" s="30">
        <v>1</v>
      </c>
      <c r="N19" s="30">
        <v>1</v>
      </c>
      <c r="O19" s="31">
        <v>1</v>
      </c>
      <c r="P19" s="31">
        <v>1</v>
      </c>
      <c r="Q19" s="57" t="s">
        <v>1188</v>
      </c>
    </row>
    <row r="20" spans="1:17" ht="132.75" thickTop="1" thickBot="1" x14ac:dyDescent="0.3">
      <c r="A20" s="25">
        <v>71</v>
      </c>
      <c r="B20" s="26" t="s">
        <v>460</v>
      </c>
      <c r="C20" s="27" t="s">
        <v>149</v>
      </c>
      <c r="D20" s="27" t="s">
        <v>461</v>
      </c>
      <c r="E20" s="27" t="s">
        <v>174</v>
      </c>
      <c r="F20" s="27" t="s">
        <v>462</v>
      </c>
      <c r="G20" s="27" t="s">
        <v>122</v>
      </c>
      <c r="H20" s="28">
        <v>1</v>
      </c>
      <c r="I20" s="27" t="s">
        <v>153</v>
      </c>
      <c r="J20" s="27" t="s">
        <v>126</v>
      </c>
      <c r="K20" s="29" t="s">
        <v>13</v>
      </c>
      <c r="L20" s="42" t="s">
        <v>542</v>
      </c>
      <c r="M20" s="30">
        <v>1</v>
      </c>
      <c r="N20" s="30">
        <v>1.5</v>
      </c>
      <c r="O20" s="31">
        <v>1.5</v>
      </c>
      <c r="P20" s="31">
        <v>1.5</v>
      </c>
      <c r="Q20" s="42" t="s">
        <v>1189</v>
      </c>
    </row>
    <row r="21" spans="1:17" ht="48.75" thickTop="1" thickBot="1" x14ac:dyDescent="0.3">
      <c r="A21" s="25">
        <v>134</v>
      </c>
      <c r="B21" s="26" t="s">
        <v>460</v>
      </c>
      <c r="C21" s="27" t="s">
        <v>203</v>
      </c>
      <c r="D21" s="27" t="s">
        <v>239</v>
      </c>
      <c r="E21" s="27" t="s">
        <v>463</v>
      </c>
      <c r="F21" s="27" t="s">
        <v>464</v>
      </c>
      <c r="G21" s="27" t="s">
        <v>207</v>
      </c>
      <c r="H21" s="28">
        <v>81</v>
      </c>
      <c r="I21" s="27" t="s">
        <v>132</v>
      </c>
      <c r="J21" s="27" t="s">
        <v>124</v>
      </c>
      <c r="K21" s="29" t="s">
        <v>238</v>
      </c>
      <c r="L21" s="42">
        <v>0</v>
      </c>
      <c r="M21" s="30">
        <v>81</v>
      </c>
      <c r="N21" s="30">
        <v>101</v>
      </c>
      <c r="O21" s="31">
        <v>1.2469135802469136</v>
      </c>
      <c r="P21" s="31">
        <v>1.2469135802469136</v>
      </c>
      <c r="Q21" s="42" t="s">
        <v>1190</v>
      </c>
    </row>
    <row r="22" spans="1:17" ht="48.75" thickTop="1" thickBot="1" x14ac:dyDescent="0.3">
      <c r="A22" s="25">
        <v>235</v>
      </c>
      <c r="B22" s="26" t="s">
        <v>460</v>
      </c>
      <c r="C22" s="27" t="s">
        <v>194</v>
      </c>
      <c r="D22" s="27" t="s">
        <v>389</v>
      </c>
      <c r="E22" s="27" t="s">
        <v>246</v>
      </c>
      <c r="F22" s="27" t="s">
        <v>247</v>
      </c>
      <c r="G22" s="27" t="s">
        <v>440</v>
      </c>
      <c r="H22" s="28">
        <v>699999999.99999988</v>
      </c>
      <c r="I22" s="27" t="s">
        <v>123</v>
      </c>
      <c r="J22" s="27" t="s">
        <v>124</v>
      </c>
      <c r="K22" s="29" t="s">
        <v>36</v>
      </c>
      <c r="L22" s="42" t="s">
        <v>548</v>
      </c>
      <c r="M22" s="30">
        <v>699999999.99999988</v>
      </c>
      <c r="N22" s="30">
        <v>733080456</v>
      </c>
      <c r="O22" s="31">
        <v>1.0472577942857144</v>
      </c>
      <c r="P22" s="31">
        <v>1.0472577942857144</v>
      </c>
      <c r="Q22" s="42" t="s">
        <v>1191</v>
      </c>
    </row>
    <row r="23" spans="1:17" ht="48.75" thickTop="1" thickBot="1" x14ac:dyDescent="0.3">
      <c r="A23" s="25">
        <v>135</v>
      </c>
      <c r="B23" s="26" t="s">
        <v>460</v>
      </c>
      <c r="C23" s="27" t="s">
        <v>203</v>
      </c>
      <c r="D23" s="27" t="s">
        <v>465</v>
      </c>
      <c r="E23" s="27" t="s">
        <v>465</v>
      </c>
      <c r="F23" s="27" t="s">
        <v>466</v>
      </c>
      <c r="G23" s="27" t="s">
        <v>207</v>
      </c>
      <c r="H23" s="28">
        <v>7</v>
      </c>
      <c r="I23" s="27" t="s">
        <v>132</v>
      </c>
      <c r="J23" s="27" t="s">
        <v>124</v>
      </c>
      <c r="K23" s="29" t="s">
        <v>238</v>
      </c>
      <c r="L23" s="42">
        <v>0</v>
      </c>
      <c r="M23" s="30">
        <v>7</v>
      </c>
      <c r="N23" s="30">
        <v>6</v>
      </c>
      <c r="O23" s="31">
        <v>0.8571428571428571</v>
      </c>
      <c r="P23" s="31">
        <v>0.8571428571428571</v>
      </c>
      <c r="Q23" s="42" t="s">
        <v>1192</v>
      </c>
    </row>
    <row r="24" spans="1:17" ht="48.75" thickTop="1" thickBot="1" x14ac:dyDescent="0.3">
      <c r="A24" s="25">
        <v>104</v>
      </c>
      <c r="B24" s="26" t="s">
        <v>460</v>
      </c>
      <c r="C24" s="27" t="s">
        <v>194</v>
      </c>
      <c r="D24" s="27" t="s">
        <v>319</v>
      </c>
      <c r="E24" s="27" t="s">
        <v>320</v>
      </c>
      <c r="F24" s="27" t="s">
        <v>467</v>
      </c>
      <c r="G24" s="27" t="s">
        <v>122</v>
      </c>
      <c r="H24" s="28">
        <v>0.76570000000000005</v>
      </c>
      <c r="I24" s="27" t="s">
        <v>123</v>
      </c>
      <c r="J24" s="27" t="s">
        <v>261</v>
      </c>
      <c r="K24" s="29" t="s">
        <v>87</v>
      </c>
      <c r="L24" s="42" t="s">
        <v>545</v>
      </c>
      <c r="M24" s="30">
        <v>0.76570000000000005</v>
      </c>
      <c r="N24" s="30">
        <v>1.2553000000000001</v>
      </c>
      <c r="O24" s="31">
        <v>1.6394149144573593</v>
      </c>
      <c r="P24" s="31">
        <v>1.6394149144573593</v>
      </c>
      <c r="Q24" s="42" t="s">
        <v>1193</v>
      </c>
    </row>
    <row r="25" spans="1:17" ht="57.75" thickTop="1" thickBot="1" x14ac:dyDescent="0.3">
      <c r="A25" s="25">
        <v>18</v>
      </c>
      <c r="B25" s="26" t="s">
        <v>460</v>
      </c>
      <c r="C25" s="27" t="s">
        <v>203</v>
      </c>
      <c r="D25" s="27" t="s">
        <v>256</v>
      </c>
      <c r="E25" s="27" t="s">
        <v>1032</v>
      </c>
      <c r="F25" s="27" t="s">
        <v>468</v>
      </c>
      <c r="G25" s="27" t="s">
        <v>122</v>
      </c>
      <c r="H25" s="28">
        <v>1</v>
      </c>
      <c r="I25" s="27" t="s">
        <v>132</v>
      </c>
      <c r="J25" s="27" t="s">
        <v>124</v>
      </c>
      <c r="K25" s="29" t="s">
        <v>238</v>
      </c>
      <c r="L25" s="42" t="s">
        <v>504</v>
      </c>
      <c r="M25" s="30">
        <v>1</v>
      </c>
      <c r="N25" s="30">
        <v>1</v>
      </c>
      <c r="O25" s="31">
        <v>1</v>
      </c>
      <c r="P25" s="31">
        <v>1</v>
      </c>
      <c r="Q25" s="42" t="s">
        <v>1194</v>
      </c>
    </row>
    <row r="26" spans="1:17" ht="64.5" thickTop="1" thickBot="1" x14ac:dyDescent="0.35">
      <c r="A26" s="25">
        <v>10</v>
      </c>
      <c r="B26" s="26" t="s">
        <v>460</v>
      </c>
      <c r="C26" s="27" t="s">
        <v>160</v>
      </c>
      <c r="D26" s="27" t="s">
        <v>405</v>
      </c>
      <c r="E26" s="27" t="s">
        <v>469</v>
      </c>
      <c r="F26" s="27" t="s">
        <v>470</v>
      </c>
      <c r="G26" s="27" t="s">
        <v>207</v>
      </c>
      <c r="H26" s="28">
        <v>6</v>
      </c>
      <c r="I26" s="27" t="s">
        <v>132</v>
      </c>
      <c r="J26" s="27" t="s">
        <v>124</v>
      </c>
      <c r="K26" s="29" t="s">
        <v>270</v>
      </c>
      <c r="L26" s="42" t="s">
        <v>546</v>
      </c>
      <c r="M26" s="30">
        <v>6</v>
      </c>
      <c r="N26" s="30">
        <v>5</v>
      </c>
      <c r="O26" s="31">
        <v>0.83333333333333337</v>
      </c>
      <c r="P26" s="31">
        <v>0.83333333333333337</v>
      </c>
      <c r="Q26" s="348" t="s">
        <v>1195</v>
      </c>
    </row>
    <row r="27" spans="1:17" ht="95.25" thickTop="1" thickBot="1" x14ac:dyDescent="0.35">
      <c r="A27" s="25">
        <v>11</v>
      </c>
      <c r="B27" s="26" t="s">
        <v>460</v>
      </c>
      <c r="C27" s="27" t="s">
        <v>203</v>
      </c>
      <c r="D27" s="27" t="s">
        <v>471</v>
      </c>
      <c r="E27" s="27" t="s">
        <v>472</v>
      </c>
      <c r="F27" s="27" t="s">
        <v>473</v>
      </c>
      <c r="G27" s="27" t="s">
        <v>207</v>
      </c>
      <c r="H27" s="28">
        <v>900</v>
      </c>
      <c r="I27" s="27" t="s">
        <v>123</v>
      </c>
      <c r="J27" s="27" t="s">
        <v>124</v>
      </c>
      <c r="K27" s="29" t="s">
        <v>49</v>
      </c>
      <c r="L27" s="42" t="s">
        <v>546</v>
      </c>
      <c r="M27" s="30">
        <v>900</v>
      </c>
      <c r="N27" s="30">
        <v>2992</v>
      </c>
      <c r="O27" s="31">
        <v>3.3244444444444445</v>
      </c>
      <c r="P27" s="31">
        <v>2</v>
      </c>
      <c r="Q27" s="348" t="s">
        <v>1196</v>
      </c>
    </row>
    <row r="28" spans="1:17" ht="76.5" thickTop="1" thickBot="1" x14ac:dyDescent="0.35">
      <c r="A28" s="25">
        <v>12</v>
      </c>
      <c r="B28" s="26" t="s">
        <v>460</v>
      </c>
      <c r="C28" s="27" t="s">
        <v>203</v>
      </c>
      <c r="D28" s="27" t="s">
        <v>475</v>
      </c>
      <c r="E28" s="27" t="s">
        <v>476</v>
      </c>
      <c r="F28" s="27" t="s">
        <v>477</v>
      </c>
      <c r="G28" s="27" t="s">
        <v>207</v>
      </c>
      <c r="H28" s="28">
        <v>500</v>
      </c>
      <c r="I28" s="27" t="s">
        <v>123</v>
      </c>
      <c r="J28" s="27" t="s">
        <v>124</v>
      </c>
      <c r="K28" s="29" t="s">
        <v>49</v>
      </c>
      <c r="L28" s="42" t="s">
        <v>546</v>
      </c>
      <c r="M28" s="30">
        <v>500</v>
      </c>
      <c r="N28" s="30">
        <v>970</v>
      </c>
      <c r="O28" s="31">
        <v>1.94</v>
      </c>
      <c r="P28" s="31">
        <v>1.94</v>
      </c>
      <c r="Q28" s="348" t="s">
        <v>1197</v>
      </c>
    </row>
    <row r="29" spans="1:17" ht="48.75" thickTop="1" thickBot="1" x14ac:dyDescent="0.3">
      <c r="A29" s="25">
        <v>23</v>
      </c>
      <c r="B29" s="26" t="s">
        <v>460</v>
      </c>
      <c r="C29" s="27" t="s">
        <v>194</v>
      </c>
      <c r="D29" s="27" t="s">
        <v>389</v>
      </c>
      <c r="E29" s="27" t="s">
        <v>478</v>
      </c>
      <c r="F29" s="27" t="s">
        <v>479</v>
      </c>
      <c r="G29" s="27" t="s">
        <v>207</v>
      </c>
      <c r="H29" s="28">
        <v>1</v>
      </c>
      <c r="I29" s="27" t="s">
        <v>123</v>
      </c>
      <c r="J29" s="27" t="s">
        <v>124</v>
      </c>
      <c r="K29" s="29" t="s">
        <v>36</v>
      </c>
      <c r="L29" s="42" t="s">
        <v>548</v>
      </c>
      <c r="M29" s="30">
        <v>1</v>
      </c>
      <c r="N29" s="30">
        <v>0</v>
      </c>
      <c r="O29" s="31" t="s">
        <v>406</v>
      </c>
      <c r="P29" s="31" t="s">
        <v>291</v>
      </c>
      <c r="Q29" s="42" t="s">
        <v>1198</v>
      </c>
    </row>
    <row r="30" spans="1:17" ht="207.75" thickTop="1" thickBot="1" x14ac:dyDescent="0.3">
      <c r="A30" s="25">
        <v>69</v>
      </c>
      <c r="B30" s="26" t="s">
        <v>480</v>
      </c>
      <c r="C30" s="27" t="s">
        <v>160</v>
      </c>
      <c r="D30" s="27" t="s">
        <v>169</v>
      </c>
      <c r="E30" s="27" t="s">
        <v>170</v>
      </c>
      <c r="F30" s="27" t="s">
        <v>386</v>
      </c>
      <c r="G30" s="27" t="s">
        <v>122</v>
      </c>
      <c r="H30" s="28">
        <v>1</v>
      </c>
      <c r="I30" s="27" t="s">
        <v>132</v>
      </c>
      <c r="J30" s="27" t="s">
        <v>126</v>
      </c>
      <c r="K30" s="29" t="s">
        <v>13</v>
      </c>
      <c r="L30" s="42" t="s">
        <v>542</v>
      </c>
      <c r="M30" s="30">
        <v>1</v>
      </c>
      <c r="N30" s="30">
        <v>2</v>
      </c>
      <c r="O30" s="31">
        <v>2</v>
      </c>
      <c r="P30" s="31">
        <v>2</v>
      </c>
      <c r="Q30" s="42" t="s">
        <v>1199</v>
      </c>
    </row>
    <row r="31" spans="1:17" ht="409.6" thickTop="1" thickBot="1" x14ac:dyDescent="0.3">
      <c r="A31" s="25">
        <v>75</v>
      </c>
      <c r="B31" s="26" t="s">
        <v>480</v>
      </c>
      <c r="C31" s="27" t="s">
        <v>160</v>
      </c>
      <c r="D31" s="27" t="s">
        <v>364</v>
      </c>
      <c r="E31" s="27" t="s">
        <v>377</v>
      </c>
      <c r="F31" s="27" t="s">
        <v>166</v>
      </c>
      <c r="G31" s="27" t="s">
        <v>122</v>
      </c>
      <c r="H31" s="28">
        <v>1</v>
      </c>
      <c r="I31" s="27" t="s">
        <v>132</v>
      </c>
      <c r="J31" s="27" t="s">
        <v>126</v>
      </c>
      <c r="K31" s="29" t="s">
        <v>11</v>
      </c>
      <c r="L31" s="42" t="s">
        <v>542</v>
      </c>
      <c r="M31" s="30">
        <v>1</v>
      </c>
      <c r="N31" s="30">
        <v>2</v>
      </c>
      <c r="O31" s="31">
        <v>2</v>
      </c>
      <c r="P31" s="31">
        <v>2</v>
      </c>
      <c r="Q31" s="42" t="s">
        <v>1200</v>
      </c>
    </row>
    <row r="32" spans="1:17" ht="57.75" thickTop="1" thickBot="1" x14ac:dyDescent="0.3">
      <c r="A32" s="25">
        <v>67</v>
      </c>
      <c r="B32" s="26" t="s">
        <v>480</v>
      </c>
      <c r="C32" s="27" t="s">
        <v>149</v>
      </c>
      <c r="D32" s="27" t="s">
        <v>461</v>
      </c>
      <c r="E32" s="27" t="s">
        <v>175</v>
      </c>
      <c r="F32" s="27" t="s">
        <v>176</v>
      </c>
      <c r="G32" s="27" t="s">
        <v>122</v>
      </c>
      <c r="H32" s="28">
        <v>1</v>
      </c>
      <c r="I32" s="27" t="s">
        <v>173</v>
      </c>
      <c r="J32" s="27" t="s">
        <v>126</v>
      </c>
      <c r="K32" s="29" t="s">
        <v>15</v>
      </c>
      <c r="L32" s="42" t="s">
        <v>542</v>
      </c>
      <c r="M32" s="30">
        <v>1</v>
      </c>
      <c r="N32" s="30">
        <v>1</v>
      </c>
      <c r="O32" s="31">
        <v>1</v>
      </c>
      <c r="P32" s="31">
        <v>1</v>
      </c>
      <c r="Q32" s="42" t="s">
        <v>1201</v>
      </c>
    </row>
    <row r="33" spans="1:17" ht="57.75" thickTop="1" thickBot="1" x14ac:dyDescent="0.3">
      <c r="A33" s="25">
        <v>72</v>
      </c>
      <c r="B33" s="26" t="s">
        <v>480</v>
      </c>
      <c r="C33" s="27" t="s">
        <v>149</v>
      </c>
      <c r="D33" s="27" t="s">
        <v>461</v>
      </c>
      <c r="E33" s="27" t="s">
        <v>481</v>
      </c>
      <c r="F33" s="27" t="s">
        <v>482</v>
      </c>
      <c r="G33" s="27" t="s">
        <v>122</v>
      </c>
      <c r="H33" s="28">
        <v>0.75</v>
      </c>
      <c r="I33" s="27" t="s">
        <v>153</v>
      </c>
      <c r="J33" s="27" t="s">
        <v>126</v>
      </c>
      <c r="K33" s="29" t="s">
        <v>13</v>
      </c>
      <c r="L33" s="42" t="s">
        <v>542</v>
      </c>
      <c r="M33" s="30">
        <v>0.75</v>
      </c>
      <c r="N33" s="30">
        <v>1</v>
      </c>
      <c r="O33" s="31">
        <v>1.3333333333333333</v>
      </c>
      <c r="P33" s="31">
        <v>1.3333333333333333</v>
      </c>
      <c r="Q33" s="42" t="s">
        <v>1202</v>
      </c>
    </row>
    <row r="34" spans="1:17" ht="64.5" thickTop="1" thickBot="1" x14ac:dyDescent="0.3">
      <c r="A34" s="25">
        <v>68</v>
      </c>
      <c r="B34" s="26" t="s">
        <v>480</v>
      </c>
      <c r="C34" s="27" t="s">
        <v>149</v>
      </c>
      <c r="D34" s="27" t="s">
        <v>461</v>
      </c>
      <c r="E34" s="27" t="s">
        <v>483</v>
      </c>
      <c r="F34" s="27" t="s">
        <v>484</v>
      </c>
      <c r="G34" s="27" t="s">
        <v>122</v>
      </c>
      <c r="H34" s="28">
        <v>1</v>
      </c>
      <c r="I34" s="27" t="s">
        <v>153</v>
      </c>
      <c r="J34" s="27" t="s">
        <v>126</v>
      </c>
      <c r="K34" s="29" t="s">
        <v>15</v>
      </c>
      <c r="L34" s="42" t="s">
        <v>542</v>
      </c>
      <c r="M34" s="30">
        <v>1</v>
      </c>
      <c r="N34" s="30">
        <v>1</v>
      </c>
      <c r="O34" s="31">
        <v>1</v>
      </c>
      <c r="P34" s="31">
        <v>1</v>
      </c>
      <c r="Q34" s="42" t="s">
        <v>1202</v>
      </c>
    </row>
    <row r="35" spans="1:17" ht="226.5" thickTop="1" thickBot="1" x14ac:dyDescent="0.3">
      <c r="A35" s="25">
        <v>64</v>
      </c>
      <c r="B35" s="26" t="s">
        <v>480</v>
      </c>
      <c r="C35" s="27" t="s">
        <v>149</v>
      </c>
      <c r="D35" s="27" t="s">
        <v>150</v>
      </c>
      <c r="E35" s="27" t="s">
        <v>151</v>
      </c>
      <c r="F35" s="27" t="s">
        <v>152</v>
      </c>
      <c r="G35" s="27" t="s">
        <v>122</v>
      </c>
      <c r="H35" s="28">
        <v>1</v>
      </c>
      <c r="I35" s="27" t="s">
        <v>153</v>
      </c>
      <c r="J35" s="27" t="s">
        <v>126</v>
      </c>
      <c r="K35" s="29" t="s">
        <v>7</v>
      </c>
      <c r="L35" s="42" t="s">
        <v>542</v>
      </c>
      <c r="M35" s="30">
        <v>1</v>
      </c>
      <c r="N35" s="30">
        <v>1.5</v>
      </c>
      <c r="O35" s="31">
        <v>1.5</v>
      </c>
      <c r="P35" s="31">
        <v>1.5</v>
      </c>
      <c r="Q35" s="42" t="s">
        <v>1203</v>
      </c>
    </row>
    <row r="36" spans="1:17" ht="80.25" thickTop="1" thickBot="1" x14ac:dyDescent="0.3">
      <c r="A36" s="25">
        <v>105</v>
      </c>
      <c r="B36" s="26" t="s">
        <v>485</v>
      </c>
      <c r="C36" s="27" t="s">
        <v>154</v>
      </c>
      <c r="D36" s="27" t="s">
        <v>165</v>
      </c>
      <c r="E36" s="27" t="s">
        <v>155</v>
      </c>
      <c r="F36" s="27" t="s">
        <v>486</v>
      </c>
      <c r="G36" s="27" t="s">
        <v>122</v>
      </c>
      <c r="H36" s="28">
        <v>0.9</v>
      </c>
      <c r="I36" s="27" t="s">
        <v>132</v>
      </c>
      <c r="J36" s="27" t="s">
        <v>126</v>
      </c>
      <c r="K36" s="29" t="s">
        <v>87</v>
      </c>
      <c r="L36" s="42" t="s">
        <v>541</v>
      </c>
      <c r="M36" s="30">
        <v>0.9</v>
      </c>
      <c r="N36" s="30">
        <v>1.0599999999999998</v>
      </c>
      <c r="O36" s="31">
        <v>1.1777777777777776</v>
      </c>
      <c r="P36" s="31">
        <v>1.1777777777777776</v>
      </c>
      <c r="Q36" s="42" t="s">
        <v>1204</v>
      </c>
    </row>
    <row r="37" spans="1:17" ht="34.5" thickTop="1" x14ac:dyDescent="0.35">
      <c r="M37" s="320"/>
      <c r="N37" s="320"/>
      <c r="O37" s="317" t="s">
        <v>157</v>
      </c>
      <c r="P37" s="318">
        <v>1.4162842142153529</v>
      </c>
      <c r="Q37" s="319" t="s">
        <v>158</v>
      </c>
    </row>
  </sheetData>
  <sheetProtection algorithmName="SHA-512" hashValue="APruaZ02pbTdcJOQfV66R3orlB5drXeVta6nF3Ktd57dZGipVxitxxf05DvhUFID80N0DkdDQtFlZIWJkFlO0A==" saltValue="icRlvhq/zn0qrtFaOzCQCQ==" spinCount="100000" sheet="1" formatCells="0" formatColumns="0"/>
  <autoFilter ref="A3:Q36" xr:uid="{00000000-0001-0000-0400-000000000000}"/>
  <conditionalFormatting sqref="B4:B36">
    <cfRule type="containsText" dxfId="319" priority="13" operator="containsText" text="Normatividad al Servicio del Cambio / Procesos">
      <formula>NOT(ISERROR(SEARCH("Normatividad al Servicio del Cambio / Procesos",B4)))</formula>
    </cfRule>
    <cfRule type="containsText" dxfId="318" priority="14" operator="containsText" text="Transparencia y Cercanía al Ciudadano / Grupos de Interés ">
      <formula>NOT(ISERROR(SEARCH("Transparencia y Cercanía al Ciudadano / Grupos de Interés ",B4)))</formula>
    </cfRule>
    <cfRule type="containsText" dxfId="317" priority="15" operator="containsText" text="Apoyo a la Modernización DIAN / Procesos">
      <formula>NOT(ISERROR(SEARCH("Apoyo a la Modernización DIAN / Procesos",B4)))</formula>
    </cfRule>
    <cfRule type="containsText" dxfId="316" priority="16" operator="containsText" text="Transformación Cultural y Gestión del Cambio / Talento Humano">
      <formula>NOT(ISERROR(SEARCH("Transformación Cultural y Gestión del Cambio / Talento Humano",B4)))</formula>
    </cfRule>
    <cfRule type="containsText" dxfId="315" priority="1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6 F4:G36">
    <cfRule type="containsText" dxfId="314" priority="64" operator="containsText" text="Modernización y Gestión Integral de Procesos del Negocio / Procesos">
      <formula>NOT(ISERROR(SEARCH("Modernización y Gestión Integral de Procesos del Negocio / Procesos",C4)))</formula>
    </cfRule>
    <cfRule type="containsText" dxfId="313" priority="65" operator="containsText" text="Transparencia y Cercanía al Ciudadano / Grupos de Interés">
      <formula>NOT(ISERROR(SEARCH("Transparencia y Cercanía al Ciudadano / Grupos de Interés",C4)))</formula>
    </cfRule>
    <cfRule type="containsText" dxfId="312" priority="66" operator="containsText" text="Legitimidad y Sostenibilidad Fiscal / Resultados">
      <formula>NOT(ISERROR(SEARCH("Legitimidad y Sostenibilidad Fiscal / Resultados",C4)))</formula>
    </cfRule>
  </conditionalFormatting>
  <conditionalFormatting sqref="F4:G36 C4:D36">
    <cfRule type="containsText" dxfId="311" priority="63" operator="containsText" text="Aprendizaje y Crecimiento / Talento Humano">
      <formula>NOT(ISERROR(SEARCH("Aprendizaje y Crecimiento / Talento Humano",C4)))</formula>
    </cfRule>
  </conditionalFormatting>
  <conditionalFormatting sqref="H4:H36 M4:N36">
    <cfRule type="expression" dxfId="310" priority="52">
      <formula>$G4&lt;&gt;"Porcentaje"</formula>
    </cfRule>
    <cfRule type="expression" dxfId="309" priority="53">
      <formula>$G4="Porcentaje"</formula>
    </cfRule>
  </conditionalFormatting>
  <conditionalFormatting sqref="I4:J36 F10:G35">
    <cfRule type="containsText" dxfId="308" priority="49" operator="containsText" text="Modernización y Gestión Integral de Procesos del Negocio / Procesos">
      <formula>NOT(ISERROR(SEARCH("Modernización y Gestión Integral de Procesos del Negocio / Procesos",F4)))</formula>
    </cfRule>
    <cfRule type="containsText" dxfId="307" priority="50" operator="containsText" text="Transparencia y Cercanía al Ciudadano / Grupos de Interés">
      <formula>NOT(ISERROR(SEARCH("Transparencia y Cercanía al Ciudadano / Grupos de Interés",F4)))</formula>
    </cfRule>
    <cfRule type="containsText" dxfId="306" priority="51" operator="containsText" text="Legitimidad y Sostenibilidad Fiscal / Resultados">
      <formula>NOT(ISERROR(SEARCH("Legitimidad y Sostenibilidad Fiscal / Resultados",F4)))</formula>
    </cfRule>
  </conditionalFormatting>
  <conditionalFormatting sqref="L4:L36">
    <cfRule type="cellIs" dxfId="305" priority="24" operator="equal">
      <formula>0</formula>
    </cfRule>
  </conditionalFormatting>
  <conditionalFormatting sqref="O4:O36">
    <cfRule type="containsText" dxfId="304" priority="67" operator="containsText" text="Sin medición en la vigencia">
      <formula>NOT(ISERROR(SEARCH("Sin medición en la vigencia",O4)))</formula>
    </cfRule>
    <cfRule type="cellIs" dxfId="303" priority="68" operator="greaterThan">
      <formula>1.1</formula>
    </cfRule>
    <cfRule type="cellIs" dxfId="302" priority="69" operator="between">
      <formula>100%</formula>
      <formula>110%</formula>
    </cfRule>
    <cfRule type="cellIs" dxfId="301" priority="70" operator="between">
      <formula>70%</formula>
      <formula>99.9999999%</formula>
    </cfRule>
    <cfRule type="cellIs" dxfId="300" priority="71" operator="between">
      <formula>0</formula>
      <formula>0.6999999999999</formula>
    </cfRule>
  </conditionalFormatting>
  <conditionalFormatting sqref="P4:P36">
    <cfRule type="cellIs" dxfId="299" priority="73" operator="greaterThan">
      <formula>1.1</formula>
    </cfRule>
    <cfRule type="cellIs" dxfId="298" priority="74" operator="between">
      <formula>100%</formula>
      <formula>110%</formula>
    </cfRule>
    <cfRule type="cellIs" dxfId="297" priority="75" operator="between">
      <formula>70%</formula>
      <formula>99.9999999%</formula>
    </cfRule>
    <cfRule type="cellIs" dxfId="296" priority="76" operator="between">
      <formula>0</formula>
      <formula>0.6999999999999</formula>
    </cfRule>
  </conditionalFormatting>
  <conditionalFormatting sqref="I4:J36 F10:G35">
    <cfRule type="containsText" dxfId="295" priority="48" operator="containsText" text="Aprendizaje y Crecimiento / Talento Humano">
      <formula>NOT(ISERROR(SEARCH("Aprendizaje y Crecimiento / Talento Humano",F4)))</formula>
    </cfRule>
  </conditionalFormatting>
  <hyperlinks>
    <hyperlink ref="Q37" location="Principal!A1" display="volver al índice" xr:uid="{876BB637-9655-471D-BFB7-3A157C42C75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2" operator="containsText" id="{37455762-8664-4262-928F-DB9670C6A8C5}">
            <xm:f>NOT(ISERROR(SEARCH("-",P4)))</xm:f>
            <xm:f>"-"</xm:f>
            <x14:dxf>
              <fill>
                <patternFill>
                  <bgColor rgb="FF000000"/>
                </patternFill>
              </fill>
            </x14:dxf>
          </x14:cfRule>
          <xm:sqref>P4:P36</xm:sqref>
        </x14:conditionalFormatting>
      </x14:conditionalFormattings>
    </ext>
  </extLst>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3F346-A2F0-42AC-9F6E-37DE82D435F1}">
  <sheetPr codeName="Sheet41">
    <pageSetUpPr fitToPage="1"/>
  </sheetPr>
  <dimension ref="A1:Q35"/>
  <sheetViews>
    <sheetView zoomScale="60" zoomScaleNormal="60" workbookViewId="0">
      <pane xSplit="5" ySplit="3" topLeftCell="K28"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34" customWidth="1"/>
    <col min="13" max="14" width="20.5703125" style="34" bestFit="1" customWidth="1"/>
    <col min="15" max="15" width="22.42578125" style="34" customWidth="1"/>
    <col min="16" max="16" width="29" style="34" customWidth="1"/>
    <col min="17" max="17" width="61.5703125" style="34" bestFit="1" customWidth="1"/>
    <col min="18" max="16384" width="11.42578125" style="34"/>
  </cols>
  <sheetData>
    <row r="1" spans="1:17" ht="65.25" customHeight="1" thickBot="1" x14ac:dyDescent="0.3">
      <c r="A1" s="5"/>
      <c r="B1" s="6" t="s">
        <v>118</v>
      </c>
      <c r="C1" s="7"/>
      <c r="D1" s="43">
        <v>41</v>
      </c>
      <c r="E1" s="9" t="s">
        <v>672</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395.25" thickTop="1" thickBot="1" x14ac:dyDescent="0.3">
      <c r="A4" s="25">
        <v>136</v>
      </c>
      <c r="B4" s="26" t="s">
        <v>438</v>
      </c>
      <c r="C4" s="27" t="s">
        <v>127</v>
      </c>
      <c r="D4" s="27" t="s">
        <v>240</v>
      </c>
      <c r="E4" s="27" t="s">
        <v>241</v>
      </c>
      <c r="F4" s="27" t="s">
        <v>242</v>
      </c>
      <c r="G4" s="27" t="s">
        <v>231</v>
      </c>
      <c r="H4" s="28">
        <v>10000000</v>
      </c>
      <c r="I4" s="27" t="s">
        <v>123</v>
      </c>
      <c r="J4" s="27" t="s">
        <v>124</v>
      </c>
      <c r="K4" s="29" t="s">
        <v>36</v>
      </c>
      <c r="L4" s="44" t="s">
        <v>395</v>
      </c>
      <c r="M4" s="30">
        <v>10000000</v>
      </c>
      <c r="N4" s="30">
        <v>0</v>
      </c>
      <c r="O4" s="31">
        <v>0</v>
      </c>
      <c r="P4" s="31">
        <v>0</v>
      </c>
      <c r="Q4" s="42" t="s">
        <v>2110</v>
      </c>
    </row>
    <row r="5" spans="1:17" ht="151.5" thickTop="1" thickBot="1" x14ac:dyDescent="0.3">
      <c r="A5" s="25">
        <v>145</v>
      </c>
      <c r="B5" s="26" t="s">
        <v>438</v>
      </c>
      <c r="C5" s="27" t="s">
        <v>127</v>
      </c>
      <c r="D5" s="27" t="s">
        <v>249</v>
      </c>
      <c r="E5" s="27" t="s">
        <v>250</v>
      </c>
      <c r="F5" s="27" t="s">
        <v>251</v>
      </c>
      <c r="G5" s="27" t="s">
        <v>231</v>
      </c>
      <c r="H5" s="28">
        <v>25000000</v>
      </c>
      <c r="I5" s="27" t="s">
        <v>123</v>
      </c>
      <c r="J5" s="27" t="s">
        <v>124</v>
      </c>
      <c r="K5" s="29" t="s">
        <v>38</v>
      </c>
      <c r="L5" s="44" t="s">
        <v>674</v>
      </c>
      <c r="M5" s="30">
        <v>25000000</v>
      </c>
      <c r="N5" s="30">
        <v>22559000</v>
      </c>
      <c r="O5" s="31">
        <v>0.90236000000000005</v>
      </c>
      <c r="P5" s="31">
        <v>0.90236000000000005</v>
      </c>
      <c r="Q5" s="42" t="s">
        <v>2111</v>
      </c>
    </row>
    <row r="6" spans="1:17" ht="132.75" thickTop="1" thickBot="1" x14ac:dyDescent="0.3">
      <c r="A6" s="25">
        <v>137</v>
      </c>
      <c r="B6" s="26" t="s">
        <v>438</v>
      </c>
      <c r="C6" s="27" t="s">
        <v>127</v>
      </c>
      <c r="D6" s="27" t="s">
        <v>489</v>
      </c>
      <c r="E6" s="27" t="s">
        <v>243</v>
      </c>
      <c r="F6" s="27" t="s">
        <v>244</v>
      </c>
      <c r="G6" s="27" t="s">
        <v>231</v>
      </c>
      <c r="H6" s="28">
        <v>10000000</v>
      </c>
      <c r="I6" s="27" t="s">
        <v>123</v>
      </c>
      <c r="J6" s="27" t="s">
        <v>124</v>
      </c>
      <c r="K6" s="29" t="s">
        <v>36</v>
      </c>
      <c r="L6" s="44" t="s">
        <v>395</v>
      </c>
      <c r="M6" s="30">
        <v>10000000</v>
      </c>
      <c r="N6" s="30">
        <v>43181000</v>
      </c>
      <c r="O6" s="31">
        <v>4.3181000000000003</v>
      </c>
      <c r="P6" s="31">
        <v>2</v>
      </c>
      <c r="Q6" s="42" t="s">
        <v>2112</v>
      </c>
    </row>
    <row r="7" spans="1:17" ht="132.75" thickTop="1" thickBot="1" x14ac:dyDescent="0.3">
      <c r="A7" s="25">
        <v>146</v>
      </c>
      <c r="B7" s="26" t="s">
        <v>438</v>
      </c>
      <c r="C7" s="27" t="s">
        <v>127</v>
      </c>
      <c r="D7" s="27" t="s">
        <v>249</v>
      </c>
      <c r="E7" s="27" t="s">
        <v>490</v>
      </c>
      <c r="F7" s="27" t="s">
        <v>491</v>
      </c>
      <c r="G7" s="27" t="s">
        <v>231</v>
      </c>
      <c r="H7" s="28">
        <v>38897600</v>
      </c>
      <c r="I7" s="27" t="s">
        <v>123</v>
      </c>
      <c r="J7" s="27" t="s">
        <v>124</v>
      </c>
      <c r="K7" s="29" t="s">
        <v>38</v>
      </c>
      <c r="L7" s="44" t="s">
        <v>674</v>
      </c>
      <c r="M7" s="30">
        <v>38897600</v>
      </c>
      <c r="N7" s="30">
        <v>48686468</v>
      </c>
      <c r="O7" s="31">
        <v>1.251657377318909</v>
      </c>
      <c r="P7" s="31">
        <v>1.251657377318909</v>
      </c>
      <c r="Q7" s="48" t="s">
        <v>2113</v>
      </c>
    </row>
    <row r="8" spans="1:17" ht="132.75" thickTop="1" thickBot="1" x14ac:dyDescent="0.3">
      <c r="A8" s="25">
        <v>109</v>
      </c>
      <c r="B8" s="26" t="s">
        <v>438</v>
      </c>
      <c r="C8" s="27" t="s">
        <v>290</v>
      </c>
      <c r="D8" s="27" t="s">
        <v>290</v>
      </c>
      <c r="E8" s="27" t="s">
        <v>317</v>
      </c>
      <c r="F8" s="27" t="s">
        <v>121</v>
      </c>
      <c r="G8" s="27" t="s">
        <v>122</v>
      </c>
      <c r="H8" s="28">
        <v>0.95</v>
      </c>
      <c r="I8" s="27" t="s">
        <v>123</v>
      </c>
      <c r="J8" s="27" t="s">
        <v>124</v>
      </c>
      <c r="K8" s="29" t="s">
        <v>93</v>
      </c>
      <c r="L8" s="44" t="s">
        <v>675</v>
      </c>
      <c r="M8" s="30">
        <v>0.95</v>
      </c>
      <c r="N8" s="30">
        <v>0.96199999999999997</v>
      </c>
      <c r="O8" s="31">
        <v>1.0126315789473683</v>
      </c>
      <c r="P8" s="31">
        <v>1.0126315789473683</v>
      </c>
      <c r="Q8" s="66" t="s">
        <v>2114</v>
      </c>
    </row>
    <row r="9" spans="1:17" ht="170.25" thickTop="1" thickBot="1" x14ac:dyDescent="0.3">
      <c r="A9" s="25">
        <v>32</v>
      </c>
      <c r="B9" s="26" t="s">
        <v>438</v>
      </c>
      <c r="C9" s="27" t="s">
        <v>127</v>
      </c>
      <c r="D9" s="27" t="s">
        <v>177</v>
      </c>
      <c r="E9" s="27" t="s">
        <v>182</v>
      </c>
      <c r="F9" s="27" t="s">
        <v>183</v>
      </c>
      <c r="G9" s="27" t="s">
        <v>440</v>
      </c>
      <c r="H9" s="28">
        <v>764</v>
      </c>
      <c r="I9" s="27" t="s">
        <v>123</v>
      </c>
      <c r="J9" s="27" t="s">
        <v>124</v>
      </c>
      <c r="K9" s="29" t="s">
        <v>18</v>
      </c>
      <c r="L9" s="44" t="s">
        <v>381</v>
      </c>
      <c r="M9" s="30">
        <v>764</v>
      </c>
      <c r="N9" s="30">
        <v>363</v>
      </c>
      <c r="O9" s="31">
        <v>0.47513089005235604</v>
      </c>
      <c r="P9" s="31">
        <v>0.47513089005235604</v>
      </c>
      <c r="Q9" s="42" t="s">
        <v>2115</v>
      </c>
    </row>
    <row r="10" spans="1:17" ht="395.25" thickTop="1" thickBot="1" x14ac:dyDescent="0.3">
      <c r="A10" s="25">
        <v>138</v>
      </c>
      <c r="B10" s="26" t="s">
        <v>438</v>
      </c>
      <c r="C10" s="27" t="s">
        <v>127</v>
      </c>
      <c r="D10" s="27" t="s">
        <v>489</v>
      </c>
      <c r="E10" s="27" t="s">
        <v>245</v>
      </c>
      <c r="F10" s="27" t="s">
        <v>492</v>
      </c>
      <c r="G10" s="27" t="s">
        <v>231</v>
      </c>
      <c r="H10" s="28">
        <v>8000000</v>
      </c>
      <c r="I10" s="27" t="s">
        <v>123</v>
      </c>
      <c r="J10" s="27" t="s">
        <v>124</v>
      </c>
      <c r="K10" s="29" t="s">
        <v>36</v>
      </c>
      <c r="L10" s="44" t="s">
        <v>676</v>
      </c>
      <c r="M10" s="30">
        <v>8000000</v>
      </c>
      <c r="N10" s="30">
        <v>0</v>
      </c>
      <c r="O10" s="31">
        <v>0</v>
      </c>
      <c r="P10" s="31">
        <v>0</v>
      </c>
      <c r="Q10" s="339" t="s">
        <v>2110</v>
      </c>
    </row>
    <row r="11" spans="1:17" ht="151.5" thickTop="1" thickBot="1" x14ac:dyDescent="0.3">
      <c r="A11" s="25">
        <v>147</v>
      </c>
      <c r="B11" s="26" t="s">
        <v>438</v>
      </c>
      <c r="C11" s="27" t="s">
        <v>127</v>
      </c>
      <c r="D11" s="27" t="s">
        <v>249</v>
      </c>
      <c r="E11" s="27" t="s">
        <v>252</v>
      </c>
      <c r="F11" s="27" t="s">
        <v>252</v>
      </c>
      <c r="G11" s="27" t="s">
        <v>231</v>
      </c>
      <c r="H11" s="28">
        <v>15000000</v>
      </c>
      <c r="I11" s="27" t="s">
        <v>123</v>
      </c>
      <c r="J11" s="27" t="s">
        <v>124</v>
      </c>
      <c r="K11" s="29" t="s">
        <v>38</v>
      </c>
      <c r="L11" s="44" t="s">
        <v>674</v>
      </c>
      <c r="M11" s="30">
        <v>15000000</v>
      </c>
      <c r="N11" s="30">
        <v>22559000</v>
      </c>
      <c r="O11" s="31">
        <v>1.5039333333333333</v>
      </c>
      <c r="P11" s="31">
        <v>1.5039333333333333</v>
      </c>
      <c r="Q11" s="340" t="s">
        <v>2116</v>
      </c>
    </row>
    <row r="12" spans="1:17" ht="48.75" thickTop="1" thickBot="1" x14ac:dyDescent="0.3">
      <c r="A12" s="25">
        <v>98</v>
      </c>
      <c r="B12" s="26" t="s">
        <v>438</v>
      </c>
      <c r="C12" s="27" t="s">
        <v>290</v>
      </c>
      <c r="D12" s="27" t="s">
        <v>446</v>
      </c>
      <c r="E12" s="27" t="s">
        <v>125</v>
      </c>
      <c r="F12" s="27" t="s">
        <v>331</v>
      </c>
      <c r="G12" s="27" t="s">
        <v>122</v>
      </c>
      <c r="H12" s="28">
        <v>0.95</v>
      </c>
      <c r="I12" s="27" t="s">
        <v>123</v>
      </c>
      <c r="J12" s="27" t="s">
        <v>126</v>
      </c>
      <c r="K12" s="29" t="s">
        <v>93</v>
      </c>
      <c r="L12" s="44" t="s">
        <v>675</v>
      </c>
      <c r="M12" s="30">
        <v>0.95</v>
      </c>
      <c r="N12" s="30">
        <v>0.79300000000000004</v>
      </c>
      <c r="O12" s="31">
        <v>0.83473684210526322</v>
      </c>
      <c r="P12" s="31">
        <v>0.83473684210526322</v>
      </c>
      <c r="Q12" s="341" t="s">
        <v>2117</v>
      </c>
    </row>
    <row r="13" spans="1:17" ht="76.5" thickTop="1" thickBot="1" x14ac:dyDescent="0.3">
      <c r="A13" s="25">
        <v>234</v>
      </c>
      <c r="B13" s="26" t="s">
        <v>438</v>
      </c>
      <c r="C13" s="27" t="s">
        <v>127</v>
      </c>
      <c r="D13" s="27" t="s">
        <v>489</v>
      </c>
      <c r="E13" s="27" t="s">
        <v>493</v>
      </c>
      <c r="F13" s="27" t="s">
        <v>493</v>
      </c>
      <c r="G13" s="27" t="s">
        <v>231</v>
      </c>
      <c r="H13" s="28">
        <v>18000000</v>
      </c>
      <c r="I13" s="27" t="s">
        <v>123</v>
      </c>
      <c r="J13" s="27" t="s">
        <v>124</v>
      </c>
      <c r="K13" s="29" t="s">
        <v>36</v>
      </c>
      <c r="L13" s="44" t="s">
        <v>677</v>
      </c>
      <c r="M13" s="30">
        <v>18000000</v>
      </c>
      <c r="N13" s="30">
        <v>43181000</v>
      </c>
      <c r="O13" s="31">
        <v>2.3989444444444445</v>
      </c>
      <c r="P13" s="31">
        <v>2</v>
      </c>
      <c r="Q13" s="42" t="s">
        <v>2118</v>
      </c>
    </row>
    <row r="14" spans="1:17" ht="76.5" thickTop="1" thickBot="1" x14ac:dyDescent="0.3">
      <c r="A14" s="25">
        <v>73</v>
      </c>
      <c r="B14" s="26" t="s">
        <v>449</v>
      </c>
      <c r="C14" s="27" t="s">
        <v>160</v>
      </c>
      <c r="D14" s="27" t="s">
        <v>384</v>
      </c>
      <c r="E14" s="27" t="s">
        <v>167</v>
      </c>
      <c r="F14" s="27" t="s">
        <v>385</v>
      </c>
      <c r="G14" s="27" t="s">
        <v>145</v>
      </c>
      <c r="H14" s="28">
        <v>4</v>
      </c>
      <c r="I14" s="27" t="s">
        <v>123</v>
      </c>
      <c r="J14" s="27" t="s">
        <v>138</v>
      </c>
      <c r="K14" s="29" t="s">
        <v>11</v>
      </c>
      <c r="L14" s="44" t="s">
        <v>396</v>
      </c>
      <c r="M14" s="30">
        <v>4</v>
      </c>
      <c r="N14" s="30">
        <v>1.1666666666666665</v>
      </c>
      <c r="O14" s="31">
        <v>3.4285714285714288</v>
      </c>
      <c r="P14" s="31">
        <v>2</v>
      </c>
      <c r="Q14" s="66" t="s">
        <v>2119</v>
      </c>
    </row>
    <row r="15" spans="1:17" ht="48.75" thickTop="1" thickBot="1" x14ac:dyDescent="0.3">
      <c r="A15" s="25">
        <v>74</v>
      </c>
      <c r="B15" s="26" t="s">
        <v>449</v>
      </c>
      <c r="C15" s="27" t="s">
        <v>160</v>
      </c>
      <c r="D15" s="27" t="s">
        <v>494</v>
      </c>
      <c r="E15" s="27" t="s">
        <v>495</v>
      </c>
      <c r="F15" s="27" t="s">
        <v>496</v>
      </c>
      <c r="G15" s="27" t="s">
        <v>145</v>
      </c>
      <c r="H15" s="28">
        <v>5.5</v>
      </c>
      <c r="I15" s="27" t="s">
        <v>123</v>
      </c>
      <c r="J15" s="27" t="s">
        <v>138</v>
      </c>
      <c r="K15" s="29" t="s">
        <v>11</v>
      </c>
      <c r="L15" s="44" t="s">
        <v>677</v>
      </c>
      <c r="M15" s="30">
        <v>5.5</v>
      </c>
      <c r="N15" s="30">
        <v>0</v>
      </c>
      <c r="O15" s="31" t="s">
        <v>406</v>
      </c>
      <c r="P15" s="31" t="s">
        <v>291</v>
      </c>
      <c r="Q15" s="66" t="s">
        <v>2120</v>
      </c>
    </row>
    <row r="16" spans="1:17" ht="64.5" thickTop="1" thickBot="1" x14ac:dyDescent="0.3">
      <c r="A16" s="25">
        <v>19</v>
      </c>
      <c r="B16" s="26" t="s">
        <v>449</v>
      </c>
      <c r="C16" s="27" t="s">
        <v>160</v>
      </c>
      <c r="D16" s="27" t="s">
        <v>402</v>
      </c>
      <c r="E16" s="27" t="s">
        <v>450</v>
      </c>
      <c r="F16" s="27" t="s">
        <v>451</v>
      </c>
      <c r="G16" s="27" t="s">
        <v>122</v>
      </c>
      <c r="H16" s="28">
        <v>1</v>
      </c>
      <c r="I16" s="27" t="s">
        <v>153</v>
      </c>
      <c r="J16" s="27" t="s">
        <v>261</v>
      </c>
      <c r="K16" s="29" t="s">
        <v>51</v>
      </c>
      <c r="L16" s="44" t="s">
        <v>678</v>
      </c>
      <c r="M16" s="30">
        <v>1</v>
      </c>
      <c r="N16" s="30">
        <v>1</v>
      </c>
      <c r="O16" s="31">
        <v>1</v>
      </c>
      <c r="P16" s="31">
        <v>1</v>
      </c>
      <c r="Q16" s="342" t="s">
        <v>2121</v>
      </c>
    </row>
    <row r="17" spans="1:17" ht="170.25" thickTop="1" thickBot="1" x14ac:dyDescent="0.3">
      <c r="A17" s="137">
        <v>20</v>
      </c>
      <c r="B17" s="138" t="s">
        <v>449</v>
      </c>
      <c r="C17" s="140" t="s">
        <v>160</v>
      </c>
      <c r="D17" s="140" t="s">
        <v>402</v>
      </c>
      <c r="E17" s="140" t="s">
        <v>452</v>
      </c>
      <c r="F17" s="140" t="s">
        <v>453</v>
      </c>
      <c r="G17" s="140" t="s">
        <v>122</v>
      </c>
      <c r="H17" s="141">
        <v>1</v>
      </c>
      <c r="I17" s="140" t="s">
        <v>130</v>
      </c>
      <c r="J17" s="140" t="s">
        <v>126</v>
      </c>
      <c r="K17" s="142" t="s">
        <v>51</v>
      </c>
      <c r="L17" s="155" t="s">
        <v>678</v>
      </c>
      <c r="M17" s="143"/>
      <c r="N17" s="143"/>
      <c r="O17" s="144" t="s">
        <v>406</v>
      </c>
      <c r="P17" s="144" t="s">
        <v>291</v>
      </c>
      <c r="Q17" s="343" t="s">
        <v>2122</v>
      </c>
    </row>
    <row r="18" spans="1:17" ht="95.25" thickTop="1" thickBot="1" x14ac:dyDescent="0.3">
      <c r="A18" s="25">
        <v>9</v>
      </c>
      <c r="B18" s="26" t="s">
        <v>449</v>
      </c>
      <c r="C18" s="27" t="s">
        <v>133</v>
      </c>
      <c r="D18" s="27" t="s">
        <v>275</v>
      </c>
      <c r="E18" s="27" t="s">
        <v>458</v>
      </c>
      <c r="F18" s="27" t="s">
        <v>459</v>
      </c>
      <c r="G18" s="27" t="s">
        <v>122</v>
      </c>
      <c r="H18" s="28">
        <v>1</v>
      </c>
      <c r="I18" s="27" t="s">
        <v>132</v>
      </c>
      <c r="J18" s="27" t="s">
        <v>124</v>
      </c>
      <c r="K18" s="29" t="s">
        <v>57</v>
      </c>
      <c r="L18" s="44" t="s">
        <v>678</v>
      </c>
      <c r="M18" s="30">
        <v>1</v>
      </c>
      <c r="N18" s="30">
        <v>0</v>
      </c>
      <c r="O18" s="31" t="s">
        <v>406</v>
      </c>
      <c r="P18" s="31" t="s">
        <v>291</v>
      </c>
      <c r="Q18" s="344" t="s">
        <v>2123</v>
      </c>
    </row>
    <row r="19" spans="1:17" ht="114" thickTop="1" thickBot="1" x14ac:dyDescent="0.3">
      <c r="A19" s="25">
        <v>51</v>
      </c>
      <c r="B19" s="26" t="s">
        <v>460</v>
      </c>
      <c r="C19" s="27" t="s">
        <v>194</v>
      </c>
      <c r="D19" s="27" t="s">
        <v>198</v>
      </c>
      <c r="E19" s="27" t="s">
        <v>512</v>
      </c>
      <c r="F19" s="27" t="s">
        <v>213</v>
      </c>
      <c r="G19" s="27" t="s">
        <v>122</v>
      </c>
      <c r="H19" s="28">
        <v>0.8</v>
      </c>
      <c r="I19" s="27" t="s">
        <v>132</v>
      </c>
      <c r="J19" s="27" t="s">
        <v>126</v>
      </c>
      <c r="K19" s="29" t="s">
        <v>22</v>
      </c>
      <c r="L19" s="44" t="s">
        <v>381</v>
      </c>
      <c r="M19" s="30">
        <v>0.8</v>
      </c>
      <c r="N19" s="30">
        <v>1</v>
      </c>
      <c r="O19" s="31">
        <v>1.25</v>
      </c>
      <c r="P19" s="31">
        <v>1.25</v>
      </c>
      <c r="Q19" s="42" t="s">
        <v>2124</v>
      </c>
    </row>
    <row r="20" spans="1:17" ht="76.5" thickTop="1" thickBot="1" x14ac:dyDescent="0.3">
      <c r="A20" s="25">
        <v>71</v>
      </c>
      <c r="B20" s="26" t="s">
        <v>460</v>
      </c>
      <c r="C20" s="27" t="s">
        <v>149</v>
      </c>
      <c r="D20" s="27" t="s">
        <v>461</v>
      </c>
      <c r="E20" s="27" t="s">
        <v>174</v>
      </c>
      <c r="F20" s="27" t="s">
        <v>462</v>
      </c>
      <c r="G20" s="27" t="s">
        <v>122</v>
      </c>
      <c r="H20" s="28">
        <v>1</v>
      </c>
      <c r="I20" s="27" t="s">
        <v>153</v>
      </c>
      <c r="J20" s="27" t="s">
        <v>126</v>
      </c>
      <c r="K20" s="29" t="s">
        <v>13</v>
      </c>
      <c r="L20" s="44" t="s">
        <v>396</v>
      </c>
      <c r="M20" s="30">
        <v>1</v>
      </c>
      <c r="N20" s="30">
        <v>0.625</v>
      </c>
      <c r="O20" s="31">
        <v>0.625</v>
      </c>
      <c r="P20" s="31">
        <v>0.625</v>
      </c>
      <c r="Q20" s="42" t="s">
        <v>2125</v>
      </c>
    </row>
    <row r="21" spans="1:17" ht="189" thickTop="1" thickBot="1" x14ac:dyDescent="0.3">
      <c r="A21" s="25">
        <v>235</v>
      </c>
      <c r="B21" s="26" t="s">
        <v>460</v>
      </c>
      <c r="C21" s="27" t="s">
        <v>194</v>
      </c>
      <c r="D21" s="27" t="s">
        <v>389</v>
      </c>
      <c r="E21" s="27" t="s">
        <v>246</v>
      </c>
      <c r="F21" s="27" t="s">
        <v>247</v>
      </c>
      <c r="G21" s="27" t="s">
        <v>440</v>
      </c>
      <c r="H21" s="28">
        <v>5619000000</v>
      </c>
      <c r="I21" s="27" t="s">
        <v>123</v>
      </c>
      <c r="J21" s="27" t="s">
        <v>124</v>
      </c>
      <c r="K21" s="29" t="s">
        <v>36</v>
      </c>
      <c r="L21" s="44" t="s">
        <v>395</v>
      </c>
      <c r="M21" s="30">
        <v>5619000000</v>
      </c>
      <c r="N21" s="30">
        <v>6962609244</v>
      </c>
      <c r="O21" s="31">
        <v>1.2391189257875066</v>
      </c>
      <c r="P21" s="31">
        <v>1.2391189257875066</v>
      </c>
      <c r="Q21" s="42" t="s">
        <v>2126</v>
      </c>
    </row>
    <row r="22" spans="1:17" ht="376.5" thickTop="1" thickBot="1" x14ac:dyDescent="0.3">
      <c r="A22" s="25">
        <v>104</v>
      </c>
      <c r="B22" s="26" t="s">
        <v>460</v>
      </c>
      <c r="C22" s="27" t="s">
        <v>194</v>
      </c>
      <c r="D22" s="27" t="s">
        <v>319</v>
      </c>
      <c r="E22" s="27" t="s">
        <v>320</v>
      </c>
      <c r="F22" s="27" t="s">
        <v>467</v>
      </c>
      <c r="G22" s="27" t="s">
        <v>122</v>
      </c>
      <c r="H22" s="28">
        <v>0.68705561092024248</v>
      </c>
      <c r="I22" s="27" t="s">
        <v>123</v>
      </c>
      <c r="J22" s="27" t="s">
        <v>261</v>
      </c>
      <c r="K22" s="29" t="s">
        <v>87</v>
      </c>
      <c r="L22" s="44" t="s">
        <v>679</v>
      </c>
      <c r="M22" s="30">
        <v>0.68705561092024248</v>
      </c>
      <c r="N22" s="30">
        <v>0.64</v>
      </c>
      <c r="O22" s="31">
        <v>0.93151120495586059</v>
      </c>
      <c r="P22" s="31">
        <v>0.93151120495586059</v>
      </c>
      <c r="Q22" s="345" t="s">
        <v>2127</v>
      </c>
    </row>
    <row r="23" spans="1:17" ht="189" thickTop="1" thickBot="1" x14ac:dyDescent="0.3">
      <c r="A23" s="25">
        <v>36</v>
      </c>
      <c r="B23" s="26" t="s">
        <v>460</v>
      </c>
      <c r="C23" s="27" t="s">
        <v>194</v>
      </c>
      <c r="D23" s="27" t="s">
        <v>198</v>
      </c>
      <c r="E23" s="27" t="s">
        <v>195</v>
      </c>
      <c r="F23" s="27" t="s">
        <v>196</v>
      </c>
      <c r="G23" s="27" t="s">
        <v>122</v>
      </c>
      <c r="H23" s="28">
        <v>0.01</v>
      </c>
      <c r="I23" s="27" t="s">
        <v>123</v>
      </c>
      <c r="J23" s="27" t="s">
        <v>126</v>
      </c>
      <c r="K23" s="29" t="s">
        <v>18</v>
      </c>
      <c r="L23" s="44" t="s">
        <v>381</v>
      </c>
      <c r="M23" s="30">
        <v>0.01</v>
      </c>
      <c r="N23" s="30">
        <v>0.16666666666666666</v>
      </c>
      <c r="O23" s="31">
        <v>16.666666666666664</v>
      </c>
      <c r="P23" s="31">
        <v>2</v>
      </c>
      <c r="Q23" s="42" t="s">
        <v>2128</v>
      </c>
    </row>
    <row r="24" spans="1:17" ht="76.5" thickTop="1" thickBot="1" x14ac:dyDescent="0.3">
      <c r="A24" s="25">
        <v>62</v>
      </c>
      <c r="B24" s="26" t="s">
        <v>460</v>
      </c>
      <c r="C24" s="27" t="s">
        <v>194</v>
      </c>
      <c r="D24" s="27" t="s">
        <v>389</v>
      </c>
      <c r="E24" s="27" t="s">
        <v>478</v>
      </c>
      <c r="F24" s="27" t="s">
        <v>479</v>
      </c>
      <c r="G24" s="27" t="s">
        <v>207</v>
      </c>
      <c r="H24" s="28">
        <v>1</v>
      </c>
      <c r="I24" s="27" t="s">
        <v>123</v>
      </c>
      <c r="J24" s="27" t="s">
        <v>124</v>
      </c>
      <c r="K24" s="29" t="s">
        <v>38</v>
      </c>
      <c r="L24" s="44" t="s">
        <v>677</v>
      </c>
      <c r="M24" s="30">
        <v>1</v>
      </c>
      <c r="N24" s="30">
        <v>1</v>
      </c>
      <c r="O24" s="31">
        <v>1</v>
      </c>
      <c r="P24" s="31">
        <v>1</v>
      </c>
      <c r="Q24" s="42" t="s">
        <v>2129</v>
      </c>
    </row>
    <row r="25" spans="1:17" ht="151.5" thickTop="1" thickBot="1" x14ac:dyDescent="0.3">
      <c r="A25" s="25">
        <v>37</v>
      </c>
      <c r="B25" s="26" t="s">
        <v>460</v>
      </c>
      <c r="C25" s="27" t="s">
        <v>194</v>
      </c>
      <c r="D25" s="27" t="s">
        <v>198</v>
      </c>
      <c r="E25" s="27" t="s">
        <v>199</v>
      </c>
      <c r="F25" s="27" t="s">
        <v>200</v>
      </c>
      <c r="G25" s="27" t="s">
        <v>122</v>
      </c>
      <c r="H25" s="28">
        <v>0.03</v>
      </c>
      <c r="I25" s="27" t="s">
        <v>123</v>
      </c>
      <c r="J25" s="27" t="s">
        <v>126</v>
      </c>
      <c r="K25" s="29" t="s">
        <v>18</v>
      </c>
      <c r="L25" s="44" t="s">
        <v>381</v>
      </c>
      <c r="M25" s="30">
        <v>0.03</v>
      </c>
      <c r="N25" s="30">
        <v>3.1875000000000001E-2</v>
      </c>
      <c r="O25" s="31">
        <v>1.0625</v>
      </c>
      <c r="P25" s="31">
        <v>1.0625</v>
      </c>
      <c r="Q25" s="42" t="s">
        <v>2130</v>
      </c>
    </row>
    <row r="26" spans="1:17" ht="76.5" thickTop="1" thickBot="1" x14ac:dyDescent="0.3">
      <c r="A26" s="25">
        <v>142</v>
      </c>
      <c r="B26" s="26" t="s">
        <v>460</v>
      </c>
      <c r="C26" s="27" t="s">
        <v>203</v>
      </c>
      <c r="D26" s="27" t="s">
        <v>497</v>
      </c>
      <c r="E26" s="27" t="s">
        <v>498</v>
      </c>
      <c r="F26" s="27" t="s">
        <v>499</v>
      </c>
      <c r="G26" s="27" t="s">
        <v>122</v>
      </c>
      <c r="H26" s="28">
        <v>1</v>
      </c>
      <c r="I26" s="27" t="s">
        <v>130</v>
      </c>
      <c r="J26" s="27" t="s">
        <v>124</v>
      </c>
      <c r="K26" s="29" t="s">
        <v>36</v>
      </c>
      <c r="L26" s="44" t="s">
        <v>677</v>
      </c>
      <c r="M26" s="30">
        <v>1</v>
      </c>
      <c r="N26" s="30">
        <v>1</v>
      </c>
      <c r="O26" s="31">
        <v>1</v>
      </c>
      <c r="P26" s="31">
        <v>1</v>
      </c>
      <c r="Q26" s="42" t="s">
        <v>2131</v>
      </c>
    </row>
    <row r="27" spans="1:17" ht="189" thickTop="1" thickBot="1" x14ac:dyDescent="0.3">
      <c r="A27" s="25">
        <v>39</v>
      </c>
      <c r="B27" s="26" t="s">
        <v>460</v>
      </c>
      <c r="C27" s="27" t="s">
        <v>203</v>
      </c>
      <c r="D27" s="27" t="s">
        <v>204</v>
      </c>
      <c r="E27" s="27" t="s">
        <v>205</v>
      </c>
      <c r="F27" s="27" t="s">
        <v>206</v>
      </c>
      <c r="G27" s="27" t="s">
        <v>207</v>
      </c>
      <c r="H27" s="28">
        <v>2</v>
      </c>
      <c r="I27" s="27" t="s">
        <v>153</v>
      </c>
      <c r="J27" s="27" t="s">
        <v>124</v>
      </c>
      <c r="K27" s="29" t="s">
        <v>18</v>
      </c>
      <c r="L27" s="44" t="s">
        <v>547</v>
      </c>
      <c r="M27" s="30">
        <v>2</v>
      </c>
      <c r="N27" s="30">
        <v>2</v>
      </c>
      <c r="O27" s="31">
        <v>1</v>
      </c>
      <c r="P27" s="31">
        <v>1</v>
      </c>
      <c r="Q27" s="66" t="s">
        <v>2132</v>
      </c>
    </row>
    <row r="28" spans="1:17" ht="76.5" thickTop="1" thickBot="1" x14ac:dyDescent="0.3">
      <c r="A28" s="25">
        <v>23</v>
      </c>
      <c r="B28" s="26" t="s">
        <v>460</v>
      </c>
      <c r="C28" s="27" t="s">
        <v>194</v>
      </c>
      <c r="D28" s="27" t="s">
        <v>389</v>
      </c>
      <c r="E28" s="27" t="s">
        <v>478</v>
      </c>
      <c r="F28" s="27" t="s">
        <v>479</v>
      </c>
      <c r="G28" s="27" t="s">
        <v>207</v>
      </c>
      <c r="H28" s="28">
        <v>1</v>
      </c>
      <c r="I28" s="27" t="s">
        <v>123</v>
      </c>
      <c r="J28" s="27" t="s">
        <v>124</v>
      </c>
      <c r="K28" s="29" t="s">
        <v>36</v>
      </c>
      <c r="L28" s="44" t="s">
        <v>677</v>
      </c>
      <c r="M28" s="30">
        <v>1</v>
      </c>
      <c r="N28" s="30">
        <v>1</v>
      </c>
      <c r="O28" s="31">
        <v>1</v>
      </c>
      <c r="P28" s="31">
        <v>1</v>
      </c>
      <c r="Q28" s="42" t="s">
        <v>2131</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44" t="s">
        <v>396</v>
      </c>
      <c r="M29" s="30">
        <v>1</v>
      </c>
      <c r="N29" s="30">
        <v>1</v>
      </c>
      <c r="O29" s="31">
        <v>1</v>
      </c>
      <c r="P29" s="31">
        <v>1</v>
      </c>
      <c r="Q29" s="42" t="s">
        <v>2133</v>
      </c>
    </row>
    <row r="30" spans="1:17" ht="57.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44" t="s">
        <v>396</v>
      </c>
      <c r="M30" s="30">
        <v>1</v>
      </c>
      <c r="N30" s="30">
        <v>1</v>
      </c>
      <c r="O30" s="31">
        <v>1</v>
      </c>
      <c r="P30" s="31">
        <v>1</v>
      </c>
      <c r="Q30" s="42" t="s">
        <v>2134</v>
      </c>
    </row>
    <row r="31" spans="1:17" ht="57.75" thickTop="1" thickBot="1" x14ac:dyDescent="0.3">
      <c r="A31" s="25">
        <v>72</v>
      </c>
      <c r="B31" s="26" t="s">
        <v>480</v>
      </c>
      <c r="C31" s="27" t="s">
        <v>149</v>
      </c>
      <c r="D31" s="27" t="s">
        <v>461</v>
      </c>
      <c r="E31" s="27" t="s">
        <v>481</v>
      </c>
      <c r="F31" s="27" t="s">
        <v>482</v>
      </c>
      <c r="G31" s="27" t="s">
        <v>122</v>
      </c>
      <c r="H31" s="28">
        <v>0.75</v>
      </c>
      <c r="I31" s="27" t="s">
        <v>153</v>
      </c>
      <c r="J31" s="27" t="s">
        <v>126</v>
      </c>
      <c r="K31" s="29" t="s">
        <v>13</v>
      </c>
      <c r="L31" s="44" t="s">
        <v>396</v>
      </c>
      <c r="M31" s="30">
        <v>0.75</v>
      </c>
      <c r="N31" s="30">
        <v>1.5</v>
      </c>
      <c r="O31" s="31">
        <v>2</v>
      </c>
      <c r="P31" s="31">
        <v>2</v>
      </c>
      <c r="Q31" s="42" t="s">
        <v>2135</v>
      </c>
    </row>
    <row r="32" spans="1:17" ht="95.25" thickTop="1" thickBot="1" x14ac:dyDescent="0.3">
      <c r="A32" s="25">
        <v>68</v>
      </c>
      <c r="B32" s="26" t="s">
        <v>480</v>
      </c>
      <c r="C32" s="27" t="s">
        <v>149</v>
      </c>
      <c r="D32" s="27" t="s">
        <v>461</v>
      </c>
      <c r="E32" s="27" t="s">
        <v>483</v>
      </c>
      <c r="F32" s="27" t="s">
        <v>484</v>
      </c>
      <c r="G32" s="27" t="s">
        <v>122</v>
      </c>
      <c r="H32" s="28">
        <v>1</v>
      </c>
      <c r="I32" s="27" t="s">
        <v>153</v>
      </c>
      <c r="J32" s="27" t="s">
        <v>126</v>
      </c>
      <c r="K32" s="29" t="s">
        <v>15</v>
      </c>
      <c r="L32" s="44" t="s">
        <v>396</v>
      </c>
      <c r="M32" s="30">
        <v>1</v>
      </c>
      <c r="N32" s="30">
        <v>0</v>
      </c>
      <c r="O32" s="31" t="s">
        <v>406</v>
      </c>
      <c r="P32" s="31" t="s">
        <v>291</v>
      </c>
      <c r="Q32" s="66" t="s">
        <v>673</v>
      </c>
    </row>
    <row r="33" spans="1:17" ht="114" thickTop="1" thickBot="1" x14ac:dyDescent="0.3">
      <c r="A33" s="25">
        <v>64</v>
      </c>
      <c r="B33" s="26" t="s">
        <v>480</v>
      </c>
      <c r="C33" s="27" t="s">
        <v>149</v>
      </c>
      <c r="D33" s="27" t="s">
        <v>150</v>
      </c>
      <c r="E33" s="27" t="s">
        <v>151</v>
      </c>
      <c r="F33" s="27" t="s">
        <v>152</v>
      </c>
      <c r="G33" s="27" t="s">
        <v>122</v>
      </c>
      <c r="H33" s="28">
        <v>1</v>
      </c>
      <c r="I33" s="27" t="s">
        <v>153</v>
      </c>
      <c r="J33" s="27" t="s">
        <v>126</v>
      </c>
      <c r="K33" s="29" t="s">
        <v>7</v>
      </c>
      <c r="L33" s="44" t="s">
        <v>396</v>
      </c>
      <c r="M33" s="30">
        <v>1</v>
      </c>
      <c r="N33" s="30">
        <v>1</v>
      </c>
      <c r="O33" s="31">
        <v>1</v>
      </c>
      <c r="P33" s="31">
        <v>1</v>
      </c>
      <c r="Q33" s="42" t="s">
        <v>2136</v>
      </c>
    </row>
    <row r="34" spans="1:17" ht="80.25" thickTop="1" thickBot="1" x14ac:dyDescent="0.3">
      <c r="A34" s="25">
        <v>105</v>
      </c>
      <c r="B34" s="26" t="s">
        <v>485</v>
      </c>
      <c r="C34" s="27" t="s">
        <v>154</v>
      </c>
      <c r="D34" s="27" t="s">
        <v>165</v>
      </c>
      <c r="E34" s="27" t="s">
        <v>155</v>
      </c>
      <c r="F34" s="27" t="s">
        <v>486</v>
      </c>
      <c r="G34" s="27" t="s">
        <v>122</v>
      </c>
      <c r="H34" s="28">
        <v>0.9</v>
      </c>
      <c r="I34" s="27" t="s">
        <v>132</v>
      </c>
      <c r="J34" s="27" t="s">
        <v>126</v>
      </c>
      <c r="K34" s="29" t="s">
        <v>87</v>
      </c>
      <c r="L34" s="44" t="s">
        <v>396</v>
      </c>
      <c r="M34" s="30">
        <v>0.9</v>
      </c>
      <c r="N34" s="30">
        <v>1.1233333333333333</v>
      </c>
      <c r="O34" s="31">
        <v>1.248148148148148</v>
      </c>
      <c r="P34" s="31">
        <v>1.248148148148148</v>
      </c>
      <c r="Q34" s="346" t="s">
        <v>2137</v>
      </c>
    </row>
    <row r="35" spans="1:17" ht="34.5" thickTop="1" x14ac:dyDescent="0.35">
      <c r="O35" s="317" t="s">
        <v>157</v>
      </c>
      <c r="P35" s="318">
        <f>+AVERAGE(P4:P34)</f>
        <v>1.1235825296536572</v>
      </c>
      <c r="Q35" s="319" t="s">
        <v>158</v>
      </c>
    </row>
  </sheetData>
  <sheetProtection algorithmName="SHA-512" hashValue="CJuFlzKRabSwr+wMrvJJ44P6kBu4hw+qa9xKhUU93/mw6IfoVPOQneP/dWgcwdiZLfXlpEfT9MARhWtFJXhbww==" saltValue="QhxoEenOtEQECcDb5lyXcA==" spinCount="100000" sheet="1" formatCells="0" formatColumns="0"/>
  <autoFilter ref="A3:L34" xr:uid="{00000000-0009-0000-0000-000000000000}"/>
  <conditionalFormatting sqref="B4:B34">
    <cfRule type="containsText" dxfId="293" priority="62" operator="containsText" text="Normatividad al Servicio del Cambio / Procesos">
      <formula>NOT(ISERROR(SEARCH("Normatividad al Servicio del Cambio / Procesos",B4)))</formula>
    </cfRule>
    <cfRule type="containsText" dxfId="292" priority="87" operator="containsText" text="Transparencia y Cercanía al Ciudadano / Grupos de Interés ">
      <formula>NOT(ISERROR(SEARCH("Transparencia y Cercanía al Ciudadano / Grupos de Interés ",B4)))</formula>
    </cfRule>
    <cfRule type="containsText" dxfId="291" priority="88" operator="containsText" text="Apoyo a la Modernización DIAN / Procesos">
      <formula>NOT(ISERROR(SEARCH("Apoyo a la Modernización DIAN / Procesos",B4)))</formula>
    </cfRule>
    <cfRule type="containsText" dxfId="290" priority="89" operator="containsText" text="Transformación Cultural y Gestión del Cambio / Talento Humano">
      <formula>NOT(ISERROR(SEARCH("Transformación Cultural y Gestión del Cambio / Talento Humano",B4)))</formula>
    </cfRule>
    <cfRule type="containsText" dxfId="289" priority="9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4 F4:G34">
    <cfRule type="containsText" dxfId="288" priority="74" operator="containsText" text="Modernización y Gestión Integral de Procesos del Negocio / Procesos">
      <formula>NOT(ISERROR(SEARCH("Modernización y Gestión Integral de Procesos del Negocio / Procesos",C4)))</formula>
    </cfRule>
    <cfRule type="containsText" dxfId="287" priority="75" operator="containsText" text="Transparencia y Cercanía al Ciudadano / Grupos de Interés">
      <formula>NOT(ISERROR(SEARCH("Transparencia y Cercanía al Ciudadano / Grupos de Interés",C4)))</formula>
    </cfRule>
    <cfRule type="containsText" dxfId="286" priority="76" operator="containsText" text="Legitimidad y Sostenibilidad Fiscal / Resultados">
      <formula>NOT(ISERROR(SEARCH("Legitimidad y Sostenibilidad Fiscal / Resultados",C4)))</formula>
    </cfRule>
  </conditionalFormatting>
  <conditionalFormatting sqref="F4:G32 I4:J34">
    <cfRule type="containsText" dxfId="285" priority="63" operator="containsText" text="Aprendizaje y Crecimiento / Talento Humano">
      <formula>NOT(ISERROR(SEARCH("Aprendizaje y Crecimiento / Talento Humano",F4)))</formula>
    </cfRule>
    <cfRule type="containsText" dxfId="284" priority="64" operator="containsText" text="Modernización y Gestión Integral de Procesos del Negocio / Procesos">
      <formula>NOT(ISERROR(SEARCH("Modernización y Gestión Integral de Procesos del Negocio / Procesos",F4)))</formula>
    </cfRule>
    <cfRule type="containsText" dxfId="283" priority="65" operator="containsText" text="Transparencia y Cercanía al Ciudadano / Grupos de Interés">
      <formula>NOT(ISERROR(SEARCH("Transparencia y Cercanía al Ciudadano / Grupos de Interés",F4)))</formula>
    </cfRule>
    <cfRule type="containsText" dxfId="282" priority="66" operator="containsText" text="Legitimidad y Sostenibilidad Fiscal / Resultados">
      <formula>NOT(ISERROR(SEARCH("Legitimidad y Sostenibilidad Fiscal / Resultados",F4)))</formula>
    </cfRule>
  </conditionalFormatting>
  <conditionalFormatting sqref="F4:G34 C4:D34">
    <cfRule type="containsText" dxfId="281" priority="73" operator="containsText" text="Aprendizaje y Crecimiento / Talento Humano">
      <formula>NOT(ISERROR(SEARCH("Aprendizaje y Crecimiento / Talento Humano",C4)))</formula>
    </cfRule>
  </conditionalFormatting>
  <conditionalFormatting sqref="L4:L34">
    <cfRule type="cellIs" dxfId="280" priority="49" operator="equal">
      <formula>0</formula>
    </cfRule>
  </conditionalFormatting>
  <conditionalFormatting sqref="O4:O34">
    <cfRule type="containsText" dxfId="279" priority="77" operator="containsText" text="Sin medición en la vigencia">
      <formula>NOT(ISERROR(SEARCH("Sin medición en la vigencia",O4)))</formula>
    </cfRule>
    <cfRule type="cellIs" dxfId="278" priority="78" operator="greaterThan">
      <formula>1.1</formula>
    </cfRule>
    <cfRule type="cellIs" dxfId="277" priority="79" operator="between">
      <formula>100%</formula>
      <formula>110%</formula>
    </cfRule>
    <cfRule type="cellIs" dxfId="276" priority="80" operator="between">
      <formula>70%</formula>
      <formula>99.9999999%</formula>
    </cfRule>
    <cfRule type="cellIs" dxfId="275" priority="81" operator="between">
      <formula>0</formula>
      <formula>0.6999999999999</formula>
    </cfRule>
  </conditionalFormatting>
  <conditionalFormatting sqref="P4:P34">
    <cfRule type="cellIs" dxfId="274" priority="83" operator="greaterThan">
      <formula>1.1</formula>
    </cfRule>
    <cfRule type="cellIs" dxfId="273" priority="84" operator="between">
      <formula>100%</formula>
      <formula>110%</formula>
    </cfRule>
    <cfRule type="cellIs" dxfId="272" priority="85" operator="between">
      <formula>70%</formula>
      <formula>99.9999999%</formula>
    </cfRule>
    <cfRule type="cellIs" dxfId="271" priority="86" operator="between">
      <formula>0</formula>
      <formula>0.6999999999999</formula>
    </cfRule>
  </conditionalFormatting>
  <conditionalFormatting sqref="H4:H34 M4:N34">
    <cfRule type="expression" dxfId="270" priority="67">
      <formula>$G4&lt;&gt;"Porcentaje"</formula>
    </cfRule>
    <cfRule type="expression" dxfId="269" priority="68">
      <formula>$G4="Porcentaje"</formula>
    </cfRule>
  </conditionalFormatting>
  <conditionalFormatting sqref="Q8:Q9">
    <cfRule type="cellIs" dxfId="268" priority="20" operator="equal">
      <formula>0</formula>
    </cfRule>
  </conditionalFormatting>
  <conditionalFormatting sqref="Q14">
    <cfRule type="cellIs" dxfId="267" priority="19" operator="equal">
      <formula>0</formula>
    </cfRule>
  </conditionalFormatting>
  <conditionalFormatting sqref="Q20">
    <cfRule type="cellIs" dxfId="266" priority="15" operator="equal">
      <formula>0</formula>
    </cfRule>
  </conditionalFormatting>
  <conditionalFormatting sqref="Q23">
    <cfRule type="cellIs" dxfId="265" priority="25" operator="equal">
      <formula>0</formula>
    </cfRule>
  </conditionalFormatting>
  <conditionalFormatting sqref="Q25">
    <cfRule type="cellIs" dxfId="264" priority="23" operator="equal">
      <formula>0</formula>
    </cfRule>
  </conditionalFormatting>
  <conditionalFormatting sqref="Q29:Q30">
    <cfRule type="cellIs" dxfId="263" priority="18" operator="equal">
      <formula>0</formula>
    </cfRule>
  </conditionalFormatting>
  <conditionalFormatting sqref="Q32:Q33">
    <cfRule type="cellIs" dxfId="262" priority="14" operator="equal">
      <formula>0</formula>
    </cfRule>
  </conditionalFormatting>
  <hyperlinks>
    <hyperlink ref="Q35" location="Principal!A1" display="volver al índice" xr:uid="{1D9FE085-D2AC-44E4-939D-6D350780377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2" operator="containsText" id="{8507C49F-B46C-4214-8FA4-31148D08F1CE}">
            <xm:f>NOT(ISERROR(SEARCH("-",P4)))</xm:f>
            <xm:f>"-"</xm:f>
            <x14:dxf>
              <fill>
                <patternFill>
                  <bgColor rgb="FF000000"/>
                </patternFill>
              </fill>
            </x14:dxf>
          </x14:cfRule>
          <xm:sqref>P4:P34</xm:sqref>
        </x14:conditionalFormatting>
      </x14:conditionalFormattings>
    </ext>
  </extLst>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85D6C-1490-496C-A0B8-679972995933}">
  <sheetPr codeName="Sheet42">
    <pageSetUpPr fitToPage="1"/>
  </sheetPr>
  <dimension ref="A1:Q3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22</v>
      </c>
      <c r="E1" s="9" t="s">
        <v>599</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600</v>
      </c>
      <c r="M4" s="30">
        <v>0.66500000000000004</v>
      </c>
      <c r="N4" s="30">
        <v>0.66500000000000004</v>
      </c>
      <c r="O4" s="31">
        <v>1</v>
      </c>
      <c r="P4" s="31">
        <v>1</v>
      </c>
      <c r="Q4" s="42" t="s">
        <v>1236</v>
      </c>
    </row>
    <row r="5" spans="1:17" ht="114" thickTop="1" thickBot="1" x14ac:dyDescent="0.3">
      <c r="A5" s="25">
        <v>132</v>
      </c>
      <c r="B5" s="26" t="s">
        <v>438</v>
      </c>
      <c r="C5" s="27" t="s">
        <v>127</v>
      </c>
      <c r="D5" s="27" t="s">
        <v>358</v>
      </c>
      <c r="E5" s="27" t="s">
        <v>442</v>
      </c>
      <c r="F5" s="27" t="s">
        <v>442</v>
      </c>
      <c r="G5" s="27" t="s">
        <v>231</v>
      </c>
      <c r="H5" s="28">
        <v>84660000000</v>
      </c>
      <c r="I5" s="27" t="s">
        <v>123</v>
      </c>
      <c r="J5" s="27" t="s">
        <v>124</v>
      </c>
      <c r="K5" s="29" t="s">
        <v>238</v>
      </c>
      <c r="L5" s="52" t="s">
        <v>601</v>
      </c>
      <c r="M5" s="30">
        <v>84660000000</v>
      </c>
      <c r="N5" s="30">
        <v>105331621607</v>
      </c>
      <c r="O5" s="31">
        <v>1.2441722372667139</v>
      </c>
      <c r="P5" s="31">
        <v>1.2441722372667139</v>
      </c>
      <c r="Q5" s="42" t="s">
        <v>1237</v>
      </c>
    </row>
    <row r="6" spans="1:17" ht="33" thickTop="1" thickBot="1" x14ac:dyDescent="0.3">
      <c r="A6" s="25">
        <v>65</v>
      </c>
      <c r="B6" s="26" t="s">
        <v>438</v>
      </c>
      <c r="C6" s="27" t="s">
        <v>127</v>
      </c>
      <c r="D6" s="27" t="s">
        <v>128</v>
      </c>
      <c r="E6" s="27" t="s">
        <v>359</v>
      </c>
      <c r="F6" s="27" t="s">
        <v>360</v>
      </c>
      <c r="G6" s="27" t="s">
        <v>122</v>
      </c>
      <c r="H6" s="28">
        <v>0.6</v>
      </c>
      <c r="I6" s="27" t="s">
        <v>132</v>
      </c>
      <c r="J6" s="27" t="s">
        <v>126</v>
      </c>
      <c r="K6" s="29" t="s">
        <v>15</v>
      </c>
      <c r="L6" s="52" t="s">
        <v>600</v>
      </c>
      <c r="M6" s="30">
        <v>0.6</v>
      </c>
      <c r="N6" s="30">
        <v>0.6</v>
      </c>
      <c r="O6" s="31">
        <v>1</v>
      </c>
      <c r="P6" s="31">
        <v>1</v>
      </c>
      <c r="Q6" s="42" t="s">
        <v>1238</v>
      </c>
    </row>
    <row r="7" spans="1:17" ht="76.5" thickTop="1" thickBot="1" x14ac:dyDescent="0.3">
      <c r="A7" s="25">
        <v>2</v>
      </c>
      <c r="B7" s="26" t="s">
        <v>438</v>
      </c>
      <c r="C7" s="27" t="s">
        <v>127</v>
      </c>
      <c r="D7" s="27" t="s">
        <v>265</v>
      </c>
      <c r="E7" s="27" t="s">
        <v>444</v>
      </c>
      <c r="F7" s="27" t="s">
        <v>445</v>
      </c>
      <c r="G7" s="27" t="s">
        <v>440</v>
      </c>
      <c r="H7" s="28">
        <v>398673.93809445598</v>
      </c>
      <c r="I7" s="27" t="s">
        <v>123</v>
      </c>
      <c r="J7" s="27" t="s">
        <v>124</v>
      </c>
      <c r="K7" s="29" t="s">
        <v>45</v>
      </c>
      <c r="L7" s="52" t="s">
        <v>567</v>
      </c>
      <c r="M7" s="30">
        <v>398673.93809445598</v>
      </c>
      <c r="N7" s="30">
        <v>427706</v>
      </c>
      <c r="O7" s="31">
        <v>1.0728215695370225</v>
      </c>
      <c r="P7" s="31">
        <v>1.0728215695370225</v>
      </c>
      <c r="Q7" s="42" t="s">
        <v>1239</v>
      </c>
    </row>
    <row r="8" spans="1:17" ht="132.75" thickTop="1" thickBot="1" x14ac:dyDescent="0.3">
      <c r="A8" s="25">
        <v>133</v>
      </c>
      <c r="B8" s="26" t="s">
        <v>438</v>
      </c>
      <c r="C8" s="27" t="s">
        <v>127</v>
      </c>
      <c r="D8" s="27" t="s">
        <v>358</v>
      </c>
      <c r="E8" s="27" t="s">
        <v>237</v>
      </c>
      <c r="F8" s="27" t="s">
        <v>237</v>
      </c>
      <c r="G8" s="27" t="s">
        <v>231</v>
      </c>
      <c r="H8" s="28">
        <v>43487000000</v>
      </c>
      <c r="I8" s="27" t="s">
        <v>123</v>
      </c>
      <c r="J8" s="27" t="s">
        <v>124</v>
      </c>
      <c r="K8" s="29" t="s">
        <v>238</v>
      </c>
      <c r="L8" s="52" t="s">
        <v>602</v>
      </c>
      <c r="M8" s="30">
        <v>43487000000</v>
      </c>
      <c r="N8" s="30">
        <v>88401038167</v>
      </c>
      <c r="O8" s="31">
        <v>2.0328152819693242</v>
      </c>
      <c r="P8" s="31">
        <v>2</v>
      </c>
      <c r="Q8" s="42" t="s">
        <v>1240</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52" t="s">
        <v>600</v>
      </c>
      <c r="M9" s="30">
        <v>1</v>
      </c>
      <c r="N9" s="30">
        <v>1</v>
      </c>
      <c r="O9" s="31">
        <v>1</v>
      </c>
      <c r="P9" s="31">
        <v>1</v>
      </c>
      <c r="Q9" s="42" t="s">
        <v>1241</v>
      </c>
    </row>
    <row r="10" spans="1:17" ht="39"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52" t="s">
        <v>378</v>
      </c>
      <c r="M10" s="30">
        <v>0.95</v>
      </c>
      <c r="N10" s="30">
        <v>0.97299999999999998</v>
      </c>
      <c r="O10" s="31">
        <v>1.0242105263157895</v>
      </c>
      <c r="P10" s="31">
        <v>1.0242105263157895</v>
      </c>
      <c r="Q10" s="42" t="s">
        <v>1242</v>
      </c>
    </row>
    <row r="11" spans="1:17" ht="95.2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52" t="s">
        <v>378</v>
      </c>
      <c r="M11" s="30">
        <v>0.95</v>
      </c>
      <c r="N11" s="30">
        <v>0.82599999999999996</v>
      </c>
      <c r="O11" s="31">
        <v>0.86947368421052629</v>
      </c>
      <c r="P11" s="31">
        <v>0.86947368421052629</v>
      </c>
      <c r="Q11" s="42" t="s">
        <v>1243</v>
      </c>
    </row>
    <row r="12" spans="1:17" ht="48.75" thickTop="1" thickBot="1" x14ac:dyDescent="0.3">
      <c r="A12" s="25">
        <v>4</v>
      </c>
      <c r="B12" s="26" t="s">
        <v>438</v>
      </c>
      <c r="C12" s="27" t="s">
        <v>127</v>
      </c>
      <c r="D12" s="27" t="s">
        <v>268</v>
      </c>
      <c r="E12" s="27" t="s">
        <v>269</v>
      </c>
      <c r="F12" s="27" t="s">
        <v>447</v>
      </c>
      <c r="G12" s="27" t="s">
        <v>207</v>
      </c>
      <c r="H12" s="28">
        <v>759</v>
      </c>
      <c r="I12" s="27" t="s">
        <v>123</v>
      </c>
      <c r="J12" s="27" t="s">
        <v>124</v>
      </c>
      <c r="K12" s="29" t="s">
        <v>45</v>
      </c>
      <c r="L12" s="52" t="s">
        <v>393</v>
      </c>
      <c r="M12" s="30">
        <v>759</v>
      </c>
      <c r="N12" s="30">
        <v>826</v>
      </c>
      <c r="O12" s="31">
        <v>1.0882740447957839</v>
      </c>
      <c r="P12" s="31">
        <v>1.0882740447957839</v>
      </c>
      <c r="Q12" s="42" t="s">
        <v>1244</v>
      </c>
    </row>
    <row r="13" spans="1:17" ht="48.75" thickTop="1" thickBot="1" x14ac:dyDescent="0.3">
      <c r="A13" s="25">
        <v>73</v>
      </c>
      <c r="B13" s="26" t="s">
        <v>449</v>
      </c>
      <c r="C13" s="27" t="s">
        <v>160</v>
      </c>
      <c r="D13" s="27" t="s">
        <v>384</v>
      </c>
      <c r="E13" s="27" t="s">
        <v>167</v>
      </c>
      <c r="F13" s="27" t="s">
        <v>385</v>
      </c>
      <c r="G13" s="27" t="s">
        <v>145</v>
      </c>
      <c r="H13" s="28">
        <v>4</v>
      </c>
      <c r="I13" s="27" t="s">
        <v>123</v>
      </c>
      <c r="J13" s="27" t="s">
        <v>138</v>
      </c>
      <c r="K13" s="29" t="s">
        <v>11</v>
      </c>
      <c r="L13" s="52" t="s">
        <v>600</v>
      </c>
      <c r="M13" s="30">
        <v>4</v>
      </c>
      <c r="N13" s="30">
        <v>4</v>
      </c>
      <c r="O13" s="31">
        <v>1</v>
      </c>
      <c r="P13" s="31">
        <v>1</v>
      </c>
      <c r="Q13" s="42" t="s">
        <v>1245</v>
      </c>
    </row>
    <row r="14" spans="1:17" ht="57.75" thickTop="1" thickBot="1" x14ac:dyDescent="0.3">
      <c r="A14" s="25">
        <v>19</v>
      </c>
      <c r="B14" s="26" t="s">
        <v>449</v>
      </c>
      <c r="C14" s="27" t="s">
        <v>160</v>
      </c>
      <c r="D14" s="27" t="s">
        <v>402</v>
      </c>
      <c r="E14" s="27" t="s">
        <v>450</v>
      </c>
      <c r="F14" s="27" t="s">
        <v>451</v>
      </c>
      <c r="G14" s="27" t="s">
        <v>122</v>
      </c>
      <c r="H14" s="28">
        <v>1</v>
      </c>
      <c r="I14" s="27" t="s">
        <v>153</v>
      </c>
      <c r="J14" s="27" t="s">
        <v>261</v>
      </c>
      <c r="K14" s="29" t="s">
        <v>51</v>
      </c>
      <c r="L14" s="52" t="s">
        <v>393</v>
      </c>
      <c r="M14" s="30">
        <v>1</v>
      </c>
      <c r="N14" s="30">
        <v>1</v>
      </c>
      <c r="O14" s="31">
        <v>1</v>
      </c>
      <c r="P14" s="31">
        <v>1</v>
      </c>
      <c r="Q14" s="42" t="s">
        <v>1246</v>
      </c>
    </row>
    <row r="15" spans="1:17" ht="80.25" thickTop="1" thickBot="1" x14ac:dyDescent="0.3">
      <c r="A15" s="25">
        <v>20</v>
      </c>
      <c r="B15" s="83" t="s">
        <v>449</v>
      </c>
      <c r="C15" s="84" t="s">
        <v>160</v>
      </c>
      <c r="D15" s="84" t="s">
        <v>402</v>
      </c>
      <c r="E15" s="84" t="s">
        <v>452</v>
      </c>
      <c r="F15" s="84" t="s">
        <v>453</v>
      </c>
      <c r="G15" s="84" t="s">
        <v>122</v>
      </c>
      <c r="H15" s="85">
        <v>1</v>
      </c>
      <c r="I15" s="84" t="s">
        <v>130</v>
      </c>
      <c r="J15" s="84" t="s">
        <v>126</v>
      </c>
      <c r="K15" s="86" t="s">
        <v>51</v>
      </c>
      <c r="L15" s="103" t="s">
        <v>393</v>
      </c>
      <c r="M15" s="89"/>
      <c r="N15" s="89"/>
      <c r="O15" s="88" t="s">
        <v>406</v>
      </c>
      <c r="P15" s="88" t="s">
        <v>291</v>
      </c>
      <c r="Q15" s="87" t="s">
        <v>1097</v>
      </c>
    </row>
    <row r="16" spans="1:17" ht="64.5" thickTop="1" thickBot="1" x14ac:dyDescent="0.3">
      <c r="A16" s="25">
        <v>26</v>
      </c>
      <c r="B16" s="26" t="s">
        <v>449</v>
      </c>
      <c r="C16" s="27" t="s">
        <v>160</v>
      </c>
      <c r="D16" s="27" t="s">
        <v>278</v>
      </c>
      <c r="E16" s="27" t="s">
        <v>454</v>
      </c>
      <c r="F16" s="27" t="s">
        <v>455</v>
      </c>
      <c r="G16" s="27" t="s">
        <v>207</v>
      </c>
      <c r="H16" s="28">
        <v>8</v>
      </c>
      <c r="I16" s="27" t="s">
        <v>132</v>
      </c>
      <c r="J16" s="27" t="s">
        <v>124</v>
      </c>
      <c r="K16" s="29" t="s">
        <v>270</v>
      </c>
      <c r="L16" s="52" t="s">
        <v>393</v>
      </c>
      <c r="M16" s="30">
        <v>8</v>
      </c>
      <c r="N16" s="30">
        <v>11</v>
      </c>
      <c r="O16" s="31">
        <v>1.375</v>
      </c>
      <c r="P16" s="31">
        <v>1.375</v>
      </c>
      <c r="Q16" s="42" t="s">
        <v>1244</v>
      </c>
    </row>
    <row r="17" spans="1:17" ht="64.5" thickTop="1" thickBot="1" x14ac:dyDescent="0.3">
      <c r="A17" s="25">
        <v>27</v>
      </c>
      <c r="B17" s="26" t="s">
        <v>449</v>
      </c>
      <c r="C17" s="27" t="s">
        <v>160</v>
      </c>
      <c r="D17" s="27" t="s">
        <v>277</v>
      </c>
      <c r="E17" s="27" t="s">
        <v>456</v>
      </c>
      <c r="F17" s="27" t="s">
        <v>457</v>
      </c>
      <c r="G17" s="27" t="s">
        <v>207</v>
      </c>
      <c r="H17" s="28">
        <v>20</v>
      </c>
      <c r="I17" s="27" t="s">
        <v>132</v>
      </c>
      <c r="J17" s="27" t="s">
        <v>124</v>
      </c>
      <c r="K17" s="29" t="s">
        <v>270</v>
      </c>
      <c r="L17" s="52" t="s">
        <v>393</v>
      </c>
      <c r="M17" s="30">
        <v>20</v>
      </c>
      <c r="N17" s="30">
        <v>24</v>
      </c>
      <c r="O17" s="31">
        <v>1.2</v>
      </c>
      <c r="P17" s="31">
        <v>1.2</v>
      </c>
      <c r="Q17" s="42" t="s">
        <v>1248</v>
      </c>
    </row>
    <row r="18" spans="1:17" ht="39" thickTop="1" thickBot="1" x14ac:dyDescent="0.3">
      <c r="A18" s="25">
        <v>61</v>
      </c>
      <c r="B18" s="26" t="s">
        <v>449</v>
      </c>
      <c r="C18" s="27" t="s">
        <v>133</v>
      </c>
      <c r="D18" s="27" t="s">
        <v>362</v>
      </c>
      <c r="E18" s="27" t="s">
        <v>144</v>
      </c>
      <c r="F18" s="27" t="s">
        <v>363</v>
      </c>
      <c r="G18" s="27" t="s">
        <v>145</v>
      </c>
      <c r="H18" s="28">
        <v>10.199999999999999</v>
      </c>
      <c r="I18" s="27" t="s">
        <v>123</v>
      </c>
      <c r="J18" s="27" t="s">
        <v>138</v>
      </c>
      <c r="K18" s="29" t="s">
        <v>7</v>
      </c>
      <c r="L18" s="52" t="s">
        <v>600</v>
      </c>
      <c r="M18" s="30">
        <v>10.199999999999999</v>
      </c>
      <c r="N18" s="30">
        <v>10</v>
      </c>
      <c r="O18" s="31">
        <v>1.02</v>
      </c>
      <c r="P18" s="31">
        <v>1.02</v>
      </c>
      <c r="Q18" s="42" t="s">
        <v>1249</v>
      </c>
    </row>
    <row r="19" spans="1:17" ht="64.5" thickTop="1" thickBot="1" x14ac:dyDescent="0.3">
      <c r="A19" s="25">
        <v>9</v>
      </c>
      <c r="B19" s="26" t="s">
        <v>449</v>
      </c>
      <c r="C19" s="27" t="s">
        <v>133</v>
      </c>
      <c r="D19" s="27" t="s">
        <v>275</v>
      </c>
      <c r="E19" s="27" t="s">
        <v>458</v>
      </c>
      <c r="F19" s="27" t="s">
        <v>459</v>
      </c>
      <c r="G19" s="27" t="s">
        <v>122</v>
      </c>
      <c r="H19" s="28">
        <v>1</v>
      </c>
      <c r="I19" s="27" t="s">
        <v>132</v>
      </c>
      <c r="J19" s="27" t="s">
        <v>124</v>
      </c>
      <c r="K19" s="29" t="s">
        <v>57</v>
      </c>
      <c r="L19" s="52" t="s">
        <v>393</v>
      </c>
      <c r="M19" s="30">
        <v>1</v>
      </c>
      <c r="N19" s="30">
        <v>1</v>
      </c>
      <c r="O19" s="31">
        <v>1</v>
      </c>
      <c r="P19" s="31">
        <v>1</v>
      </c>
      <c r="Q19" s="42" t="s">
        <v>1250</v>
      </c>
    </row>
    <row r="20" spans="1:17" ht="48.75" thickTop="1" thickBot="1" x14ac:dyDescent="0.3">
      <c r="A20" s="25">
        <v>71</v>
      </c>
      <c r="B20" s="26" t="s">
        <v>460</v>
      </c>
      <c r="C20" s="27" t="s">
        <v>149</v>
      </c>
      <c r="D20" s="27" t="s">
        <v>461</v>
      </c>
      <c r="E20" s="27" t="s">
        <v>174</v>
      </c>
      <c r="F20" s="27" t="s">
        <v>462</v>
      </c>
      <c r="G20" s="27" t="s">
        <v>122</v>
      </c>
      <c r="H20" s="28">
        <v>1</v>
      </c>
      <c r="I20" s="27" t="s">
        <v>153</v>
      </c>
      <c r="J20" s="27" t="s">
        <v>126</v>
      </c>
      <c r="K20" s="29" t="s">
        <v>13</v>
      </c>
      <c r="L20" s="52" t="s">
        <v>600</v>
      </c>
      <c r="M20" s="30">
        <v>1</v>
      </c>
      <c r="N20" s="30">
        <v>1</v>
      </c>
      <c r="O20" s="31">
        <v>1</v>
      </c>
      <c r="P20" s="31">
        <v>1</v>
      </c>
      <c r="Q20" s="42" t="s">
        <v>1251</v>
      </c>
    </row>
    <row r="21" spans="1:17" ht="48.75" thickTop="1" thickBot="1" x14ac:dyDescent="0.3">
      <c r="A21" s="25">
        <v>134</v>
      </c>
      <c r="B21" s="26" t="s">
        <v>460</v>
      </c>
      <c r="C21" s="27" t="s">
        <v>203</v>
      </c>
      <c r="D21" s="27" t="s">
        <v>239</v>
      </c>
      <c r="E21" s="27" t="s">
        <v>463</v>
      </c>
      <c r="F21" s="27" t="s">
        <v>464</v>
      </c>
      <c r="G21" s="27" t="s">
        <v>207</v>
      </c>
      <c r="H21" s="28">
        <v>82</v>
      </c>
      <c r="I21" s="27" t="s">
        <v>132</v>
      </c>
      <c r="J21" s="27" t="s">
        <v>124</v>
      </c>
      <c r="K21" s="29" t="s">
        <v>238</v>
      </c>
      <c r="L21" s="52" t="s">
        <v>603</v>
      </c>
      <c r="M21" s="30">
        <v>82</v>
      </c>
      <c r="N21" s="30">
        <v>94</v>
      </c>
      <c r="O21" s="31">
        <v>1.1463414634146341</v>
      </c>
      <c r="P21" s="31">
        <v>1.1463414634146341</v>
      </c>
      <c r="Q21" s="42" t="s">
        <v>1252</v>
      </c>
    </row>
    <row r="22" spans="1:17" ht="57.75" thickTop="1" thickBot="1" x14ac:dyDescent="0.3">
      <c r="A22" s="25">
        <v>235</v>
      </c>
      <c r="B22" s="26" t="s">
        <v>460</v>
      </c>
      <c r="C22" s="27" t="s">
        <v>194</v>
      </c>
      <c r="D22" s="27" t="s">
        <v>389</v>
      </c>
      <c r="E22" s="27" t="s">
        <v>246</v>
      </c>
      <c r="F22" s="27" t="s">
        <v>247</v>
      </c>
      <c r="G22" s="27" t="s">
        <v>440</v>
      </c>
      <c r="H22" s="28">
        <v>355999999.99999994</v>
      </c>
      <c r="I22" s="27" t="s">
        <v>123</v>
      </c>
      <c r="J22" s="27" t="s">
        <v>124</v>
      </c>
      <c r="K22" s="29" t="s">
        <v>36</v>
      </c>
      <c r="L22" s="52" t="s">
        <v>604</v>
      </c>
      <c r="M22" s="30">
        <v>355999999.99999994</v>
      </c>
      <c r="N22" s="30">
        <v>356810621</v>
      </c>
      <c r="O22" s="31">
        <v>1.002277025280899</v>
      </c>
      <c r="P22" s="31">
        <v>1.002277025280899</v>
      </c>
      <c r="Q22" s="42" t="s">
        <v>1253</v>
      </c>
    </row>
    <row r="23" spans="1:17" ht="48.75" thickTop="1" thickBot="1" x14ac:dyDescent="0.3">
      <c r="A23" s="25">
        <v>135</v>
      </c>
      <c r="B23" s="26" t="s">
        <v>460</v>
      </c>
      <c r="C23" s="27" t="s">
        <v>203</v>
      </c>
      <c r="D23" s="27" t="s">
        <v>465</v>
      </c>
      <c r="E23" s="27" t="s">
        <v>465</v>
      </c>
      <c r="F23" s="27" t="s">
        <v>466</v>
      </c>
      <c r="G23" s="27" t="s">
        <v>207</v>
      </c>
      <c r="H23" s="28">
        <v>15</v>
      </c>
      <c r="I23" s="27" t="s">
        <v>132</v>
      </c>
      <c r="J23" s="27" t="s">
        <v>124</v>
      </c>
      <c r="K23" s="29" t="s">
        <v>238</v>
      </c>
      <c r="L23" s="52" t="s">
        <v>603</v>
      </c>
      <c r="M23" s="30">
        <v>15</v>
      </c>
      <c r="N23" s="30">
        <v>16</v>
      </c>
      <c r="O23" s="31">
        <v>1.0666666666666667</v>
      </c>
      <c r="P23" s="31">
        <v>1.0666666666666667</v>
      </c>
      <c r="Q23" s="42" t="s">
        <v>1254</v>
      </c>
    </row>
    <row r="24" spans="1:17" ht="48.75" thickTop="1" thickBot="1" x14ac:dyDescent="0.3">
      <c r="A24" s="25">
        <v>104</v>
      </c>
      <c r="B24" s="26" t="s">
        <v>460</v>
      </c>
      <c r="C24" s="27" t="s">
        <v>194</v>
      </c>
      <c r="D24" s="27" t="s">
        <v>319</v>
      </c>
      <c r="E24" s="27" t="s">
        <v>320</v>
      </c>
      <c r="F24" s="27" t="s">
        <v>467</v>
      </c>
      <c r="G24" s="27" t="s">
        <v>122</v>
      </c>
      <c r="H24" s="28">
        <v>0.66997735572502259</v>
      </c>
      <c r="I24" s="27" t="s">
        <v>123</v>
      </c>
      <c r="J24" s="27" t="s">
        <v>261</v>
      </c>
      <c r="K24" s="29" t="s">
        <v>87</v>
      </c>
      <c r="L24" s="52" t="s">
        <v>378</v>
      </c>
      <c r="M24" s="30">
        <v>0.66997735572502259</v>
      </c>
      <c r="N24" s="30">
        <v>0.77149999999999996</v>
      </c>
      <c r="O24" s="31">
        <v>1.1515314561118466</v>
      </c>
      <c r="P24" s="31">
        <v>1.1515314561118466</v>
      </c>
      <c r="Q24" s="42" t="s">
        <v>1255</v>
      </c>
    </row>
    <row r="25" spans="1:17" ht="57.75" thickTop="1" thickBot="1" x14ac:dyDescent="0.3">
      <c r="A25" s="25">
        <v>18</v>
      </c>
      <c r="B25" s="26" t="s">
        <v>460</v>
      </c>
      <c r="C25" s="27" t="s">
        <v>203</v>
      </c>
      <c r="D25" s="27" t="s">
        <v>256</v>
      </c>
      <c r="E25" s="27" t="s">
        <v>1032</v>
      </c>
      <c r="F25" s="27" t="s">
        <v>468</v>
      </c>
      <c r="G25" s="27" t="s">
        <v>122</v>
      </c>
      <c r="H25" s="28">
        <v>1</v>
      </c>
      <c r="I25" s="27" t="s">
        <v>132</v>
      </c>
      <c r="J25" s="27" t="s">
        <v>124</v>
      </c>
      <c r="K25" s="29" t="s">
        <v>238</v>
      </c>
      <c r="L25" s="52" t="s">
        <v>602</v>
      </c>
      <c r="M25" s="30">
        <v>1</v>
      </c>
      <c r="N25" s="30">
        <v>1</v>
      </c>
      <c r="O25" s="31">
        <v>1</v>
      </c>
      <c r="P25" s="31">
        <v>1</v>
      </c>
      <c r="Q25" s="42" t="s">
        <v>1256</v>
      </c>
    </row>
    <row r="26" spans="1:17" ht="64.5" thickTop="1" thickBot="1" x14ac:dyDescent="0.3">
      <c r="A26" s="25">
        <v>10</v>
      </c>
      <c r="B26" s="26" t="s">
        <v>460</v>
      </c>
      <c r="C26" s="27" t="s">
        <v>160</v>
      </c>
      <c r="D26" s="27" t="s">
        <v>405</v>
      </c>
      <c r="E26" s="27" t="s">
        <v>469</v>
      </c>
      <c r="F26" s="27" t="s">
        <v>470</v>
      </c>
      <c r="G26" s="27" t="s">
        <v>207</v>
      </c>
      <c r="H26" s="28">
        <v>12</v>
      </c>
      <c r="I26" s="27" t="s">
        <v>132</v>
      </c>
      <c r="J26" s="27" t="s">
        <v>124</v>
      </c>
      <c r="K26" s="29" t="s">
        <v>270</v>
      </c>
      <c r="L26" s="52" t="s">
        <v>393</v>
      </c>
      <c r="M26" s="30">
        <v>12</v>
      </c>
      <c r="N26" s="30">
        <v>18</v>
      </c>
      <c r="O26" s="31">
        <v>1.5</v>
      </c>
      <c r="P26" s="31">
        <v>1.5</v>
      </c>
      <c r="Q26" s="42" t="s">
        <v>1257</v>
      </c>
    </row>
    <row r="27" spans="1:17" ht="48.75" thickTop="1" thickBot="1" x14ac:dyDescent="0.3">
      <c r="A27" s="25">
        <v>11</v>
      </c>
      <c r="B27" s="26" t="s">
        <v>460</v>
      </c>
      <c r="C27" s="27" t="s">
        <v>203</v>
      </c>
      <c r="D27" s="27" t="s">
        <v>471</v>
      </c>
      <c r="E27" s="27" t="s">
        <v>472</v>
      </c>
      <c r="F27" s="27" t="s">
        <v>473</v>
      </c>
      <c r="G27" s="27" t="s">
        <v>207</v>
      </c>
      <c r="H27" s="28">
        <v>3300</v>
      </c>
      <c r="I27" s="27" t="s">
        <v>123</v>
      </c>
      <c r="J27" s="27" t="s">
        <v>124</v>
      </c>
      <c r="K27" s="29" t="s">
        <v>49</v>
      </c>
      <c r="L27" s="52" t="s">
        <v>393</v>
      </c>
      <c r="M27" s="30">
        <v>3300</v>
      </c>
      <c r="N27" s="30">
        <v>6134</v>
      </c>
      <c r="O27" s="31">
        <v>1.8587878787878789</v>
      </c>
      <c r="P27" s="31">
        <v>1.8587878787878789</v>
      </c>
      <c r="Q27" s="42" t="s">
        <v>1258</v>
      </c>
    </row>
    <row r="28" spans="1:17" ht="48.75" thickTop="1" thickBot="1" x14ac:dyDescent="0.3">
      <c r="A28" s="25">
        <v>12</v>
      </c>
      <c r="B28" s="26" t="s">
        <v>460</v>
      </c>
      <c r="C28" s="27" t="s">
        <v>203</v>
      </c>
      <c r="D28" s="27" t="s">
        <v>475</v>
      </c>
      <c r="E28" s="27" t="s">
        <v>476</v>
      </c>
      <c r="F28" s="27" t="s">
        <v>477</v>
      </c>
      <c r="G28" s="27" t="s">
        <v>207</v>
      </c>
      <c r="H28" s="28">
        <v>800</v>
      </c>
      <c r="I28" s="27" t="s">
        <v>123</v>
      </c>
      <c r="J28" s="27" t="s">
        <v>124</v>
      </c>
      <c r="K28" s="29" t="s">
        <v>49</v>
      </c>
      <c r="L28" s="52" t="s">
        <v>393</v>
      </c>
      <c r="M28" s="30">
        <v>800</v>
      </c>
      <c r="N28" s="30">
        <v>1913</v>
      </c>
      <c r="O28" s="31">
        <v>2.3912499999999999</v>
      </c>
      <c r="P28" s="31">
        <v>2</v>
      </c>
      <c r="Q28" s="42" t="s">
        <v>1258</v>
      </c>
    </row>
    <row r="29" spans="1:17" ht="57.75" thickTop="1" thickBot="1" x14ac:dyDescent="0.3">
      <c r="A29" s="25">
        <v>23</v>
      </c>
      <c r="B29" s="26" t="s">
        <v>460</v>
      </c>
      <c r="C29" s="27" t="s">
        <v>194</v>
      </c>
      <c r="D29" s="27" t="s">
        <v>389</v>
      </c>
      <c r="E29" s="27" t="s">
        <v>478</v>
      </c>
      <c r="F29" s="27" t="s">
        <v>479</v>
      </c>
      <c r="G29" s="27" t="s">
        <v>207</v>
      </c>
      <c r="H29" s="28">
        <v>1</v>
      </c>
      <c r="I29" s="27" t="s">
        <v>123</v>
      </c>
      <c r="J29" s="27" t="s">
        <v>124</v>
      </c>
      <c r="K29" s="29" t="s">
        <v>36</v>
      </c>
      <c r="L29" s="52" t="s">
        <v>604</v>
      </c>
      <c r="M29" s="30">
        <v>1</v>
      </c>
      <c r="N29" s="30">
        <v>1</v>
      </c>
      <c r="O29" s="31">
        <v>1</v>
      </c>
      <c r="P29" s="31">
        <v>1</v>
      </c>
      <c r="Q29" s="42" t="s">
        <v>1259</v>
      </c>
    </row>
    <row r="30" spans="1:17" ht="48.75" thickTop="1" thickBot="1" x14ac:dyDescent="0.3">
      <c r="A30" s="25">
        <v>69</v>
      </c>
      <c r="B30" s="26" t="s">
        <v>480</v>
      </c>
      <c r="C30" s="27" t="s">
        <v>160</v>
      </c>
      <c r="D30" s="27" t="s">
        <v>169</v>
      </c>
      <c r="E30" s="27" t="s">
        <v>170</v>
      </c>
      <c r="F30" s="27" t="s">
        <v>386</v>
      </c>
      <c r="G30" s="27" t="s">
        <v>122</v>
      </c>
      <c r="H30" s="28">
        <v>1</v>
      </c>
      <c r="I30" s="27" t="s">
        <v>132</v>
      </c>
      <c r="J30" s="27" t="s">
        <v>126</v>
      </c>
      <c r="K30" s="29" t="s">
        <v>13</v>
      </c>
      <c r="L30" s="52" t="s">
        <v>600</v>
      </c>
      <c r="M30" s="30">
        <v>1</v>
      </c>
      <c r="N30" s="30">
        <v>1</v>
      </c>
      <c r="O30" s="31">
        <v>1</v>
      </c>
      <c r="P30" s="31">
        <v>1</v>
      </c>
      <c r="Q30" s="42" t="s">
        <v>1260</v>
      </c>
    </row>
    <row r="31" spans="1:17" ht="48.75" thickTop="1" thickBot="1" x14ac:dyDescent="0.3">
      <c r="A31" s="25">
        <v>75</v>
      </c>
      <c r="B31" s="26" t="s">
        <v>480</v>
      </c>
      <c r="C31" s="27" t="s">
        <v>160</v>
      </c>
      <c r="D31" s="27" t="s">
        <v>364</v>
      </c>
      <c r="E31" s="27" t="s">
        <v>377</v>
      </c>
      <c r="F31" s="27" t="s">
        <v>166</v>
      </c>
      <c r="G31" s="27" t="s">
        <v>122</v>
      </c>
      <c r="H31" s="28">
        <v>1</v>
      </c>
      <c r="I31" s="27" t="s">
        <v>132</v>
      </c>
      <c r="J31" s="27" t="s">
        <v>126</v>
      </c>
      <c r="K31" s="29" t="s">
        <v>11</v>
      </c>
      <c r="L31" s="52" t="s">
        <v>600</v>
      </c>
      <c r="M31" s="30">
        <v>1</v>
      </c>
      <c r="N31" s="30">
        <v>1</v>
      </c>
      <c r="O31" s="31">
        <v>1</v>
      </c>
      <c r="P31" s="31">
        <v>1</v>
      </c>
      <c r="Q31" s="42" t="s">
        <v>1261</v>
      </c>
    </row>
    <row r="32" spans="1:17" ht="48.75" thickTop="1" thickBot="1" x14ac:dyDescent="0.3">
      <c r="A32" s="25">
        <v>67</v>
      </c>
      <c r="B32" s="26" t="s">
        <v>480</v>
      </c>
      <c r="C32" s="27" t="s">
        <v>149</v>
      </c>
      <c r="D32" s="27" t="s">
        <v>461</v>
      </c>
      <c r="E32" s="27" t="s">
        <v>175</v>
      </c>
      <c r="F32" s="27" t="s">
        <v>176</v>
      </c>
      <c r="G32" s="27" t="s">
        <v>122</v>
      </c>
      <c r="H32" s="28">
        <v>1</v>
      </c>
      <c r="I32" s="27" t="s">
        <v>173</v>
      </c>
      <c r="J32" s="27" t="s">
        <v>126</v>
      </c>
      <c r="K32" s="29" t="s">
        <v>15</v>
      </c>
      <c r="L32" s="52" t="s">
        <v>600</v>
      </c>
      <c r="M32" s="30">
        <v>1</v>
      </c>
      <c r="N32" s="30">
        <v>1</v>
      </c>
      <c r="O32" s="31">
        <v>1</v>
      </c>
      <c r="P32" s="31">
        <v>1</v>
      </c>
      <c r="Q32" s="42" t="s">
        <v>1262</v>
      </c>
    </row>
    <row r="33" spans="1:17" ht="48.75" thickTop="1" thickBot="1" x14ac:dyDescent="0.3">
      <c r="A33" s="25">
        <v>72</v>
      </c>
      <c r="B33" s="26" t="s">
        <v>480</v>
      </c>
      <c r="C33" s="27" t="s">
        <v>149</v>
      </c>
      <c r="D33" s="27" t="s">
        <v>461</v>
      </c>
      <c r="E33" s="27" t="s">
        <v>481</v>
      </c>
      <c r="F33" s="27" t="s">
        <v>482</v>
      </c>
      <c r="G33" s="27" t="s">
        <v>122</v>
      </c>
      <c r="H33" s="28">
        <v>0.75</v>
      </c>
      <c r="I33" s="27" t="s">
        <v>153</v>
      </c>
      <c r="J33" s="27" t="s">
        <v>126</v>
      </c>
      <c r="K33" s="29" t="s">
        <v>13</v>
      </c>
      <c r="L33" s="52" t="s">
        <v>600</v>
      </c>
      <c r="M33" s="30">
        <v>0.75</v>
      </c>
      <c r="N33" s="30">
        <v>0.67949999999999999</v>
      </c>
      <c r="O33" s="31">
        <v>0.90600000000000003</v>
      </c>
      <c r="P33" s="31">
        <v>0.90600000000000003</v>
      </c>
      <c r="Q33" s="42" t="s">
        <v>1263</v>
      </c>
    </row>
    <row r="34" spans="1:17" ht="64.5" thickTop="1" thickBot="1" x14ac:dyDescent="0.3">
      <c r="A34" s="25">
        <v>68</v>
      </c>
      <c r="B34" s="26" t="s">
        <v>480</v>
      </c>
      <c r="C34" s="27" t="s">
        <v>149</v>
      </c>
      <c r="D34" s="27" t="s">
        <v>461</v>
      </c>
      <c r="E34" s="27" t="s">
        <v>483</v>
      </c>
      <c r="F34" s="27" t="s">
        <v>484</v>
      </c>
      <c r="G34" s="27" t="s">
        <v>122</v>
      </c>
      <c r="H34" s="28">
        <v>1</v>
      </c>
      <c r="I34" s="27" t="s">
        <v>153</v>
      </c>
      <c r="J34" s="27" t="s">
        <v>126</v>
      </c>
      <c r="K34" s="29" t="s">
        <v>15</v>
      </c>
      <c r="L34" s="52" t="s">
        <v>600</v>
      </c>
      <c r="M34" s="30">
        <v>1</v>
      </c>
      <c r="N34" s="30">
        <v>0.91500000000000004</v>
      </c>
      <c r="O34" s="31">
        <v>0.91500000000000004</v>
      </c>
      <c r="P34" s="31">
        <v>0.91500000000000004</v>
      </c>
      <c r="Q34" s="42" t="s">
        <v>1264</v>
      </c>
    </row>
    <row r="35" spans="1:17" ht="48.75" thickTop="1" thickBot="1" x14ac:dyDescent="0.3">
      <c r="A35" s="25">
        <v>64</v>
      </c>
      <c r="B35" s="26" t="s">
        <v>480</v>
      </c>
      <c r="C35" s="27" t="s">
        <v>149</v>
      </c>
      <c r="D35" s="27" t="s">
        <v>150</v>
      </c>
      <c r="E35" s="27" t="s">
        <v>151</v>
      </c>
      <c r="F35" s="27" t="s">
        <v>152</v>
      </c>
      <c r="G35" s="27" t="s">
        <v>122</v>
      </c>
      <c r="H35" s="28">
        <v>1</v>
      </c>
      <c r="I35" s="27" t="s">
        <v>153</v>
      </c>
      <c r="J35" s="27" t="s">
        <v>126</v>
      </c>
      <c r="K35" s="29" t="s">
        <v>7</v>
      </c>
      <c r="L35" s="52" t="s">
        <v>600</v>
      </c>
      <c r="M35" s="30">
        <v>1</v>
      </c>
      <c r="N35" s="30">
        <v>1</v>
      </c>
      <c r="O35" s="31">
        <v>1</v>
      </c>
      <c r="P35" s="31">
        <v>1</v>
      </c>
      <c r="Q35" s="42" t="s">
        <v>1265</v>
      </c>
    </row>
    <row r="36" spans="1:17" ht="80.25" thickTop="1" thickBot="1" x14ac:dyDescent="0.3">
      <c r="A36" s="25">
        <v>105</v>
      </c>
      <c r="B36" s="26" t="s">
        <v>485</v>
      </c>
      <c r="C36" s="27" t="s">
        <v>154</v>
      </c>
      <c r="D36" s="27" t="s">
        <v>165</v>
      </c>
      <c r="E36" s="27" t="s">
        <v>155</v>
      </c>
      <c r="F36" s="27" t="s">
        <v>486</v>
      </c>
      <c r="G36" s="27" t="s">
        <v>122</v>
      </c>
      <c r="H36" s="28">
        <v>0.9</v>
      </c>
      <c r="I36" s="27" t="s">
        <v>132</v>
      </c>
      <c r="J36" s="27" t="s">
        <v>126</v>
      </c>
      <c r="K36" s="29" t="s">
        <v>87</v>
      </c>
      <c r="L36" s="52" t="s">
        <v>388</v>
      </c>
      <c r="M36" s="30">
        <v>0.9</v>
      </c>
      <c r="N36" s="30">
        <v>1.0403146258503402</v>
      </c>
      <c r="O36" s="31">
        <v>1.1559051398337112</v>
      </c>
      <c r="P36" s="31">
        <v>1.1559051398337112</v>
      </c>
      <c r="Q36" s="42" t="s">
        <v>1266</v>
      </c>
    </row>
    <row r="37" spans="1:17" ht="34.5" thickTop="1" x14ac:dyDescent="0.35">
      <c r="M37" s="320"/>
      <c r="N37" s="320"/>
      <c r="O37" s="317" t="s">
        <v>157</v>
      </c>
      <c r="P37" s="318">
        <v>1.1436394278819211</v>
      </c>
      <c r="Q37" s="319" t="s">
        <v>158</v>
      </c>
    </row>
  </sheetData>
  <sheetProtection algorithmName="SHA-512" hashValue="ZQd9FdERQNFLpW6PPPjt/onlUHvTddyAaaEdcEz8wnBdqw+1OOf1Lgrr0KnvxTHvRrVKoVjjLo4rDk+Mn3IBKQ==" saltValue="VV5QLDj1iSy69v80zoVYyg==" spinCount="100000" sheet="1" formatCells="0" formatColumns="0"/>
  <autoFilter ref="A3:Q36" xr:uid="{00000000-0001-0000-0400-000000000000}"/>
  <conditionalFormatting sqref="B4:B36">
    <cfRule type="containsText" dxfId="260" priority="158" operator="containsText" text="Normatividad al Servicio del Cambio / Procesos">
      <formula>NOT(ISERROR(SEARCH("Normatividad al Servicio del Cambio / Procesos",B4)))</formula>
    </cfRule>
    <cfRule type="containsText" dxfId="259" priority="186" operator="containsText" text="Transparencia y Cercanía al Ciudadano / Grupos de Interés ">
      <formula>NOT(ISERROR(SEARCH("Transparencia y Cercanía al Ciudadano / Grupos de Interés ",B4)))</formula>
    </cfRule>
    <cfRule type="containsText" dxfId="258" priority="187" operator="containsText" text="Apoyo a la Modernización DIAN / Procesos">
      <formula>NOT(ISERROR(SEARCH("Apoyo a la Modernización DIAN / Procesos",B4)))</formula>
    </cfRule>
    <cfRule type="containsText" dxfId="257" priority="188" operator="containsText" text="Transformación Cultural y Gestión del Cambio / Talento Humano">
      <formula>NOT(ISERROR(SEARCH("Transformación Cultural y Gestión del Cambio / Talento Humano",B4)))</formula>
    </cfRule>
    <cfRule type="containsText" dxfId="256" priority="189"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6 F4:G36">
    <cfRule type="containsText" dxfId="255" priority="173" operator="containsText" text="Modernización y Gestión Integral de Procesos del Negocio / Procesos">
      <formula>NOT(ISERROR(SEARCH("Modernización y Gestión Integral de Procesos del Negocio / Procesos",C4)))</formula>
    </cfRule>
    <cfRule type="containsText" dxfId="254" priority="174" operator="containsText" text="Transparencia y Cercanía al Ciudadano / Grupos de Interés">
      <formula>NOT(ISERROR(SEARCH("Transparencia y Cercanía al Ciudadano / Grupos de Interés",C4)))</formula>
    </cfRule>
    <cfRule type="containsText" dxfId="253" priority="175" operator="containsText" text="Legitimidad y Sostenibilidad Fiscal / Resultados">
      <formula>NOT(ISERROR(SEARCH("Legitimidad y Sostenibilidad Fiscal / Resultados",C4)))</formula>
    </cfRule>
  </conditionalFormatting>
  <conditionalFormatting sqref="F4:G36 C4:D36">
    <cfRule type="containsText" dxfId="252" priority="172" operator="containsText" text="Aprendizaje y Crecimiento / Talento Humano">
      <formula>NOT(ISERROR(SEARCH("Aprendizaje y Crecimiento / Talento Humano",C4)))</formula>
    </cfRule>
  </conditionalFormatting>
  <conditionalFormatting sqref="H4:H36 M4:N36">
    <cfRule type="expression" dxfId="251" priority="163">
      <formula>$G4&lt;&gt;"Porcentaje"</formula>
    </cfRule>
    <cfRule type="expression" dxfId="250" priority="164">
      <formula>$G4="Porcentaje"</formula>
    </cfRule>
  </conditionalFormatting>
  <conditionalFormatting sqref="I4:J36 F10:G35">
    <cfRule type="containsText" dxfId="249" priority="159" operator="containsText" text="Aprendizaje y Crecimiento / Talento Humano">
      <formula>NOT(ISERROR(SEARCH("Aprendizaje y Crecimiento / Talento Humano",F4)))</formula>
    </cfRule>
    <cfRule type="containsText" dxfId="248" priority="160" operator="containsText" text="Modernización y Gestión Integral de Procesos del Negocio / Procesos">
      <formula>NOT(ISERROR(SEARCH("Modernización y Gestión Integral de Procesos del Negocio / Procesos",F4)))</formula>
    </cfRule>
    <cfRule type="containsText" dxfId="247" priority="161" operator="containsText" text="Transparencia y Cercanía al Ciudadano / Grupos de Interés">
      <formula>NOT(ISERROR(SEARCH("Transparencia y Cercanía al Ciudadano / Grupos de Interés",F4)))</formula>
    </cfRule>
    <cfRule type="containsText" dxfId="246" priority="162" operator="containsText" text="Legitimidad y Sostenibilidad Fiscal / Resultados">
      <formula>NOT(ISERROR(SEARCH("Legitimidad y Sostenibilidad Fiscal / Resultados",F4)))</formula>
    </cfRule>
  </conditionalFormatting>
  <conditionalFormatting sqref="L4:L36">
    <cfRule type="cellIs" dxfId="245" priority="134" operator="equal">
      <formula>0</formula>
    </cfRule>
  </conditionalFormatting>
  <conditionalFormatting sqref="O4:O36">
    <cfRule type="containsText" dxfId="244" priority="176" operator="containsText" text="Sin medición en la vigencia">
      <formula>NOT(ISERROR(SEARCH("Sin medición en la vigencia",O4)))</formula>
    </cfRule>
    <cfRule type="cellIs" dxfId="243" priority="177" operator="greaterThan">
      <formula>1.1</formula>
    </cfRule>
    <cfRule type="cellIs" dxfId="242" priority="178" operator="between">
      <formula>100%</formula>
      <formula>110%</formula>
    </cfRule>
    <cfRule type="cellIs" dxfId="241" priority="179" operator="between">
      <formula>70%</formula>
      <formula>99.9999999%</formula>
    </cfRule>
    <cfRule type="cellIs" dxfId="240" priority="180" operator="between">
      <formula>0</formula>
      <formula>0.6999999999999</formula>
    </cfRule>
  </conditionalFormatting>
  <conditionalFormatting sqref="P4:P36">
    <cfRule type="cellIs" dxfId="239" priority="182" operator="greaterThan">
      <formula>1.1</formula>
    </cfRule>
    <cfRule type="cellIs" dxfId="238" priority="183" operator="between">
      <formula>100%</formula>
      <formula>110%</formula>
    </cfRule>
    <cfRule type="cellIs" dxfId="237" priority="184" operator="between">
      <formula>70%</formula>
      <formula>99.9999999%</formula>
    </cfRule>
    <cfRule type="cellIs" dxfId="236" priority="185" operator="between">
      <formula>0</formula>
      <formula>0.6999999999999</formula>
    </cfRule>
  </conditionalFormatting>
  <hyperlinks>
    <hyperlink ref="Q37" location="Principal!A1" display="volver al índice" xr:uid="{C39499BD-1244-4B62-81C3-31EF37267EDE}"/>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81" operator="containsText" id="{CE53675C-DF2E-4B6C-8C2D-3C5350143FF2}">
            <xm:f>NOT(ISERROR(SEARCH("-",P4)))</xm:f>
            <xm:f>"-"</xm:f>
            <x14:dxf>
              <fill>
                <patternFill>
                  <bgColor rgb="FF000000"/>
                </patternFill>
              </fill>
            </x14:dxf>
          </x14:cfRule>
          <xm:sqref>P4:P36</xm:sqref>
        </x14:conditionalFormatting>
      </x14:conditionalFormattings>
    </ext>
  </extLst>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55185-F80D-4964-8611-096710164640}">
  <sheetPr codeName="Sheet43">
    <pageSetUpPr fitToPage="1"/>
  </sheetPr>
  <dimension ref="A1:Q47"/>
  <sheetViews>
    <sheetView zoomScale="60" zoomScaleNormal="60" workbookViewId="0">
      <pane xSplit="5" ySplit="3" topLeftCell="M41"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24</v>
      </c>
      <c r="E1" s="9" t="s">
        <v>86</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v>0</v>
      </c>
      <c r="M4" s="30">
        <v>0.66500000000000004</v>
      </c>
      <c r="N4" s="30">
        <v>1</v>
      </c>
      <c r="O4" s="31">
        <v>1.5037593984962405</v>
      </c>
      <c r="P4" s="31">
        <v>1.5037593984962405</v>
      </c>
      <c r="Q4" s="42" t="s">
        <v>1298</v>
      </c>
    </row>
    <row r="5" spans="1:17" ht="48.75" thickTop="1" thickBot="1" x14ac:dyDescent="0.3">
      <c r="A5" s="25">
        <v>136</v>
      </c>
      <c r="B5" s="26" t="s">
        <v>438</v>
      </c>
      <c r="C5" s="27" t="s">
        <v>127</v>
      </c>
      <c r="D5" s="27" t="s">
        <v>240</v>
      </c>
      <c r="E5" s="27" t="s">
        <v>241</v>
      </c>
      <c r="F5" s="27" t="s">
        <v>242</v>
      </c>
      <c r="G5" s="27" t="s">
        <v>231</v>
      </c>
      <c r="H5" s="28">
        <v>20000000</v>
      </c>
      <c r="I5" s="27" t="s">
        <v>123</v>
      </c>
      <c r="J5" s="27" t="s">
        <v>124</v>
      </c>
      <c r="K5" s="29" t="s">
        <v>36</v>
      </c>
      <c r="L5" s="42">
        <v>0</v>
      </c>
      <c r="M5" s="30">
        <v>20000000</v>
      </c>
      <c r="N5" s="30">
        <v>8482400</v>
      </c>
      <c r="O5" s="31">
        <v>0.42412</v>
      </c>
      <c r="P5" s="31">
        <v>0.42412</v>
      </c>
      <c r="Q5" s="42" t="s">
        <v>1299</v>
      </c>
    </row>
    <row r="6" spans="1:17" ht="57.75" thickTop="1" thickBot="1" x14ac:dyDescent="0.3">
      <c r="A6" s="25">
        <v>145</v>
      </c>
      <c r="B6" s="26" t="s">
        <v>438</v>
      </c>
      <c r="C6" s="27" t="s">
        <v>127</v>
      </c>
      <c r="D6" s="27" t="s">
        <v>249</v>
      </c>
      <c r="E6" s="27" t="s">
        <v>250</v>
      </c>
      <c r="F6" s="27" t="s">
        <v>251</v>
      </c>
      <c r="G6" s="27" t="s">
        <v>231</v>
      </c>
      <c r="H6" s="28">
        <v>200000000</v>
      </c>
      <c r="I6" s="27" t="s">
        <v>123</v>
      </c>
      <c r="J6" s="27" t="s">
        <v>124</v>
      </c>
      <c r="K6" s="29" t="s">
        <v>38</v>
      </c>
      <c r="L6" s="42">
        <v>0</v>
      </c>
      <c r="M6" s="30">
        <v>200000000</v>
      </c>
      <c r="N6" s="30">
        <v>222745685</v>
      </c>
      <c r="O6" s="31">
        <v>1.1137284249999999</v>
      </c>
      <c r="P6" s="31">
        <v>1.1137284249999999</v>
      </c>
      <c r="Q6" s="42" t="s">
        <v>1300</v>
      </c>
    </row>
    <row r="7" spans="1:17" ht="57.75" thickTop="1" thickBot="1" x14ac:dyDescent="0.3">
      <c r="A7" s="25">
        <v>132</v>
      </c>
      <c r="B7" s="26" t="s">
        <v>438</v>
      </c>
      <c r="C7" s="27" t="s">
        <v>127</v>
      </c>
      <c r="D7" s="27" t="s">
        <v>358</v>
      </c>
      <c r="E7" s="27" t="s">
        <v>442</v>
      </c>
      <c r="F7" s="27" t="s">
        <v>442</v>
      </c>
      <c r="G7" s="27" t="s">
        <v>231</v>
      </c>
      <c r="H7" s="28">
        <v>56230000000</v>
      </c>
      <c r="I7" s="27" t="s">
        <v>123</v>
      </c>
      <c r="J7" s="27" t="s">
        <v>124</v>
      </c>
      <c r="K7" s="29" t="s">
        <v>238</v>
      </c>
      <c r="L7" s="42">
        <v>0</v>
      </c>
      <c r="M7" s="30">
        <v>56230000000</v>
      </c>
      <c r="N7" s="30">
        <v>168045858730</v>
      </c>
      <c r="O7" s="31">
        <v>2.9885445265872308</v>
      </c>
      <c r="P7" s="31">
        <v>2</v>
      </c>
      <c r="Q7" s="101" t="s">
        <v>1301</v>
      </c>
    </row>
    <row r="8" spans="1:17" ht="39" thickTop="1" thickBot="1" x14ac:dyDescent="0.3">
      <c r="A8" s="25">
        <v>65</v>
      </c>
      <c r="B8" s="26" t="s">
        <v>438</v>
      </c>
      <c r="C8" s="27" t="s">
        <v>127</v>
      </c>
      <c r="D8" s="27" t="s">
        <v>128</v>
      </c>
      <c r="E8" s="27" t="s">
        <v>359</v>
      </c>
      <c r="F8" s="27" t="s">
        <v>360</v>
      </c>
      <c r="G8" s="27" t="s">
        <v>122</v>
      </c>
      <c r="H8" s="28">
        <v>1</v>
      </c>
      <c r="I8" s="27" t="s">
        <v>132</v>
      </c>
      <c r="J8" s="27" t="s">
        <v>126</v>
      </c>
      <c r="K8" s="29" t="s">
        <v>15</v>
      </c>
      <c r="L8" s="42">
        <v>0</v>
      </c>
      <c r="M8" s="30">
        <v>1</v>
      </c>
      <c r="N8" s="30">
        <v>1</v>
      </c>
      <c r="O8" s="31">
        <v>1</v>
      </c>
      <c r="P8" s="31">
        <v>1</v>
      </c>
      <c r="Q8" s="42" t="s">
        <v>1302</v>
      </c>
    </row>
    <row r="9" spans="1:17" ht="76.5" thickTop="1" thickBot="1" x14ac:dyDescent="0.3">
      <c r="A9" s="25">
        <v>2</v>
      </c>
      <c r="B9" s="26" t="s">
        <v>438</v>
      </c>
      <c r="C9" s="27" t="s">
        <v>127</v>
      </c>
      <c r="D9" s="27" t="s">
        <v>265</v>
      </c>
      <c r="E9" s="27" t="s">
        <v>444</v>
      </c>
      <c r="F9" s="27" t="s">
        <v>445</v>
      </c>
      <c r="G9" s="27" t="s">
        <v>440</v>
      </c>
      <c r="H9" s="28">
        <v>225528.04900630339</v>
      </c>
      <c r="I9" s="27" t="s">
        <v>123</v>
      </c>
      <c r="J9" s="27" t="s">
        <v>124</v>
      </c>
      <c r="K9" s="29" t="s">
        <v>45</v>
      </c>
      <c r="L9" s="42">
        <v>0</v>
      </c>
      <c r="M9" s="30">
        <v>225528.04900630339</v>
      </c>
      <c r="N9" s="30">
        <v>234844.81190207784</v>
      </c>
      <c r="O9" s="31">
        <v>1.0413108832219538</v>
      </c>
      <c r="P9" s="31">
        <v>1.0413108832219538</v>
      </c>
      <c r="Q9" s="101" t="s">
        <v>1303</v>
      </c>
    </row>
    <row r="10" spans="1:17" ht="64.5" thickTop="1" thickBot="1" x14ac:dyDescent="0.3">
      <c r="A10" s="25">
        <v>137</v>
      </c>
      <c r="B10" s="26" t="s">
        <v>438</v>
      </c>
      <c r="C10" s="27" t="s">
        <v>127</v>
      </c>
      <c r="D10" s="27" t="s">
        <v>489</v>
      </c>
      <c r="E10" s="27" t="s">
        <v>243</v>
      </c>
      <c r="F10" s="27" t="s">
        <v>244</v>
      </c>
      <c r="G10" s="27" t="s">
        <v>231</v>
      </c>
      <c r="H10" s="28">
        <v>20000000</v>
      </c>
      <c r="I10" s="27" t="s">
        <v>123</v>
      </c>
      <c r="J10" s="27" t="s">
        <v>124</v>
      </c>
      <c r="K10" s="29" t="s">
        <v>36</v>
      </c>
      <c r="L10" s="42">
        <v>0</v>
      </c>
      <c r="M10" s="30">
        <v>20000000</v>
      </c>
      <c r="N10" s="30">
        <v>44069000</v>
      </c>
      <c r="O10" s="31">
        <v>2.2034500000000001</v>
      </c>
      <c r="P10" s="31">
        <v>2</v>
      </c>
      <c r="Q10" s="101" t="s">
        <v>1304</v>
      </c>
    </row>
    <row r="11" spans="1:17" ht="39" thickTop="1" thickBot="1" x14ac:dyDescent="0.3">
      <c r="A11" s="25">
        <v>146</v>
      </c>
      <c r="B11" s="26" t="s">
        <v>438</v>
      </c>
      <c r="C11" s="27" t="s">
        <v>127</v>
      </c>
      <c r="D11" s="27" t="s">
        <v>249</v>
      </c>
      <c r="E11" s="27" t="s">
        <v>490</v>
      </c>
      <c r="F11" s="27" t="s">
        <v>491</v>
      </c>
      <c r="G11" s="27" t="s">
        <v>231</v>
      </c>
      <c r="H11" s="28">
        <v>214353300</v>
      </c>
      <c r="I11" s="27" t="s">
        <v>123</v>
      </c>
      <c r="J11" s="27" t="s">
        <v>124</v>
      </c>
      <c r="K11" s="29" t="s">
        <v>38</v>
      </c>
      <c r="L11" s="42">
        <v>0</v>
      </c>
      <c r="M11" s="30">
        <v>214353300</v>
      </c>
      <c r="N11" s="30">
        <v>162191200</v>
      </c>
      <c r="O11" s="31">
        <v>0.75665361811551302</v>
      </c>
      <c r="P11" s="31">
        <v>0.75665361811551302</v>
      </c>
      <c r="Q11" s="42" t="s">
        <v>1305</v>
      </c>
    </row>
    <row r="12" spans="1:17" ht="39" thickTop="1" thickBot="1" x14ac:dyDescent="0.3">
      <c r="A12" s="25">
        <v>133</v>
      </c>
      <c r="B12" s="26" t="s">
        <v>438</v>
      </c>
      <c r="C12" s="27" t="s">
        <v>127</v>
      </c>
      <c r="D12" s="27" t="s">
        <v>358</v>
      </c>
      <c r="E12" s="27" t="s">
        <v>237</v>
      </c>
      <c r="F12" s="27" t="s">
        <v>237</v>
      </c>
      <c r="G12" s="27" t="s">
        <v>231</v>
      </c>
      <c r="H12" s="28">
        <v>41160000000</v>
      </c>
      <c r="I12" s="27" t="s">
        <v>123</v>
      </c>
      <c r="J12" s="27" t="s">
        <v>124</v>
      </c>
      <c r="K12" s="29" t="s">
        <v>238</v>
      </c>
      <c r="L12" s="42">
        <v>0</v>
      </c>
      <c r="M12" s="30">
        <v>41160000000</v>
      </c>
      <c r="N12" s="30">
        <v>33750123000</v>
      </c>
      <c r="O12" s="31">
        <v>0.81997383381924194</v>
      </c>
      <c r="P12" s="31">
        <v>0.81997383381924194</v>
      </c>
      <c r="Q12" s="101" t="s">
        <v>1306</v>
      </c>
    </row>
    <row r="13" spans="1:17" ht="64.5" thickTop="1" thickBot="1" x14ac:dyDescent="0.3">
      <c r="A13" s="25">
        <v>66</v>
      </c>
      <c r="B13" s="26" t="s">
        <v>438</v>
      </c>
      <c r="C13" s="27" t="s">
        <v>127</v>
      </c>
      <c r="D13" s="27" t="s">
        <v>128</v>
      </c>
      <c r="E13" s="27" t="s">
        <v>361</v>
      </c>
      <c r="F13" s="27" t="s">
        <v>383</v>
      </c>
      <c r="G13" s="27" t="s">
        <v>122</v>
      </c>
      <c r="H13" s="28">
        <v>1</v>
      </c>
      <c r="I13" s="27" t="s">
        <v>132</v>
      </c>
      <c r="J13" s="27" t="s">
        <v>126</v>
      </c>
      <c r="K13" s="29" t="s">
        <v>15</v>
      </c>
      <c r="L13" s="42">
        <v>0</v>
      </c>
      <c r="M13" s="30">
        <v>1</v>
      </c>
      <c r="N13" s="30">
        <v>1</v>
      </c>
      <c r="O13" s="31">
        <v>1</v>
      </c>
      <c r="P13" s="31">
        <v>1</v>
      </c>
      <c r="Q13" s="42" t="s">
        <v>1307</v>
      </c>
    </row>
    <row r="14" spans="1:17" ht="76.5" thickTop="1" thickBot="1" x14ac:dyDescent="0.3">
      <c r="A14" s="25">
        <v>109</v>
      </c>
      <c r="B14" s="26" t="s">
        <v>438</v>
      </c>
      <c r="C14" s="27" t="s">
        <v>290</v>
      </c>
      <c r="D14" s="27" t="s">
        <v>290</v>
      </c>
      <c r="E14" s="27" t="s">
        <v>317</v>
      </c>
      <c r="F14" s="27" t="s">
        <v>121</v>
      </c>
      <c r="G14" s="27" t="s">
        <v>122</v>
      </c>
      <c r="H14" s="28">
        <v>0.95</v>
      </c>
      <c r="I14" s="27" t="s">
        <v>123</v>
      </c>
      <c r="J14" s="27" t="s">
        <v>124</v>
      </c>
      <c r="K14" s="29" t="s">
        <v>93</v>
      </c>
      <c r="L14" s="42">
        <v>0</v>
      </c>
      <c r="M14" s="30">
        <v>0.95</v>
      </c>
      <c r="N14" s="30">
        <v>0.97399999999999998</v>
      </c>
      <c r="O14" s="31">
        <v>1.0252631578947369</v>
      </c>
      <c r="P14" s="31">
        <v>1.0252631578947369</v>
      </c>
      <c r="Q14" s="42" t="s">
        <v>1308</v>
      </c>
    </row>
    <row r="15" spans="1:17" ht="64.5" thickTop="1" thickBot="1" x14ac:dyDescent="0.3">
      <c r="A15" s="25">
        <v>138</v>
      </c>
      <c r="B15" s="26" t="s">
        <v>438</v>
      </c>
      <c r="C15" s="27" t="s">
        <v>127</v>
      </c>
      <c r="D15" s="27" t="s">
        <v>489</v>
      </c>
      <c r="E15" s="27" t="s">
        <v>245</v>
      </c>
      <c r="F15" s="27" t="s">
        <v>492</v>
      </c>
      <c r="G15" s="27" t="s">
        <v>231</v>
      </c>
      <c r="H15" s="28">
        <v>16000000</v>
      </c>
      <c r="I15" s="27" t="s">
        <v>123</v>
      </c>
      <c r="J15" s="27" t="s">
        <v>124</v>
      </c>
      <c r="K15" s="29" t="s">
        <v>36</v>
      </c>
      <c r="L15" s="42">
        <v>0</v>
      </c>
      <c r="M15" s="30">
        <v>16000000</v>
      </c>
      <c r="N15" s="30">
        <v>0</v>
      </c>
      <c r="O15" s="31">
        <v>0</v>
      </c>
      <c r="P15" s="31">
        <v>0</v>
      </c>
      <c r="Q15" s="42" t="s">
        <v>1309</v>
      </c>
    </row>
    <row r="16" spans="1:17" ht="39" thickTop="1" thickBot="1" x14ac:dyDescent="0.3">
      <c r="A16" s="25">
        <v>147</v>
      </c>
      <c r="B16" s="26" t="s">
        <v>438</v>
      </c>
      <c r="C16" s="27" t="s">
        <v>127</v>
      </c>
      <c r="D16" s="27" t="s">
        <v>249</v>
      </c>
      <c r="E16" s="27" t="s">
        <v>252</v>
      </c>
      <c r="F16" s="27" t="s">
        <v>252</v>
      </c>
      <c r="G16" s="27" t="s">
        <v>231</v>
      </c>
      <c r="H16" s="28">
        <v>65000000</v>
      </c>
      <c r="I16" s="27" t="s">
        <v>123</v>
      </c>
      <c r="J16" s="27" t="s">
        <v>124</v>
      </c>
      <c r="K16" s="29" t="s">
        <v>38</v>
      </c>
      <c r="L16" s="42">
        <v>0</v>
      </c>
      <c r="M16" s="30">
        <v>65000000</v>
      </c>
      <c r="N16" s="30">
        <v>42718755</v>
      </c>
      <c r="O16" s="31">
        <v>0.65721161538461537</v>
      </c>
      <c r="P16" s="31">
        <v>0.65721161538461537</v>
      </c>
      <c r="Q16" s="42" t="s">
        <v>1310</v>
      </c>
    </row>
    <row r="17" spans="1:17" ht="39" thickTop="1" thickBot="1" x14ac:dyDescent="0.3">
      <c r="A17" s="25">
        <v>98</v>
      </c>
      <c r="B17" s="26" t="s">
        <v>438</v>
      </c>
      <c r="C17" s="27" t="s">
        <v>290</v>
      </c>
      <c r="D17" s="27" t="s">
        <v>446</v>
      </c>
      <c r="E17" s="27" t="s">
        <v>125</v>
      </c>
      <c r="F17" s="27" t="s">
        <v>331</v>
      </c>
      <c r="G17" s="27" t="s">
        <v>122</v>
      </c>
      <c r="H17" s="28">
        <v>0.95</v>
      </c>
      <c r="I17" s="27" t="s">
        <v>123</v>
      </c>
      <c r="J17" s="27" t="s">
        <v>126</v>
      </c>
      <c r="K17" s="29" t="s">
        <v>93</v>
      </c>
      <c r="L17" s="42">
        <v>0</v>
      </c>
      <c r="M17" s="30">
        <v>0.95</v>
      </c>
      <c r="N17" s="30">
        <v>0.94799999999999995</v>
      </c>
      <c r="O17" s="31">
        <v>0.99789473684210528</v>
      </c>
      <c r="P17" s="31">
        <v>0.99789473684210528</v>
      </c>
      <c r="Q17" s="42" t="s">
        <v>1311</v>
      </c>
    </row>
    <row r="18" spans="1:17" ht="76.5" thickTop="1" thickBot="1" x14ac:dyDescent="0.3">
      <c r="A18" s="25">
        <v>4</v>
      </c>
      <c r="B18" s="26" t="s">
        <v>438</v>
      </c>
      <c r="C18" s="27" t="s">
        <v>127</v>
      </c>
      <c r="D18" s="27" t="s">
        <v>268</v>
      </c>
      <c r="E18" s="27" t="s">
        <v>269</v>
      </c>
      <c r="F18" s="27" t="s">
        <v>447</v>
      </c>
      <c r="G18" s="27" t="s">
        <v>207</v>
      </c>
      <c r="H18" s="28">
        <v>665</v>
      </c>
      <c r="I18" s="27" t="s">
        <v>123</v>
      </c>
      <c r="J18" s="27" t="s">
        <v>124</v>
      </c>
      <c r="K18" s="29" t="s">
        <v>45</v>
      </c>
      <c r="L18" s="42">
        <v>0</v>
      </c>
      <c r="M18" s="30">
        <v>665</v>
      </c>
      <c r="N18" s="30">
        <v>698</v>
      </c>
      <c r="O18" s="31">
        <v>1.0496240601503759</v>
      </c>
      <c r="P18" s="31">
        <v>1.0496240601503759</v>
      </c>
      <c r="Q18" s="101" t="s">
        <v>1312</v>
      </c>
    </row>
    <row r="19" spans="1:17" ht="64.5" thickTop="1" thickBot="1" x14ac:dyDescent="0.3">
      <c r="A19" s="25">
        <v>234</v>
      </c>
      <c r="B19" s="26" t="s">
        <v>438</v>
      </c>
      <c r="C19" s="27" t="s">
        <v>127</v>
      </c>
      <c r="D19" s="27" t="s">
        <v>489</v>
      </c>
      <c r="E19" s="27" t="s">
        <v>493</v>
      </c>
      <c r="F19" s="27" t="s">
        <v>493</v>
      </c>
      <c r="G19" s="27" t="s">
        <v>231</v>
      </c>
      <c r="H19" s="28">
        <v>36000000</v>
      </c>
      <c r="I19" s="27" t="s">
        <v>123</v>
      </c>
      <c r="J19" s="27" t="s">
        <v>124</v>
      </c>
      <c r="K19" s="29" t="s">
        <v>36</v>
      </c>
      <c r="L19" s="42">
        <v>0</v>
      </c>
      <c r="M19" s="30">
        <v>36000000</v>
      </c>
      <c r="N19" s="30">
        <v>44069000</v>
      </c>
      <c r="O19" s="31">
        <v>1.2241388888888889</v>
      </c>
      <c r="P19" s="31">
        <v>1.2241388888888889</v>
      </c>
      <c r="Q19" s="42" t="s">
        <v>1313</v>
      </c>
    </row>
    <row r="20" spans="1:17" ht="48.75" thickTop="1" thickBot="1" x14ac:dyDescent="0.3">
      <c r="A20" s="25">
        <v>73</v>
      </c>
      <c r="B20" s="26" t="s">
        <v>449</v>
      </c>
      <c r="C20" s="27" t="s">
        <v>160</v>
      </c>
      <c r="D20" s="27" t="s">
        <v>384</v>
      </c>
      <c r="E20" s="27" t="s">
        <v>167</v>
      </c>
      <c r="F20" s="27" t="s">
        <v>385</v>
      </c>
      <c r="G20" s="27" t="s">
        <v>145</v>
      </c>
      <c r="H20" s="28">
        <v>4</v>
      </c>
      <c r="I20" s="27" t="s">
        <v>123</v>
      </c>
      <c r="J20" s="27" t="s">
        <v>138</v>
      </c>
      <c r="K20" s="29" t="s">
        <v>11</v>
      </c>
      <c r="L20" s="42">
        <v>0</v>
      </c>
      <c r="M20" s="30">
        <v>4</v>
      </c>
      <c r="N20" s="30">
        <v>2.2222222222222219</v>
      </c>
      <c r="O20" s="31">
        <v>1.8000000000000003</v>
      </c>
      <c r="P20" s="31">
        <v>1.8000000000000003</v>
      </c>
      <c r="Q20" s="42" t="s">
        <v>1314</v>
      </c>
    </row>
    <row r="21" spans="1:17" ht="48.75" thickTop="1" thickBot="1" x14ac:dyDescent="0.3">
      <c r="A21" s="25">
        <v>74</v>
      </c>
      <c r="B21" s="26" t="s">
        <v>449</v>
      </c>
      <c r="C21" s="27" t="s">
        <v>160</v>
      </c>
      <c r="D21" s="27" t="s">
        <v>494</v>
      </c>
      <c r="E21" s="27" t="s">
        <v>495</v>
      </c>
      <c r="F21" s="27" t="s">
        <v>496</v>
      </c>
      <c r="G21" s="27" t="s">
        <v>145</v>
      </c>
      <c r="H21" s="28">
        <v>5.5</v>
      </c>
      <c r="I21" s="27" t="s">
        <v>123</v>
      </c>
      <c r="J21" s="27" t="s">
        <v>138</v>
      </c>
      <c r="K21" s="29" t="s">
        <v>11</v>
      </c>
      <c r="L21" s="42">
        <v>0</v>
      </c>
      <c r="M21" s="30">
        <v>5.5</v>
      </c>
      <c r="N21" s="30">
        <v>0</v>
      </c>
      <c r="O21" s="31" t="s">
        <v>406</v>
      </c>
      <c r="P21" s="31" t="s">
        <v>291</v>
      </c>
      <c r="Q21" s="42" t="s">
        <v>1315</v>
      </c>
    </row>
    <row r="22" spans="1:17" ht="76.5" thickTop="1" thickBot="1" x14ac:dyDescent="0.3">
      <c r="A22" s="25">
        <v>19</v>
      </c>
      <c r="B22" s="26" t="s">
        <v>449</v>
      </c>
      <c r="C22" s="27" t="s">
        <v>160</v>
      </c>
      <c r="D22" s="27" t="s">
        <v>402</v>
      </c>
      <c r="E22" s="27" t="s">
        <v>450</v>
      </c>
      <c r="F22" s="27" t="s">
        <v>451</v>
      </c>
      <c r="G22" s="27" t="s">
        <v>122</v>
      </c>
      <c r="H22" s="28">
        <v>1</v>
      </c>
      <c r="I22" s="27" t="s">
        <v>153</v>
      </c>
      <c r="J22" s="27" t="s">
        <v>261</v>
      </c>
      <c r="K22" s="29" t="s">
        <v>51</v>
      </c>
      <c r="L22" s="42">
        <v>0</v>
      </c>
      <c r="M22" s="30">
        <v>1</v>
      </c>
      <c r="N22" s="30">
        <v>1</v>
      </c>
      <c r="O22" s="31">
        <v>1</v>
      </c>
      <c r="P22" s="31">
        <v>1</v>
      </c>
      <c r="Q22" s="42" t="s">
        <v>1316</v>
      </c>
    </row>
    <row r="23" spans="1:17" ht="114" thickTop="1" thickBot="1" x14ac:dyDescent="0.3">
      <c r="A23" s="118">
        <v>20</v>
      </c>
      <c r="B23" s="108" t="s">
        <v>449</v>
      </c>
      <c r="C23" s="109" t="s">
        <v>160</v>
      </c>
      <c r="D23" s="109" t="s">
        <v>402</v>
      </c>
      <c r="E23" s="109" t="s">
        <v>452</v>
      </c>
      <c r="F23" s="109" t="s">
        <v>453</v>
      </c>
      <c r="G23" s="109" t="s">
        <v>122</v>
      </c>
      <c r="H23" s="110">
        <v>1</v>
      </c>
      <c r="I23" s="109" t="s">
        <v>130</v>
      </c>
      <c r="J23" s="109" t="s">
        <v>126</v>
      </c>
      <c r="K23" s="95" t="s">
        <v>51</v>
      </c>
      <c r="L23" s="96">
        <v>0</v>
      </c>
      <c r="M23" s="99"/>
      <c r="N23" s="99"/>
      <c r="O23" s="98"/>
      <c r="P23" s="98"/>
      <c r="Q23" s="338" t="s">
        <v>1317</v>
      </c>
    </row>
    <row r="24" spans="1:17" ht="76.5" thickTop="1" thickBot="1" x14ac:dyDescent="0.3">
      <c r="A24" s="25">
        <v>26</v>
      </c>
      <c r="B24" s="26" t="s">
        <v>449</v>
      </c>
      <c r="C24" s="27" t="s">
        <v>160</v>
      </c>
      <c r="D24" s="27" t="s">
        <v>278</v>
      </c>
      <c r="E24" s="27" t="s">
        <v>454</v>
      </c>
      <c r="F24" s="27" t="s">
        <v>455</v>
      </c>
      <c r="G24" s="27" t="s">
        <v>207</v>
      </c>
      <c r="H24" s="28">
        <v>8</v>
      </c>
      <c r="I24" s="27" t="s">
        <v>132</v>
      </c>
      <c r="J24" s="27" t="s">
        <v>124</v>
      </c>
      <c r="K24" s="29" t="s">
        <v>270</v>
      </c>
      <c r="L24" s="42">
        <v>0</v>
      </c>
      <c r="M24" s="30">
        <v>8</v>
      </c>
      <c r="N24" s="30">
        <v>33</v>
      </c>
      <c r="O24" s="31">
        <v>4.125</v>
      </c>
      <c r="P24" s="31">
        <v>2</v>
      </c>
      <c r="Q24" s="42" t="s">
        <v>1318</v>
      </c>
    </row>
    <row r="25" spans="1:17" ht="76.5" thickTop="1" thickBot="1" x14ac:dyDescent="0.3">
      <c r="A25" s="25">
        <v>27</v>
      </c>
      <c r="B25" s="26" t="s">
        <v>449</v>
      </c>
      <c r="C25" s="27" t="s">
        <v>160</v>
      </c>
      <c r="D25" s="27" t="s">
        <v>277</v>
      </c>
      <c r="E25" s="27" t="s">
        <v>456</v>
      </c>
      <c r="F25" s="27" t="s">
        <v>457</v>
      </c>
      <c r="G25" s="27" t="s">
        <v>207</v>
      </c>
      <c r="H25" s="28">
        <v>18</v>
      </c>
      <c r="I25" s="27" t="s">
        <v>132</v>
      </c>
      <c r="J25" s="27" t="s">
        <v>124</v>
      </c>
      <c r="K25" s="29" t="s">
        <v>270</v>
      </c>
      <c r="L25" s="42">
        <v>0</v>
      </c>
      <c r="M25" s="30">
        <v>18</v>
      </c>
      <c r="N25" s="30">
        <v>27</v>
      </c>
      <c r="O25" s="31">
        <v>1.5</v>
      </c>
      <c r="P25" s="31">
        <v>1.5</v>
      </c>
      <c r="Q25" s="42" t="s">
        <v>1319</v>
      </c>
    </row>
    <row r="26" spans="1:17" ht="39" thickTop="1" thickBot="1" x14ac:dyDescent="0.3">
      <c r="A26" s="25">
        <v>61</v>
      </c>
      <c r="B26" s="26" t="s">
        <v>449</v>
      </c>
      <c r="C26" s="27" t="s">
        <v>133</v>
      </c>
      <c r="D26" s="27" t="s">
        <v>362</v>
      </c>
      <c r="E26" s="27" t="s">
        <v>144</v>
      </c>
      <c r="F26" s="27" t="s">
        <v>363</v>
      </c>
      <c r="G26" s="27" t="s">
        <v>145</v>
      </c>
      <c r="H26" s="28">
        <v>10.199999999999999</v>
      </c>
      <c r="I26" s="27" t="s">
        <v>123</v>
      </c>
      <c r="J26" s="27" t="s">
        <v>138</v>
      </c>
      <c r="K26" s="29" t="s">
        <v>7</v>
      </c>
      <c r="L26" s="42">
        <v>0</v>
      </c>
      <c r="M26" s="30">
        <v>10.199999999999999</v>
      </c>
      <c r="N26" s="30">
        <v>4.5608333333333331</v>
      </c>
      <c r="O26" s="31">
        <v>2.2364334003288873</v>
      </c>
      <c r="P26" s="31">
        <v>2</v>
      </c>
      <c r="Q26" s="42" t="s">
        <v>1320</v>
      </c>
    </row>
    <row r="27" spans="1:17" ht="64.5" thickTop="1" thickBot="1" x14ac:dyDescent="0.3">
      <c r="A27" s="25">
        <v>9</v>
      </c>
      <c r="B27" s="26" t="s">
        <v>449</v>
      </c>
      <c r="C27" s="27" t="s">
        <v>133</v>
      </c>
      <c r="D27" s="27" t="s">
        <v>275</v>
      </c>
      <c r="E27" s="27" t="s">
        <v>458</v>
      </c>
      <c r="F27" s="27" t="s">
        <v>459</v>
      </c>
      <c r="G27" s="27" t="s">
        <v>122</v>
      </c>
      <c r="H27" s="28">
        <v>1</v>
      </c>
      <c r="I27" s="27" t="s">
        <v>132</v>
      </c>
      <c r="J27" s="27" t="s">
        <v>124</v>
      </c>
      <c r="K27" s="29" t="s">
        <v>57</v>
      </c>
      <c r="L27" s="42">
        <v>0</v>
      </c>
      <c r="M27" s="30">
        <v>1</v>
      </c>
      <c r="N27" s="30">
        <v>1</v>
      </c>
      <c r="O27" s="31">
        <v>1</v>
      </c>
      <c r="P27" s="31">
        <v>1</v>
      </c>
      <c r="Q27" s="42" t="s">
        <v>1321</v>
      </c>
    </row>
    <row r="28" spans="1:17" ht="48.75" thickTop="1" thickBot="1" x14ac:dyDescent="0.3">
      <c r="A28" s="25">
        <v>71</v>
      </c>
      <c r="B28" s="26" t="s">
        <v>460</v>
      </c>
      <c r="C28" s="27" t="s">
        <v>149</v>
      </c>
      <c r="D28" s="27" t="s">
        <v>461</v>
      </c>
      <c r="E28" s="27" t="s">
        <v>174</v>
      </c>
      <c r="F28" s="27" t="s">
        <v>462</v>
      </c>
      <c r="G28" s="27" t="s">
        <v>122</v>
      </c>
      <c r="H28" s="28">
        <v>1</v>
      </c>
      <c r="I28" s="27" t="s">
        <v>153</v>
      </c>
      <c r="J28" s="27" t="s">
        <v>126</v>
      </c>
      <c r="K28" s="29" t="s">
        <v>13</v>
      </c>
      <c r="L28" s="42">
        <v>0</v>
      </c>
      <c r="M28" s="30">
        <v>1</v>
      </c>
      <c r="N28" s="30">
        <v>0.83189999999999997</v>
      </c>
      <c r="O28" s="31">
        <v>0.83189999999999997</v>
      </c>
      <c r="P28" s="31">
        <v>0.83189999999999997</v>
      </c>
      <c r="Q28" s="42" t="s">
        <v>1322</v>
      </c>
    </row>
    <row r="29" spans="1:17" ht="48.75" thickTop="1" thickBot="1" x14ac:dyDescent="0.3">
      <c r="A29" s="25">
        <v>134</v>
      </c>
      <c r="B29" s="26" t="s">
        <v>460</v>
      </c>
      <c r="C29" s="27" t="s">
        <v>203</v>
      </c>
      <c r="D29" s="27" t="s">
        <v>239</v>
      </c>
      <c r="E29" s="27" t="s">
        <v>463</v>
      </c>
      <c r="F29" s="27" t="s">
        <v>464</v>
      </c>
      <c r="G29" s="27" t="s">
        <v>207</v>
      </c>
      <c r="H29" s="28">
        <v>83</v>
      </c>
      <c r="I29" s="27" t="s">
        <v>132</v>
      </c>
      <c r="J29" s="27" t="s">
        <v>124</v>
      </c>
      <c r="K29" s="29" t="s">
        <v>238</v>
      </c>
      <c r="L29" s="42">
        <v>0</v>
      </c>
      <c r="M29" s="30">
        <v>83</v>
      </c>
      <c r="N29" s="30">
        <v>85</v>
      </c>
      <c r="O29" s="31">
        <v>1.0240963855421688</v>
      </c>
      <c r="P29" s="31">
        <v>1.0240963855421688</v>
      </c>
      <c r="Q29" s="101" t="s">
        <v>1323</v>
      </c>
    </row>
    <row r="30" spans="1:17" ht="48.75" thickTop="1" thickBot="1" x14ac:dyDescent="0.3">
      <c r="A30" s="25">
        <v>235</v>
      </c>
      <c r="B30" s="26" t="s">
        <v>460</v>
      </c>
      <c r="C30" s="27" t="s">
        <v>194</v>
      </c>
      <c r="D30" s="27" t="s">
        <v>389</v>
      </c>
      <c r="E30" s="27" t="s">
        <v>246</v>
      </c>
      <c r="F30" s="27" t="s">
        <v>247</v>
      </c>
      <c r="G30" s="27" t="s">
        <v>440</v>
      </c>
      <c r="H30" s="28">
        <v>8122000000.0000019</v>
      </c>
      <c r="I30" s="27" t="s">
        <v>123</v>
      </c>
      <c r="J30" s="27" t="s">
        <v>124</v>
      </c>
      <c r="K30" s="29" t="s">
        <v>36</v>
      </c>
      <c r="L30" s="42">
        <v>0</v>
      </c>
      <c r="M30" s="30">
        <v>8122000000.0000019</v>
      </c>
      <c r="N30" s="30">
        <v>7226285547</v>
      </c>
      <c r="O30" s="31">
        <v>0.88971750147746842</v>
      </c>
      <c r="P30" s="31">
        <v>0.88971750147746842</v>
      </c>
      <c r="Q30" s="42" t="s">
        <v>1324</v>
      </c>
    </row>
    <row r="31" spans="1:17" ht="57.75" thickTop="1" thickBot="1" x14ac:dyDescent="0.3">
      <c r="A31" s="25">
        <v>135</v>
      </c>
      <c r="B31" s="26" t="s">
        <v>460</v>
      </c>
      <c r="C31" s="27" t="s">
        <v>203</v>
      </c>
      <c r="D31" s="27" t="s">
        <v>465</v>
      </c>
      <c r="E31" s="27" t="s">
        <v>465</v>
      </c>
      <c r="F31" s="27" t="s">
        <v>466</v>
      </c>
      <c r="G31" s="27" t="s">
        <v>207</v>
      </c>
      <c r="H31" s="28">
        <v>10</v>
      </c>
      <c r="I31" s="27" t="s">
        <v>132</v>
      </c>
      <c r="J31" s="27" t="s">
        <v>124</v>
      </c>
      <c r="K31" s="29" t="s">
        <v>238</v>
      </c>
      <c r="L31" s="42">
        <v>0</v>
      </c>
      <c r="M31" s="30">
        <v>10</v>
      </c>
      <c r="N31" s="30">
        <v>13</v>
      </c>
      <c r="O31" s="31">
        <v>1.3</v>
      </c>
      <c r="P31" s="31">
        <v>1.3</v>
      </c>
      <c r="Q31" s="101" t="s">
        <v>1325</v>
      </c>
    </row>
    <row r="32" spans="1:17" ht="114" thickTop="1" thickBot="1" x14ac:dyDescent="0.3">
      <c r="A32" s="25">
        <v>104</v>
      </c>
      <c r="B32" s="26" t="s">
        <v>460</v>
      </c>
      <c r="C32" s="27" t="s">
        <v>194</v>
      </c>
      <c r="D32" s="27" t="s">
        <v>319</v>
      </c>
      <c r="E32" s="27" t="s">
        <v>320</v>
      </c>
      <c r="F32" s="27" t="s">
        <v>467</v>
      </c>
      <c r="G32" s="27" t="s">
        <v>122</v>
      </c>
      <c r="H32" s="28">
        <v>0.63660000000000005</v>
      </c>
      <c r="I32" s="27" t="s">
        <v>123</v>
      </c>
      <c r="J32" s="27" t="s">
        <v>261</v>
      </c>
      <c r="K32" s="29" t="s">
        <v>87</v>
      </c>
      <c r="L32" s="42">
        <v>0</v>
      </c>
      <c r="M32" s="30">
        <v>0.63660000000000005</v>
      </c>
      <c r="N32" s="30">
        <v>0.66800000000000004</v>
      </c>
      <c r="O32" s="31">
        <v>1.0493245366006911</v>
      </c>
      <c r="P32" s="31">
        <v>1.0493245366006911</v>
      </c>
      <c r="Q32" s="42" t="s">
        <v>1326</v>
      </c>
    </row>
    <row r="33" spans="1:17" ht="48.75" thickTop="1" thickBot="1" x14ac:dyDescent="0.3">
      <c r="A33" s="25">
        <v>62</v>
      </c>
      <c r="B33" s="26" t="s">
        <v>460</v>
      </c>
      <c r="C33" s="27" t="s">
        <v>194</v>
      </c>
      <c r="D33" s="27" t="s">
        <v>389</v>
      </c>
      <c r="E33" s="27" t="s">
        <v>478</v>
      </c>
      <c r="F33" s="27" t="s">
        <v>479</v>
      </c>
      <c r="G33" s="27" t="s">
        <v>207</v>
      </c>
      <c r="H33" s="28">
        <v>1</v>
      </c>
      <c r="I33" s="27" t="s">
        <v>123</v>
      </c>
      <c r="J33" s="27" t="s">
        <v>124</v>
      </c>
      <c r="K33" s="29" t="s">
        <v>38</v>
      </c>
      <c r="L33" s="42">
        <v>0</v>
      </c>
      <c r="M33" s="30">
        <v>1</v>
      </c>
      <c r="N33" s="30">
        <v>4</v>
      </c>
      <c r="O33" s="31" t="s">
        <v>406</v>
      </c>
      <c r="P33" s="31" t="s">
        <v>291</v>
      </c>
      <c r="Q33" s="42" t="s">
        <v>1327</v>
      </c>
    </row>
    <row r="34" spans="1:17" ht="57.75" thickTop="1" thickBot="1" x14ac:dyDescent="0.3">
      <c r="A34" s="25">
        <v>18</v>
      </c>
      <c r="B34" s="26" t="s">
        <v>460</v>
      </c>
      <c r="C34" s="27" t="s">
        <v>203</v>
      </c>
      <c r="D34" s="27" t="s">
        <v>256</v>
      </c>
      <c r="E34" s="27" t="s">
        <v>1032</v>
      </c>
      <c r="F34" s="27" t="s">
        <v>468</v>
      </c>
      <c r="G34" s="27" t="s">
        <v>122</v>
      </c>
      <c r="H34" s="28">
        <v>1</v>
      </c>
      <c r="I34" s="27" t="s">
        <v>132</v>
      </c>
      <c r="J34" s="27" t="s">
        <v>124</v>
      </c>
      <c r="K34" s="29" t="s">
        <v>238</v>
      </c>
      <c r="L34" s="42">
        <v>0</v>
      </c>
      <c r="M34" s="30">
        <v>1</v>
      </c>
      <c r="N34" s="30">
        <v>392</v>
      </c>
      <c r="O34" s="31" t="s">
        <v>406</v>
      </c>
      <c r="P34" s="31" t="s">
        <v>291</v>
      </c>
      <c r="Q34" s="42" t="s">
        <v>1328</v>
      </c>
    </row>
    <row r="35" spans="1:17" ht="64.5" thickTop="1" thickBot="1" x14ac:dyDescent="0.3">
      <c r="A35" s="25">
        <v>10</v>
      </c>
      <c r="B35" s="26" t="s">
        <v>460</v>
      </c>
      <c r="C35" s="27" t="s">
        <v>160</v>
      </c>
      <c r="D35" s="27" t="s">
        <v>405</v>
      </c>
      <c r="E35" s="27" t="s">
        <v>469</v>
      </c>
      <c r="F35" s="27" t="s">
        <v>470</v>
      </c>
      <c r="G35" s="27" t="s">
        <v>207</v>
      </c>
      <c r="H35" s="28">
        <v>4</v>
      </c>
      <c r="I35" s="27" t="s">
        <v>132</v>
      </c>
      <c r="J35" s="27" t="s">
        <v>124</v>
      </c>
      <c r="K35" s="29" t="s">
        <v>270</v>
      </c>
      <c r="L35" s="42">
        <v>0</v>
      </c>
      <c r="M35" s="30">
        <v>4</v>
      </c>
      <c r="N35" s="30">
        <v>21</v>
      </c>
      <c r="O35" s="31">
        <v>5.25</v>
      </c>
      <c r="P35" s="31">
        <v>2</v>
      </c>
      <c r="Q35" s="101" t="s">
        <v>1329</v>
      </c>
    </row>
    <row r="36" spans="1:17" ht="48.75" thickTop="1" thickBot="1" x14ac:dyDescent="0.3">
      <c r="A36" s="25">
        <v>11</v>
      </c>
      <c r="B36" s="26" t="s">
        <v>460</v>
      </c>
      <c r="C36" s="27" t="s">
        <v>203</v>
      </c>
      <c r="D36" s="27" t="s">
        <v>471</v>
      </c>
      <c r="E36" s="27" t="s">
        <v>472</v>
      </c>
      <c r="F36" s="27" t="s">
        <v>473</v>
      </c>
      <c r="G36" s="27" t="s">
        <v>207</v>
      </c>
      <c r="H36" s="28">
        <v>1652</v>
      </c>
      <c r="I36" s="27" t="s">
        <v>123</v>
      </c>
      <c r="J36" s="27" t="s">
        <v>124</v>
      </c>
      <c r="K36" s="29" t="s">
        <v>49</v>
      </c>
      <c r="L36" s="42">
        <v>0</v>
      </c>
      <c r="M36" s="30">
        <v>1652</v>
      </c>
      <c r="N36" s="30">
        <v>4162</v>
      </c>
      <c r="O36" s="31">
        <v>2.5193704600484264</v>
      </c>
      <c r="P36" s="31">
        <v>2</v>
      </c>
      <c r="Q36" s="42" t="s">
        <v>1330</v>
      </c>
    </row>
    <row r="37" spans="1:17" ht="48.75" thickTop="1" thickBot="1" x14ac:dyDescent="0.3">
      <c r="A37" s="25">
        <v>144</v>
      </c>
      <c r="B37" s="26" t="s">
        <v>460</v>
      </c>
      <c r="C37" s="27" t="s">
        <v>203</v>
      </c>
      <c r="D37" s="27" t="s">
        <v>500</v>
      </c>
      <c r="E37" s="27" t="s">
        <v>501</v>
      </c>
      <c r="F37" s="27" t="s">
        <v>502</v>
      </c>
      <c r="G37" s="27" t="s">
        <v>122</v>
      </c>
      <c r="H37" s="28">
        <v>1</v>
      </c>
      <c r="I37" s="27" t="s">
        <v>130</v>
      </c>
      <c r="J37" s="27" t="s">
        <v>124</v>
      </c>
      <c r="K37" s="29" t="s">
        <v>36</v>
      </c>
      <c r="L37" s="42">
        <v>0</v>
      </c>
      <c r="M37" s="30">
        <v>1</v>
      </c>
      <c r="N37" s="30">
        <v>0</v>
      </c>
      <c r="O37" s="31" t="s">
        <v>406</v>
      </c>
      <c r="P37" s="31" t="s">
        <v>291</v>
      </c>
      <c r="Q37" s="42" t="s">
        <v>1331</v>
      </c>
    </row>
    <row r="38" spans="1:17" ht="57.75" thickTop="1" thickBot="1" x14ac:dyDescent="0.3">
      <c r="A38" s="25">
        <v>12</v>
      </c>
      <c r="B38" s="26" t="s">
        <v>460</v>
      </c>
      <c r="C38" s="27" t="s">
        <v>203</v>
      </c>
      <c r="D38" s="27" t="s">
        <v>475</v>
      </c>
      <c r="E38" s="27" t="s">
        <v>476</v>
      </c>
      <c r="F38" s="27" t="s">
        <v>477</v>
      </c>
      <c r="G38" s="27" t="s">
        <v>207</v>
      </c>
      <c r="H38" s="28">
        <v>700</v>
      </c>
      <c r="I38" s="27" t="s">
        <v>123</v>
      </c>
      <c r="J38" s="27" t="s">
        <v>124</v>
      </c>
      <c r="K38" s="29" t="s">
        <v>49</v>
      </c>
      <c r="L38" s="42">
        <v>0</v>
      </c>
      <c r="M38" s="30">
        <v>700</v>
      </c>
      <c r="N38" s="30">
        <v>953</v>
      </c>
      <c r="O38" s="31">
        <v>1.3614285714285714</v>
      </c>
      <c r="P38" s="31">
        <v>1.3614285714285714</v>
      </c>
      <c r="Q38" s="101" t="s">
        <v>1332</v>
      </c>
    </row>
    <row r="39" spans="1:17" ht="48.75" thickTop="1" thickBot="1" x14ac:dyDescent="0.3">
      <c r="A39" s="25">
        <v>23</v>
      </c>
      <c r="B39" s="26" t="s">
        <v>460</v>
      </c>
      <c r="C39" s="27" t="s">
        <v>194</v>
      </c>
      <c r="D39" s="27" t="s">
        <v>389</v>
      </c>
      <c r="E39" s="27" t="s">
        <v>478</v>
      </c>
      <c r="F39" s="27" t="s">
        <v>479</v>
      </c>
      <c r="G39" s="27" t="s">
        <v>207</v>
      </c>
      <c r="H39" s="28">
        <v>1</v>
      </c>
      <c r="I39" s="27" t="s">
        <v>123</v>
      </c>
      <c r="J39" s="27" t="s">
        <v>124</v>
      </c>
      <c r="K39" s="29" t="s">
        <v>36</v>
      </c>
      <c r="L39" s="42">
        <v>0</v>
      </c>
      <c r="M39" s="30">
        <v>1</v>
      </c>
      <c r="N39" s="30">
        <v>2337</v>
      </c>
      <c r="O39" s="31">
        <v>2337</v>
      </c>
      <c r="P39" s="31">
        <v>2</v>
      </c>
      <c r="Q39" s="101" t="s">
        <v>1333</v>
      </c>
    </row>
    <row r="40" spans="1:17" ht="95.25" thickTop="1" thickBot="1" x14ac:dyDescent="0.3">
      <c r="A40" s="25">
        <v>69</v>
      </c>
      <c r="B40" s="26" t="s">
        <v>480</v>
      </c>
      <c r="C40" s="27" t="s">
        <v>160</v>
      </c>
      <c r="D40" s="27" t="s">
        <v>169</v>
      </c>
      <c r="E40" s="27" t="s">
        <v>170</v>
      </c>
      <c r="F40" s="27" t="s">
        <v>386</v>
      </c>
      <c r="G40" s="27" t="s">
        <v>122</v>
      </c>
      <c r="H40" s="28">
        <v>1</v>
      </c>
      <c r="I40" s="27" t="s">
        <v>132</v>
      </c>
      <c r="J40" s="27" t="s">
        <v>126</v>
      </c>
      <c r="K40" s="29" t="s">
        <v>13</v>
      </c>
      <c r="L40" s="42">
        <v>0</v>
      </c>
      <c r="M40" s="30">
        <v>1</v>
      </c>
      <c r="N40" s="30">
        <v>0.68</v>
      </c>
      <c r="O40" s="31">
        <v>0.68</v>
      </c>
      <c r="P40" s="31">
        <v>0.68</v>
      </c>
      <c r="Q40" s="42" t="s">
        <v>1334</v>
      </c>
    </row>
    <row r="41" spans="1:17" ht="57.75" thickTop="1" thickBot="1" x14ac:dyDescent="0.3">
      <c r="A41" s="25">
        <v>75</v>
      </c>
      <c r="B41" s="26" t="s">
        <v>480</v>
      </c>
      <c r="C41" s="27" t="s">
        <v>160</v>
      </c>
      <c r="D41" s="27" t="s">
        <v>364</v>
      </c>
      <c r="E41" s="27" t="s">
        <v>377</v>
      </c>
      <c r="F41" s="27" t="s">
        <v>166</v>
      </c>
      <c r="G41" s="27" t="s">
        <v>122</v>
      </c>
      <c r="H41" s="28">
        <v>1</v>
      </c>
      <c r="I41" s="27" t="s">
        <v>132</v>
      </c>
      <c r="J41" s="27" t="s">
        <v>126</v>
      </c>
      <c r="K41" s="29" t="s">
        <v>11</v>
      </c>
      <c r="L41" s="42">
        <v>0</v>
      </c>
      <c r="M41" s="30">
        <v>1</v>
      </c>
      <c r="N41" s="30">
        <v>1</v>
      </c>
      <c r="O41" s="31">
        <v>1</v>
      </c>
      <c r="P41" s="31">
        <v>1</v>
      </c>
      <c r="Q41" s="42" t="s">
        <v>1335</v>
      </c>
    </row>
    <row r="42" spans="1:17" ht="48.75" thickTop="1" thickBot="1" x14ac:dyDescent="0.3">
      <c r="A42" s="25">
        <v>67</v>
      </c>
      <c r="B42" s="26" t="s">
        <v>480</v>
      </c>
      <c r="C42" s="27" t="s">
        <v>149</v>
      </c>
      <c r="D42" s="27" t="s">
        <v>461</v>
      </c>
      <c r="E42" s="27" t="s">
        <v>175</v>
      </c>
      <c r="F42" s="27" t="s">
        <v>176</v>
      </c>
      <c r="G42" s="27" t="s">
        <v>122</v>
      </c>
      <c r="H42" s="28">
        <v>1</v>
      </c>
      <c r="I42" s="27" t="s">
        <v>173</v>
      </c>
      <c r="J42" s="27" t="s">
        <v>126</v>
      </c>
      <c r="K42" s="29" t="s">
        <v>15</v>
      </c>
      <c r="L42" s="42">
        <v>0</v>
      </c>
      <c r="M42" s="30">
        <v>1</v>
      </c>
      <c r="N42" s="30">
        <v>0.5</v>
      </c>
      <c r="O42" s="31">
        <v>0.5</v>
      </c>
      <c r="P42" s="31">
        <v>0.5</v>
      </c>
      <c r="Q42" s="42" t="s">
        <v>1336</v>
      </c>
    </row>
    <row r="43" spans="1:17" ht="48.75" thickTop="1" thickBot="1" x14ac:dyDescent="0.3">
      <c r="A43" s="25">
        <v>72</v>
      </c>
      <c r="B43" s="26" t="s">
        <v>480</v>
      </c>
      <c r="C43" s="27" t="s">
        <v>149</v>
      </c>
      <c r="D43" s="27" t="s">
        <v>461</v>
      </c>
      <c r="E43" s="27" t="s">
        <v>481</v>
      </c>
      <c r="F43" s="27" t="s">
        <v>482</v>
      </c>
      <c r="G43" s="27" t="s">
        <v>122</v>
      </c>
      <c r="H43" s="28">
        <v>0.75</v>
      </c>
      <c r="I43" s="27" t="s">
        <v>153</v>
      </c>
      <c r="J43" s="27" t="s">
        <v>126</v>
      </c>
      <c r="K43" s="29" t="s">
        <v>13</v>
      </c>
      <c r="L43" s="42">
        <v>0</v>
      </c>
      <c r="M43" s="30">
        <v>0.75</v>
      </c>
      <c r="N43" s="30">
        <v>0.33050000000000002</v>
      </c>
      <c r="O43" s="31">
        <v>0.44066666666666671</v>
      </c>
      <c r="P43" s="31">
        <v>0.44066666666666671</v>
      </c>
      <c r="Q43" s="42" t="s">
        <v>1336</v>
      </c>
    </row>
    <row r="44" spans="1:17" ht="64.5" thickTop="1" thickBot="1" x14ac:dyDescent="0.3">
      <c r="A44" s="25">
        <v>68</v>
      </c>
      <c r="B44" s="26" t="s">
        <v>480</v>
      </c>
      <c r="C44" s="27" t="s">
        <v>149</v>
      </c>
      <c r="D44" s="27" t="s">
        <v>461</v>
      </c>
      <c r="E44" s="27" t="s">
        <v>483</v>
      </c>
      <c r="F44" s="27" t="s">
        <v>484</v>
      </c>
      <c r="G44" s="27" t="s">
        <v>122</v>
      </c>
      <c r="H44" s="28">
        <v>1</v>
      </c>
      <c r="I44" s="27" t="s">
        <v>153</v>
      </c>
      <c r="J44" s="27" t="s">
        <v>126</v>
      </c>
      <c r="K44" s="29" t="s">
        <v>15</v>
      </c>
      <c r="L44" s="42">
        <v>0</v>
      </c>
      <c r="M44" s="30">
        <v>1</v>
      </c>
      <c r="N44" s="30">
        <v>0.625</v>
      </c>
      <c r="O44" s="31">
        <v>0.625</v>
      </c>
      <c r="P44" s="31">
        <v>0.625</v>
      </c>
      <c r="Q44" s="42" t="s">
        <v>1337</v>
      </c>
    </row>
    <row r="45" spans="1:17" ht="48.75" thickTop="1" thickBot="1" x14ac:dyDescent="0.3">
      <c r="A45" s="25">
        <v>64</v>
      </c>
      <c r="B45" s="26" t="s">
        <v>480</v>
      </c>
      <c r="C45" s="27" t="s">
        <v>149</v>
      </c>
      <c r="D45" s="27" t="s">
        <v>150</v>
      </c>
      <c r="E45" s="27" t="s">
        <v>151</v>
      </c>
      <c r="F45" s="27" t="s">
        <v>152</v>
      </c>
      <c r="G45" s="27" t="s">
        <v>122</v>
      </c>
      <c r="H45" s="28">
        <v>1</v>
      </c>
      <c r="I45" s="27" t="s">
        <v>153</v>
      </c>
      <c r="J45" s="27" t="s">
        <v>126</v>
      </c>
      <c r="K45" s="29" t="s">
        <v>7</v>
      </c>
      <c r="L45" s="42">
        <v>0</v>
      </c>
      <c r="M45" s="30">
        <v>1</v>
      </c>
      <c r="N45" s="30">
        <v>0.33499999999999996</v>
      </c>
      <c r="O45" s="31">
        <v>0.33499999999999996</v>
      </c>
      <c r="P45" s="31">
        <v>0.33499999999999996</v>
      </c>
      <c r="Q45" s="42" t="s">
        <v>1338</v>
      </c>
    </row>
    <row r="46" spans="1:17" ht="80.25" thickTop="1" thickBot="1" x14ac:dyDescent="0.3">
      <c r="A46" s="25">
        <v>105</v>
      </c>
      <c r="B46" s="26" t="s">
        <v>485</v>
      </c>
      <c r="C46" s="27" t="s">
        <v>154</v>
      </c>
      <c r="D46" s="27" t="s">
        <v>165</v>
      </c>
      <c r="E46" s="27" t="s">
        <v>155</v>
      </c>
      <c r="F46" s="27" t="s">
        <v>486</v>
      </c>
      <c r="G46" s="27" t="s">
        <v>122</v>
      </c>
      <c r="H46" s="28">
        <v>0.9</v>
      </c>
      <c r="I46" s="27" t="s">
        <v>132</v>
      </c>
      <c r="J46" s="27" t="s">
        <v>126</v>
      </c>
      <c r="K46" s="29" t="s">
        <v>87</v>
      </c>
      <c r="L46" s="42">
        <v>0</v>
      </c>
      <c r="M46" s="30">
        <v>0.9</v>
      </c>
      <c r="N46" s="30">
        <v>0.99333333333333318</v>
      </c>
      <c r="O46" s="31">
        <v>1.1037037037037034</v>
      </c>
      <c r="P46" s="31">
        <v>1.1037037037037034</v>
      </c>
      <c r="Q46" s="101" t="s">
        <v>1339</v>
      </c>
    </row>
    <row r="47" spans="1:17" ht="34.5" thickTop="1" x14ac:dyDescent="0.35">
      <c r="M47" s="320"/>
      <c r="N47" s="320"/>
      <c r="O47" s="317" t="s">
        <v>157</v>
      </c>
      <c r="P47" s="318">
        <v>1.1330135785061297</v>
      </c>
      <c r="Q47" s="319" t="s">
        <v>158</v>
      </c>
    </row>
  </sheetData>
  <sheetProtection algorithmName="SHA-512" hashValue="oH/hV8HmB6/zFV/nKs6rM8+PudHxk60UIrAk0HYLZrHViPzpgcYOEjVqQbOGbmecNu7VOo07iCWXhltR3/FvLg==" saltValue="V9Nz1XQ6rR4eWEf087469Q==" spinCount="100000" sheet="1" formatCells="0" formatColumns="0"/>
  <autoFilter ref="A3:Q46" xr:uid="{00000000-0001-0000-0400-000000000000}"/>
  <conditionalFormatting sqref="B4:B46">
    <cfRule type="containsText" dxfId="234" priority="76" operator="containsText" text="Normatividad al Servicio del Cambio / Procesos">
      <formula>NOT(ISERROR(SEARCH("Normatividad al Servicio del Cambio / Procesos",B4)))</formula>
    </cfRule>
    <cfRule type="containsText" dxfId="233" priority="101" operator="containsText" text="Transparencia y Cercanía al Ciudadano / Grupos de Interés ">
      <formula>NOT(ISERROR(SEARCH("Transparencia y Cercanía al Ciudadano / Grupos de Interés ",B4)))</formula>
    </cfRule>
    <cfRule type="containsText" dxfId="232" priority="102" operator="containsText" text="Apoyo a la Modernización DIAN / Procesos">
      <formula>NOT(ISERROR(SEARCH("Apoyo a la Modernización DIAN / Procesos",B4)))</formula>
    </cfRule>
    <cfRule type="containsText" dxfId="231" priority="103" operator="containsText" text="Transformación Cultural y Gestión del Cambio / Talento Humano">
      <formula>NOT(ISERROR(SEARCH("Transformación Cultural y Gestión del Cambio / Talento Humano",B4)))</formula>
    </cfRule>
    <cfRule type="containsText" dxfId="230" priority="10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46 F4:G46">
    <cfRule type="containsText" dxfId="229" priority="88" operator="containsText" text="Modernización y Gestión Integral de Procesos del Negocio / Procesos">
      <formula>NOT(ISERROR(SEARCH("Modernización y Gestión Integral de Procesos del Negocio / Procesos",C4)))</formula>
    </cfRule>
    <cfRule type="containsText" dxfId="228" priority="89" operator="containsText" text="Transparencia y Cercanía al Ciudadano / Grupos de Interés">
      <formula>NOT(ISERROR(SEARCH("Transparencia y Cercanía al Ciudadano / Grupos de Interés",C4)))</formula>
    </cfRule>
    <cfRule type="containsText" dxfId="227" priority="90" operator="containsText" text="Legitimidad y Sostenibilidad Fiscal / Resultados">
      <formula>NOT(ISERROR(SEARCH("Legitimidad y Sostenibilidad Fiscal / Resultados",C4)))</formula>
    </cfRule>
  </conditionalFormatting>
  <conditionalFormatting sqref="F4:G46 C4:D46">
    <cfRule type="containsText" dxfId="226" priority="87" operator="containsText" text="Aprendizaje y Crecimiento / Talento Humano">
      <formula>NOT(ISERROR(SEARCH("Aprendizaje y Crecimiento / Talento Humano",C4)))</formula>
    </cfRule>
  </conditionalFormatting>
  <conditionalFormatting sqref="I4:J46 F10:G44">
    <cfRule type="containsText" dxfId="225" priority="77" operator="containsText" text="Aprendizaje y Crecimiento / Talento Humano">
      <formula>NOT(ISERROR(SEARCH("Aprendizaje y Crecimiento / Talento Humano",F4)))</formula>
    </cfRule>
    <cfRule type="containsText" dxfId="224" priority="78" operator="containsText" text="Modernización y Gestión Integral de Procesos del Negocio / Procesos">
      <formula>NOT(ISERROR(SEARCH("Modernización y Gestión Integral de Procesos del Negocio / Procesos",F4)))</formula>
    </cfRule>
    <cfRule type="containsText" dxfId="223" priority="79" operator="containsText" text="Transparencia y Cercanía al Ciudadano / Grupos de Interés">
      <formula>NOT(ISERROR(SEARCH("Transparencia y Cercanía al Ciudadano / Grupos de Interés",F4)))</formula>
    </cfRule>
    <cfRule type="containsText" dxfId="222" priority="80" operator="containsText" text="Legitimidad y Sostenibilidad Fiscal / Resultados">
      <formula>NOT(ISERROR(SEARCH("Legitimidad y Sostenibilidad Fiscal / Resultados",F4)))</formula>
    </cfRule>
  </conditionalFormatting>
  <conditionalFormatting sqref="L4:L46">
    <cfRule type="cellIs" dxfId="221" priority="54" operator="equal">
      <formula>0</formula>
    </cfRule>
  </conditionalFormatting>
  <conditionalFormatting sqref="O4:O46">
    <cfRule type="containsText" dxfId="220" priority="91" operator="containsText" text="Sin medición en la vigencia">
      <formula>NOT(ISERROR(SEARCH("Sin medición en la vigencia",O4)))</formula>
    </cfRule>
    <cfRule type="cellIs" dxfId="219" priority="92" operator="greaterThan">
      <formula>1.1</formula>
    </cfRule>
    <cfRule type="cellIs" dxfId="218" priority="93" operator="between">
      <formula>100%</formula>
      <formula>110%</formula>
    </cfRule>
    <cfRule type="cellIs" dxfId="217" priority="94" operator="between">
      <formula>70%</formula>
      <formula>99.9999999%</formula>
    </cfRule>
    <cfRule type="cellIs" dxfId="216" priority="95" operator="between">
      <formula>0</formula>
      <formula>0.6999999999999</formula>
    </cfRule>
  </conditionalFormatting>
  <conditionalFormatting sqref="P4:P46">
    <cfRule type="cellIs" dxfId="215" priority="97" operator="greaterThan">
      <formula>1.1</formula>
    </cfRule>
    <cfRule type="cellIs" dxfId="214" priority="98" operator="between">
      <formula>100%</formula>
      <formula>110%</formula>
    </cfRule>
    <cfRule type="cellIs" dxfId="213" priority="99" operator="between">
      <formula>70%</formula>
      <formula>99.9999999%</formula>
    </cfRule>
    <cfRule type="cellIs" dxfId="212" priority="100" operator="between">
      <formula>0</formula>
      <formula>0.6999999999999</formula>
    </cfRule>
  </conditionalFormatting>
  <conditionalFormatting sqref="H4:H46 M4:N46">
    <cfRule type="expression" dxfId="211" priority="81">
      <formula>$G4&lt;&gt;"Porcentaje"</formula>
    </cfRule>
    <cfRule type="expression" dxfId="210" priority="82">
      <formula>$G4="Porcentaje"</formula>
    </cfRule>
  </conditionalFormatting>
  <conditionalFormatting sqref="Q43">
    <cfRule type="cellIs" dxfId="209" priority="1" operator="equal">
      <formula>0</formula>
    </cfRule>
  </conditionalFormatting>
  <hyperlinks>
    <hyperlink ref="Q47" location="Principal!A1" display="volver al índice" xr:uid="{24A58A96-BF7D-4609-96A8-1CE49BA84EEE}"/>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6" operator="containsText" id="{A663A647-6118-4713-AA3B-79D8FD25DC47}">
            <xm:f>NOT(ISERROR(SEARCH("-",P4)))</xm:f>
            <xm:f>"-"</xm:f>
            <x14:dxf>
              <fill>
                <patternFill>
                  <bgColor rgb="FF000000"/>
                </patternFill>
              </fill>
            </x14:dxf>
          </x14:cfRule>
          <xm:sqref>P4:P46</xm:sqref>
        </x14:conditionalFormatting>
      </x14:conditionalFormattings>
    </ext>
  </extLst>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3B491-E807-4C73-8F38-140639265146}">
  <sheetPr codeName="Sheet44">
    <pageSetUpPr fitToPage="1"/>
  </sheetPr>
  <dimension ref="A1:Q4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44</v>
      </c>
      <c r="E1" s="9" t="s">
        <v>681</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396</v>
      </c>
      <c r="M4" s="30">
        <v>0.66500000000000004</v>
      </c>
      <c r="N4" s="30">
        <v>0.75</v>
      </c>
      <c r="O4" s="31">
        <v>1.1278195488721805</v>
      </c>
      <c r="P4" s="31">
        <v>1.1278195488721805</v>
      </c>
      <c r="Q4" s="42" t="s">
        <v>2057</v>
      </c>
    </row>
    <row r="5" spans="1:17" ht="132.75" thickTop="1" thickBot="1" x14ac:dyDescent="0.3">
      <c r="A5" s="25">
        <v>136</v>
      </c>
      <c r="B5" s="26" t="s">
        <v>438</v>
      </c>
      <c r="C5" s="27" t="s">
        <v>127</v>
      </c>
      <c r="D5" s="27" t="s">
        <v>240</v>
      </c>
      <c r="E5" s="27" t="s">
        <v>241</v>
      </c>
      <c r="F5" s="27" t="s">
        <v>242</v>
      </c>
      <c r="G5" s="27" t="s">
        <v>231</v>
      </c>
      <c r="H5" s="28">
        <v>100000000.00000001</v>
      </c>
      <c r="I5" s="27" t="s">
        <v>123</v>
      </c>
      <c r="J5" s="27" t="s">
        <v>124</v>
      </c>
      <c r="K5" s="29" t="s">
        <v>36</v>
      </c>
      <c r="L5" s="52" t="s">
        <v>682</v>
      </c>
      <c r="M5" s="30">
        <v>100000000.00000001</v>
      </c>
      <c r="N5" s="30">
        <v>1174011000</v>
      </c>
      <c r="O5" s="31">
        <v>11.740109999999998</v>
      </c>
      <c r="P5" s="31">
        <v>2</v>
      </c>
      <c r="Q5" s="42" t="s">
        <v>2058</v>
      </c>
    </row>
    <row r="6" spans="1:17" ht="76.5" thickTop="1" thickBot="1" x14ac:dyDescent="0.3">
      <c r="A6" s="25">
        <v>145</v>
      </c>
      <c r="B6" s="26" t="s">
        <v>438</v>
      </c>
      <c r="C6" s="27" t="s">
        <v>127</v>
      </c>
      <c r="D6" s="27" t="s">
        <v>249</v>
      </c>
      <c r="E6" s="27" t="s">
        <v>250</v>
      </c>
      <c r="F6" s="27" t="s">
        <v>251</v>
      </c>
      <c r="G6" s="27" t="s">
        <v>231</v>
      </c>
      <c r="H6" s="28">
        <v>6300000</v>
      </c>
      <c r="I6" s="27" t="s">
        <v>123</v>
      </c>
      <c r="J6" s="27" t="s">
        <v>124</v>
      </c>
      <c r="K6" s="29" t="s">
        <v>38</v>
      </c>
      <c r="L6" s="52" t="s">
        <v>682</v>
      </c>
      <c r="M6" s="30">
        <v>6300000</v>
      </c>
      <c r="N6" s="30">
        <v>20829400</v>
      </c>
      <c r="O6" s="31">
        <v>3.3062539682539684</v>
      </c>
      <c r="P6" s="31">
        <v>2</v>
      </c>
      <c r="Q6" s="42" t="s">
        <v>2059</v>
      </c>
    </row>
    <row r="7" spans="1:17" ht="170.25" thickTop="1" thickBot="1" x14ac:dyDescent="0.3">
      <c r="A7" s="25">
        <v>132</v>
      </c>
      <c r="B7" s="26" t="s">
        <v>438</v>
      </c>
      <c r="C7" s="27" t="s">
        <v>127</v>
      </c>
      <c r="D7" s="27" t="s">
        <v>358</v>
      </c>
      <c r="E7" s="27" t="s">
        <v>442</v>
      </c>
      <c r="F7" s="27" t="s">
        <v>442</v>
      </c>
      <c r="G7" s="27" t="s">
        <v>231</v>
      </c>
      <c r="H7" s="28">
        <v>23487500000</v>
      </c>
      <c r="I7" s="27" t="s">
        <v>123</v>
      </c>
      <c r="J7" s="27" t="s">
        <v>124</v>
      </c>
      <c r="K7" s="29" t="s">
        <v>238</v>
      </c>
      <c r="L7" s="52" t="s">
        <v>682</v>
      </c>
      <c r="M7" s="30">
        <v>23487500000</v>
      </c>
      <c r="N7" s="30">
        <v>18131445875</v>
      </c>
      <c r="O7" s="31">
        <v>0.7719615061202767</v>
      </c>
      <c r="P7" s="31">
        <v>0.7719615061202767</v>
      </c>
      <c r="Q7" s="42" t="s">
        <v>2060</v>
      </c>
    </row>
    <row r="8" spans="1:17" ht="57.75" thickTop="1" thickBot="1" x14ac:dyDescent="0.3">
      <c r="A8" s="25">
        <v>65</v>
      </c>
      <c r="B8" s="26" t="s">
        <v>438</v>
      </c>
      <c r="C8" s="27" t="s">
        <v>127</v>
      </c>
      <c r="D8" s="27" t="s">
        <v>128</v>
      </c>
      <c r="E8" s="27" t="s">
        <v>359</v>
      </c>
      <c r="F8" s="27" t="s">
        <v>360</v>
      </c>
      <c r="G8" s="27" t="s">
        <v>122</v>
      </c>
      <c r="H8" s="28">
        <v>1</v>
      </c>
      <c r="I8" s="27" t="s">
        <v>132</v>
      </c>
      <c r="J8" s="27" t="s">
        <v>126</v>
      </c>
      <c r="K8" s="29" t="s">
        <v>15</v>
      </c>
      <c r="L8" s="52" t="s">
        <v>396</v>
      </c>
      <c r="M8" s="30">
        <v>1</v>
      </c>
      <c r="N8" s="30">
        <v>1</v>
      </c>
      <c r="O8" s="31">
        <v>1</v>
      </c>
      <c r="P8" s="31">
        <v>1</v>
      </c>
      <c r="Q8" s="42" t="s">
        <v>2061</v>
      </c>
    </row>
    <row r="9" spans="1:17" ht="114" thickTop="1" thickBot="1" x14ac:dyDescent="0.3">
      <c r="A9" s="25">
        <v>2</v>
      </c>
      <c r="B9" s="26" t="s">
        <v>438</v>
      </c>
      <c r="C9" s="27" t="s">
        <v>127</v>
      </c>
      <c r="D9" s="27" t="s">
        <v>265</v>
      </c>
      <c r="E9" s="27" t="s">
        <v>444</v>
      </c>
      <c r="F9" s="27" t="s">
        <v>445</v>
      </c>
      <c r="G9" s="27" t="s">
        <v>440</v>
      </c>
      <c r="H9" s="28">
        <v>160674.52028898333</v>
      </c>
      <c r="I9" s="27" t="s">
        <v>123</v>
      </c>
      <c r="J9" s="27" t="s">
        <v>124</v>
      </c>
      <c r="K9" s="29" t="s">
        <v>45</v>
      </c>
      <c r="L9" s="52" t="s">
        <v>404</v>
      </c>
      <c r="M9" s="30">
        <v>160674.52028898333</v>
      </c>
      <c r="N9" s="30">
        <v>191318</v>
      </c>
      <c r="O9" s="31">
        <v>1.1907177295809095</v>
      </c>
      <c r="P9" s="31">
        <v>1.1907177295809095</v>
      </c>
      <c r="Q9" s="42" t="s">
        <v>2062</v>
      </c>
    </row>
    <row r="10" spans="1:17" ht="95.25" thickTop="1" thickBot="1" x14ac:dyDescent="0.3">
      <c r="A10" s="25">
        <v>137</v>
      </c>
      <c r="B10" s="26" t="s">
        <v>438</v>
      </c>
      <c r="C10" s="27" t="s">
        <v>127</v>
      </c>
      <c r="D10" s="27" t="s">
        <v>489</v>
      </c>
      <c r="E10" s="27" t="s">
        <v>243</v>
      </c>
      <c r="F10" s="27" t="s">
        <v>244</v>
      </c>
      <c r="G10" s="27" t="s">
        <v>231</v>
      </c>
      <c r="H10" s="28">
        <v>20000000</v>
      </c>
      <c r="I10" s="27" t="s">
        <v>123</v>
      </c>
      <c r="J10" s="27" t="s">
        <v>124</v>
      </c>
      <c r="K10" s="29" t="s">
        <v>36</v>
      </c>
      <c r="L10" s="52" t="s">
        <v>683</v>
      </c>
      <c r="M10" s="30">
        <v>20000000</v>
      </c>
      <c r="N10" s="30">
        <v>0</v>
      </c>
      <c r="O10" s="31">
        <v>0</v>
      </c>
      <c r="P10" s="31">
        <v>0</v>
      </c>
      <c r="Q10" s="42" t="s">
        <v>2063</v>
      </c>
    </row>
    <row r="11" spans="1:17" ht="76.5" thickTop="1" thickBot="1" x14ac:dyDescent="0.3">
      <c r="A11" s="25">
        <v>146</v>
      </c>
      <c r="B11" s="26" t="s">
        <v>438</v>
      </c>
      <c r="C11" s="27" t="s">
        <v>127</v>
      </c>
      <c r="D11" s="27" t="s">
        <v>249</v>
      </c>
      <c r="E11" s="27" t="s">
        <v>490</v>
      </c>
      <c r="F11" s="27" t="s">
        <v>491</v>
      </c>
      <c r="G11" s="27" t="s">
        <v>231</v>
      </c>
      <c r="H11" s="28">
        <v>17598900</v>
      </c>
      <c r="I11" s="27" t="s">
        <v>123</v>
      </c>
      <c r="J11" s="27" t="s">
        <v>124</v>
      </c>
      <c r="K11" s="29" t="s">
        <v>38</v>
      </c>
      <c r="L11" s="52" t="s">
        <v>682</v>
      </c>
      <c r="M11" s="30">
        <v>17598900</v>
      </c>
      <c r="N11" s="30">
        <v>20829400</v>
      </c>
      <c r="O11" s="31">
        <v>1.1835626090267006</v>
      </c>
      <c r="P11" s="31">
        <v>1.1835626090267006</v>
      </c>
      <c r="Q11" s="42" t="s">
        <v>2064</v>
      </c>
    </row>
    <row r="12" spans="1:17" ht="95.25" thickTop="1" thickBot="1" x14ac:dyDescent="0.3">
      <c r="A12" s="25">
        <v>133</v>
      </c>
      <c r="B12" s="26" t="s">
        <v>438</v>
      </c>
      <c r="C12" s="27" t="s">
        <v>127</v>
      </c>
      <c r="D12" s="27" t="s">
        <v>358</v>
      </c>
      <c r="E12" s="27" t="s">
        <v>237</v>
      </c>
      <c r="F12" s="27" t="s">
        <v>237</v>
      </c>
      <c r="G12" s="27" t="s">
        <v>231</v>
      </c>
      <c r="H12" s="28">
        <v>16533846153.846153</v>
      </c>
      <c r="I12" s="27" t="s">
        <v>123</v>
      </c>
      <c r="J12" s="27" t="s">
        <v>124</v>
      </c>
      <c r="K12" s="29" t="s">
        <v>238</v>
      </c>
      <c r="L12" s="52" t="s">
        <v>683</v>
      </c>
      <c r="M12" s="30">
        <v>16533846153.846153</v>
      </c>
      <c r="N12" s="30">
        <v>17215918375</v>
      </c>
      <c r="O12" s="31">
        <v>1.0412530886526472</v>
      </c>
      <c r="P12" s="31">
        <v>1.0412530886526472</v>
      </c>
      <c r="Q12" s="42" t="s">
        <v>2065</v>
      </c>
    </row>
    <row r="13" spans="1:17" ht="64.5" thickTop="1" thickBot="1" x14ac:dyDescent="0.3">
      <c r="A13" s="25">
        <v>66</v>
      </c>
      <c r="B13" s="26" t="s">
        <v>438</v>
      </c>
      <c r="C13" s="27" t="s">
        <v>127</v>
      </c>
      <c r="D13" s="27" t="s">
        <v>128</v>
      </c>
      <c r="E13" s="27" t="s">
        <v>361</v>
      </c>
      <c r="F13" s="27" t="s">
        <v>383</v>
      </c>
      <c r="G13" s="27" t="s">
        <v>122</v>
      </c>
      <c r="H13" s="28">
        <v>1</v>
      </c>
      <c r="I13" s="27" t="s">
        <v>132</v>
      </c>
      <c r="J13" s="27" t="s">
        <v>126</v>
      </c>
      <c r="K13" s="29" t="s">
        <v>15</v>
      </c>
      <c r="L13" s="52" t="s">
        <v>396</v>
      </c>
      <c r="M13" s="30">
        <v>1</v>
      </c>
      <c r="N13" s="30">
        <v>1</v>
      </c>
      <c r="O13" s="31">
        <v>1</v>
      </c>
      <c r="P13" s="31">
        <v>1</v>
      </c>
      <c r="Q13" s="42" t="s">
        <v>2066</v>
      </c>
    </row>
    <row r="14" spans="1:17" ht="132.75" thickTop="1" thickBot="1" x14ac:dyDescent="0.3">
      <c r="A14" s="25">
        <v>109</v>
      </c>
      <c r="B14" s="26" t="s">
        <v>438</v>
      </c>
      <c r="C14" s="27" t="s">
        <v>290</v>
      </c>
      <c r="D14" s="27" t="s">
        <v>290</v>
      </c>
      <c r="E14" s="27" t="s">
        <v>317</v>
      </c>
      <c r="F14" s="27" t="s">
        <v>121</v>
      </c>
      <c r="G14" s="27" t="s">
        <v>122</v>
      </c>
      <c r="H14" s="28">
        <v>0.95</v>
      </c>
      <c r="I14" s="27" t="s">
        <v>123</v>
      </c>
      <c r="J14" s="27" t="s">
        <v>124</v>
      </c>
      <c r="K14" s="29" t="s">
        <v>93</v>
      </c>
      <c r="L14" s="52" t="s">
        <v>378</v>
      </c>
      <c r="M14" s="30">
        <v>0.95</v>
      </c>
      <c r="N14" s="30">
        <v>0.99199999999999999</v>
      </c>
      <c r="O14" s="31">
        <v>1.0442105263157895</v>
      </c>
      <c r="P14" s="31">
        <v>1.0442105263157895</v>
      </c>
      <c r="Q14" s="42" t="s">
        <v>2067</v>
      </c>
    </row>
    <row r="15" spans="1:17" ht="76.5" thickTop="1" thickBot="1" x14ac:dyDescent="0.3">
      <c r="A15" s="25">
        <v>138</v>
      </c>
      <c r="B15" s="26" t="s">
        <v>438</v>
      </c>
      <c r="C15" s="27" t="s">
        <v>127</v>
      </c>
      <c r="D15" s="27" t="s">
        <v>489</v>
      </c>
      <c r="E15" s="27" t="s">
        <v>245</v>
      </c>
      <c r="F15" s="27" t="s">
        <v>492</v>
      </c>
      <c r="G15" s="27" t="s">
        <v>231</v>
      </c>
      <c r="H15" s="28">
        <v>80000000</v>
      </c>
      <c r="I15" s="27" t="s">
        <v>123</v>
      </c>
      <c r="J15" s="27" t="s">
        <v>124</v>
      </c>
      <c r="K15" s="29" t="s">
        <v>36</v>
      </c>
      <c r="L15" s="52" t="s">
        <v>683</v>
      </c>
      <c r="M15" s="30">
        <v>80000000</v>
      </c>
      <c r="N15" s="30">
        <v>431830000</v>
      </c>
      <c r="O15" s="31">
        <v>5.397875</v>
      </c>
      <c r="P15" s="31">
        <v>2</v>
      </c>
      <c r="Q15" s="42" t="s">
        <v>2068</v>
      </c>
    </row>
    <row r="16" spans="1:17" ht="95.25" thickTop="1" thickBot="1" x14ac:dyDescent="0.3">
      <c r="A16" s="25">
        <v>147</v>
      </c>
      <c r="B16" s="26" t="s">
        <v>438</v>
      </c>
      <c r="C16" s="27" t="s">
        <v>127</v>
      </c>
      <c r="D16" s="27" t="s">
        <v>249</v>
      </c>
      <c r="E16" s="27" t="s">
        <v>252</v>
      </c>
      <c r="F16" s="27" t="s">
        <v>252</v>
      </c>
      <c r="G16" s="27" t="s">
        <v>231</v>
      </c>
      <c r="H16" s="28">
        <v>60000000</v>
      </c>
      <c r="I16" s="27" t="s">
        <v>123</v>
      </c>
      <c r="J16" s="27" t="s">
        <v>124</v>
      </c>
      <c r="K16" s="29" t="s">
        <v>38</v>
      </c>
      <c r="L16" s="52" t="s">
        <v>683</v>
      </c>
      <c r="M16" s="30">
        <v>60000000</v>
      </c>
      <c r="N16" s="30">
        <v>41172000</v>
      </c>
      <c r="O16" s="31">
        <v>0.68620000000000003</v>
      </c>
      <c r="P16" s="31">
        <v>0.68620000000000003</v>
      </c>
      <c r="Q16" s="42" t="s">
        <v>2069</v>
      </c>
    </row>
    <row r="17" spans="1:17" ht="132.75" thickTop="1" thickBot="1" x14ac:dyDescent="0.3">
      <c r="A17" s="25">
        <v>98</v>
      </c>
      <c r="B17" s="26" t="s">
        <v>438</v>
      </c>
      <c r="C17" s="27" t="s">
        <v>290</v>
      </c>
      <c r="D17" s="27" t="s">
        <v>446</v>
      </c>
      <c r="E17" s="27" t="s">
        <v>125</v>
      </c>
      <c r="F17" s="27" t="s">
        <v>331</v>
      </c>
      <c r="G17" s="27" t="s">
        <v>122</v>
      </c>
      <c r="H17" s="28">
        <v>0.95</v>
      </c>
      <c r="I17" s="27" t="s">
        <v>123</v>
      </c>
      <c r="J17" s="27" t="s">
        <v>126</v>
      </c>
      <c r="K17" s="29" t="s">
        <v>93</v>
      </c>
      <c r="L17" s="52" t="s">
        <v>378</v>
      </c>
      <c r="M17" s="30">
        <v>0.95</v>
      </c>
      <c r="N17" s="30">
        <v>0.82399999999999995</v>
      </c>
      <c r="O17" s="31">
        <v>0.86736842105263157</v>
      </c>
      <c r="P17" s="31">
        <v>0.86736842105263157</v>
      </c>
      <c r="Q17" s="42" t="s">
        <v>2070</v>
      </c>
    </row>
    <row r="18" spans="1:17" ht="95.25" thickTop="1" thickBot="1" x14ac:dyDescent="0.3">
      <c r="A18" s="25">
        <v>4</v>
      </c>
      <c r="B18" s="26" t="s">
        <v>438</v>
      </c>
      <c r="C18" s="27" t="s">
        <v>127</v>
      </c>
      <c r="D18" s="27" t="s">
        <v>268</v>
      </c>
      <c r="E18" s="27" t="s">
        <v>269</v>
      </c>
      <c r="F18" s="27" t="s">
        <v>447</v>
      </c>
      <c r="G18" s="27" t="s">
        <v>207</v>
      </c>
      <c r="H18" s="28">
        <v>488</v>
      </c>
      <c r="I18" s="27" t="s">
        <v>123</v>
      </c>
      <c r="J18" s="27" t="s">
        <v>124</v>
      </c>
      <c r="K18" s="29" t="s">
        <v>45</v>
      </c>
      <c r="L18" s="52" t="s">
        <v>684</v>
      </c>
      <c r="M18" s="30">
        <v>488</v>
      </c>
      <c r="N18" s="30">
        <v>505.84</v>
      </c>
      <c r="O18" s="31">
        <v>1.0365573770491803</v>
      </c>
      <c r="P18" s="31">
        <v>1.0365573770491803</v>
      </c>
      <c r="Q18" s="42" t="s">
        <v>2071</v>
      </c>
    </row>
    <row r="19" spans="1:17" ht="114" thickTop="1" thickBot="1" x14ac:dyDescent="0.3">
      <c r="A19" s="25">
        <v>234</v>
      </c>
      <c r="B19" s="26" t="s">
        <v>438</v>
      </c>
      <c r="C19" s="27" t="s">
        <v>127</v>
      </c>
      <c r="D19" s="27" t="s">
        <v>489</v>
      </c>
      <c r="E19" s="27" t="s">
        <v>493</v>
      </c>
      <c r="F19" s="27" t="s">
        <v>493</v>
      </c>
      <c r="G19" s="27" t="s">
        <v>231</v>
      </c>
      <c r="H19" s="28">
        <v>100000000</v>
      </c>
      <c r="I19" s="27" t="s">
        <v>123</v>
      </c>
      <c r="J19" s="27" t="s">
        <v>124</v>
      </c>
      <c r="K19" s="29" t="s">
        <v>36</v>
      </c>
      <c r="L19" s="52" t="s">
        <v>683</v>
      </c>
      <c r="M19" s="30">
        <v>100000000</v>
      </c>
      <c r="N19" s="30">
        <v>431830000</v>
      </c>
      <c r="O19" s="31">
        <v>4.3182999999999998</v>
      </c>
      <c r="P19" s="31">
        <v>2</v>
      </c>
      <c r="Q19" s="42" t="s">
        <v>2072</v>
      </c>
    </row>
    <row r="20" spans="1:17" ht="57.75" thickTop="1" thickBot="1" x14ac:dyDescent="0.3">
      <c r="A20" s="25">
        <v>73</v>
      </c>
      <c r="B20" s="26" t="s">
        <v>449</v>
      </c>
      <c r="C20" s="27" t="s">
        <v>160</v>
      </c>
      <c r="D20" s="27" t="s">
        <v>384</v>
      </c>
      <c r="E20" s="27" t="s">
        <v>167</v>
      </c>
      <c r="F20" s="27" t="s">
        <v>385</v>
      </c>
      <c r="G20" s="27" t="s">
        <v>145</v>
      </c>
      <c r="H20" s="28">
        <v>4</v>
      </c>
      <c r="I20" s="27" t="s">
        <v>123</v>
      </c>
      <c r="J20" s="27" t="s">
        <v>138</v>
      </c>
      <c r="K20" s="29" t="s">
        <v>11</v>
      </c>
      <c r="L20" s="52" t="s">
        <v>396</v>
      </c>
      <c r="M20" s="30">
        <v>4</v>
      </c>
      <c r="N20" s="30">
        <v>2</v>
      </c>
      <c r="O20" s="31">
        <v>2</v>
      </c>
      <c r="P20" s="31">
        <v>2</v>
      </c>
      <c r="Q20" s="42" t="s">
        <v>2073</v>
      </c>
    </row>
    <row r="21" spans="1:17" ht="48.75" thickTop="1" thickBot="1" x14ac:dyDescent="0.3">
      <c r="A21" s="25">
        <v>74</v>
      </c>
      <c r="B21" s="26" t="s">
        <v>449</v>
      </c>
      <c r="C21" s="27" t="s">
        <v>160</v>
      </c>
      <c r="D21" s="27" t="s">
        <v>494</v>
      </c>
      <c r="E21" s="27" t="s">
        <v>495</v>
      </c>
      <c r="F21" s="27" t="s">
        <v>496</v>
      </c>
      <c r="G21" s="27" t="s">
        <v>145</v>
      </c>
      <c r="H21" s="28">
        <v>5.5</v>
      </c>
      <c r="I21" s="27" t="s">
        <v>123</v>
      </c>
      <c r="J21" s="27" t="s">
        <v>138</v>
      </c>
      <c r="K21" s="29" t="s">
        <v>11</v>
      </c>
      <c r="L21" s="52" t="s">
        <v>396</v>
      </c>
      <c r="M21" s="30">
        <v>5.5</v>
      </c>
      <c r="N21" s="30">
        <v>0</v>
      </c>
      <c r="O21" s="31" t="s">
        <v>406</v>
      </c>
      <c r="P21" s="31" t="s">
        <v>291</v>
      </c>
      <c r="Q21" s="42" t="s">
        <v>2074</v>
      </c>
    </row>
    <row r="22" spans="1:17" ht="48.75" thickTop="1" thickBot="1" x14ac:dyDescent="0.3">
      <c r="A22" s="25">
        <v>19</v>
      </c>
      <c r="B22" s="26" t="s">
        <v>449</v>
      </c>
      <c r="C22" s="27" t="s">
        <v>160</v>
      </c>
      <c r="D22" s="27" t="s">
        <v>402</v>
      </c>
      <c r="E22" s="27" t="s">
        <v>450</v>
      </c>
      <c r="F22" s="27" t="s">
        <v>451</v>
      </c>
      <c r="G22" s="27" t="s">
        <v>122</v>
      </c>
      <c r="H22" s="28">
        <v>1</v>
      </c>
      <c r="I22" s="27" t="s">
        <v>153</v>
      </c>
      <c r="J22" s="27" t="s">
        <v>261</v>
      </c>
      <c r="K22" s="29" t="s">
        <v>51</v>
      </c>
      <c r="L22" s="52" t="s">
        <v>684</v>
      </c>
      <c r="M22" s="30">
        <v>1</v>
      </c>
      <c r="N22" s="30">
        <v>1</v>
      </c>
      <c r="O22" s="31">
        <v>1</v>
      </c>
      <c r="P22" s="31">
        <v>1</v>
      </c>
      <c r="Q22" s="42" t="s">
        <v>2075</v>
      </c>
    </row>
    <row r="23" spans="1:17" ht="95.25" thickTop="1" thickBot="1" x14ac:dyDescent="0.3">
      <c r="A23" s="137">
        <v>20</v>
      </c>
      <c r="B23" s="138" t="s">
        <v>449</v>
      </c>
      <c r="C23" s="140" t="s">
        <v>160</v>
      </c>
      <c r="D23" s="140" t="s">
        <v>402</v>
      </c>
      <c r="E23" s="140" t="s">
        <v>452</v>
      </c>
      <c r="F23" s="140" t="s">
        <v>453</v>
      </c>
      <c r="G23" s="140" t="s">
        <v>122</v>
      </c>
      <c r="H23" s="141">
        <v>1</v>
      </c>
      <c r="I23" s="140" t="s">
        <v>130</v>
      </c>
      <c r="J23" s="140" t="s">
        <v>126</v>
      </c>
      <c r="K23" s="142" t="s">
        <v>51</v>
      </c>
      <c r="L23" s="146" t="s">
        <v>684</v>
      </c>
      <c r="M23" s="143">
        <v>1</v>
      </c>
      <c r="N23" s="143">
        <v>0</v>
      </c>
      <c r="O23" s="144" t="s">
        <v>406</v>
      </c>
      <c r="P23" s="144" t="s">
        <v>291</v>
      </c>
      <c r="Q23" s="145" t="s">
        <v>2076</v>
      </c>
    </row>
    <row r="24" spans="1:17" ht="64.5" thickTop="1" thickBot="1" x14ac:dyDescent="0.3">
      <c r="A24" s="25">
        <v>26</v>
      </c>
      <c r="B24" s="26" t="s">
        <v>449</v>
      </c>
      <c r="C24" s="27" t="s">
        <v>160</v>
      </c>
      <c r="D24" s="27" t="s">
        <v>278</v>
      </c>
      <c r="E24" s="27" t="s">
        <v>454</v>
      </c>
      <c r="F24" s="27" t="s">
        <v>455</v>
      </c>
      <c r="G24" s="27" t="s">
        <v>207</v>
      </c>
      <c r="H24" s="28">
        <v>8</v>
      </c>
      <c r="I24" s="27" t="s">
        <v>132</v>
      </c>
      <c r="J24" s="27" t="s">
        <v>124</v>
      </c>
      <c r="K24" s="29" t="s">
        <v>270</v>
      </c>
      <c r="L24" s="52" t="s">
        <v>684</v>
      </c>
      <c r="M24" s="30">
        <v>8</v>
      </c>
      <c r="N24" s="30">
        <v>13</v>
      </c>
      <c r="O24" s="31">
        <v>1.625</v>
      </c>
      <c r="P24" s="31">
        <v>1.625</v>
      </c>
      <c r="Q24" s="42" t="s">
        <v>2077</v>
      </c>
    </row>
    <row r="25" spans="1:17" ht="64.5" thickTop="1" thickBot="1" x14ac:dyDescent="0.3">
      <c r="A25" s="25">
        <v>27</v>
      </c>
      <c r="B25" s="26" t="s">
        <v>449</v>
      </c>
      <c r="C25" s="27" t="s">
        <v>160</v>
      </c>
      <c r="D25" s="27" t="s">
        <v>277</v>
      </c>
      <c r="E25" s="27" t="s">
        <v>456</v>
      </c>
      <c r="F25" s="27" t="s">
        <v>457</v>
      </c>
      <c r="G25" s="27" t="s">
        <v>207</v>
      </c>
      <c r="H25" s="28">
        <v>18</v>
      </c>
      <c r="I25" s="27" t="s">
        <v>132</v>
      </c>
      <c r="J25" s="27" t="s">
        <v>124</v>
      </c>
      <c r="K25" s="29" t="s">
        <v>270</v>
      </c>
      <c r="L25" s="52" t="s">
        <v>684</v>
      </c>
      <c r="M25" s="30">
        <v>18</v>
      </c>
      <c r="N25" s="30">
        <v>26</v>
      </c>
      <c r="O25" s="31">
        <v>1.4444444444444444</v>
      </c>
      <c r="P25" s="31">
        <v>1.4444444444444444</v>
      </c>
      <c r="Q25" s="42" t="s">
        <v>2078</v>
      </c>
    </row>
    <row r="26" spans="1:17" ht="57.75" thickTop="1" thickBot="1" x14ac:dyDescent="0.3">
      <c r="A26" s="25">
        <v>61</v>
      </c>
      <c r="B26" s="26" t="s">
        <v>449</v>
      </c>
      <c r="C26" s="27" t="s">
        <v>133</v>
      </c>
      <c r="D26" s="27" t="s">
        <v>362</v>
      </c>
      <c r="E26" s="27" t="s">
        <v>144</v>
      </c>
      <c r="F26" s="27" t="s">
        <v>363</v>
      </c>
      <c r="G26" s="27" t="s">
        <v>145</v>
      </c>
      <c r="H26" s="28">
        <v>10.199999999999999</v>
      </c>
      <c r="I26" s="27" t="s">
        <v>123</v>
      </c>
      <c r="J26" s="27" t="s">
        <v>138</v>
      </c>
      <c r="K26" s="29" t="s">
        <v>7</v>
      </c>
      <c r="L26" s="52" t="s">
        <v>396</v>
      </c>
      <c r="M26" s="30">
        <v>10.199999999999999</v>
      </c>
      <c r="N26" s="30">
        <v>8.0833333333333339</v>
      </c>
      <c r="O26" s="31">
        <v>1.2618556701030925</v>
      </c>
      <c r="P26" s="31">
        <v>1.2618556701030925</v>
      </c>
      <c r="Q26" s="42" t="s">
        <v>2079</v>
      </c>
    </row>
    <row r="27" spans="1:17" ht="95.25" thickTop="1" thickBot="1" x14ac:dyDescent="0.3">
      <c r="A27" s="25">
        <v>9</v>
      </c>
      <c r="B27" s="26" t="s">
        <v>449</v>
      </c>
      <c r="C27" s="27" t="s">
        <v>133</v>
      </c>
      <c r="D27" s="27" t="s">
        <v>275</v>
      </c>
      <c r="E27" s="27" t="s">
        <v>458</v>
      </c>
      <c r="F27" s="27" t="s">
        <v>459</v>
      </c>
      <c r="G27" s="27" t="s">
        <v>122</v>
      </c>
      <c r="H27" s="28">
        <v>1</v>
      </c>
      <c r="I27" s="27" t="s">
        <v>132</v>
      </c>
      <c r="J27" s="27" t="s">
        <v>124</v>
      </c>
      <c r="K27" s="29" t="s">
        <v>57</v>
      </c>
      <c r="L27" s="52" t="s">
        <v>684</v>
      </c>
      <c r="M27" s="30">
        <v>1</v>
      </c>
      <c r="N27" s="30">
        <v>1</v>
      </c>
      <c r="O27" s="31">
        <v>1</v>
      </c>
      <c r="P27" s="31">
        <v>1</v>
      </c>
      <c r="Q27" s="42" t="s">
        <v>2080</v>
      </c>
    </row>
    <row r="28" spans="1:17" ht="48.75" thickTop="1" thickBot="1" x14ac:dyDescent="0.3">
      <c r="A28" s="25">
        <v>71</v>
      </c>
      <c r="B28" s="26" t="s">
        <v>460</v>
      </c>
      <c r="C28" s="27" t="s">
        <v>149</v>
      </c>
      <c r="D28" s="27" t="s">
        <v>461</v>
      </c>
      <c r="E28" s="27" t="s">
        <v>174</v>
      </c>
      <c r="F28" s="27" t="s">
        <v>462</v>
      </c>
      <c r="G28" s="27" t="s">
        <v>122</v>
      </c>
      <c r="H28" s="28">
        <v>1</v>
      </c>
      <c r="I28" s="27" t="s">
        <v>153</v>
      </c>
      <c r="J28" s="27" t="s">
        <v>126</v>
      </c>
      <c r="K28" s="29" t="s">
        <v>13</v>
      </c>
      <c r="L28" s="52" t="s">
        <v>396</v>
      </c>
      <c r="M28" s="30">
        <v>1</v>
      </c>
      <c r="N28" s="30">
        <v>1</v>
      </c>
      <c r="O28" s="31">
        <v>1</v>
      </c>
      <c r="P28" s="31">
        <v>1</v>
      </c>
      <c r="Q28" s="42" t="s">
        <v>2081</v>
      </c>
    </row>
    <row r="29" spans="1:17" ht="95.25" thickTop="1" thickBot="1" x14ac:dyDescent="0.3">
      <c r="A29" s="25">
        <v>134</v>
      </c>
      <c r="B29" s="26" t="s">
        <v>460</v>
      </c>
      <c r="C29" s="27" t="s">
        <v>203</v>
      </c>
      <c r="D29" s="27" t="s">
        <v>239</v>
      </c>
      <c r="E29" s="27" t="s">
        <v>463</v>
      </c>
      <c r="F29" s="27" t="s">
        <v>464</v>
      </c>
      <c r="G29" s="27" t="s">
        <v>207</v>
      </c>
      <c r="H29" s="28">
        <v>22</v>
      </c>
      <c r="I29" s="27" t="s">
        <v>132</v>
      </c>
      <c r="J29" s="27" t="s">
        <v>124</v>
      </c>
      <c r="K29" s="29" t="s">
        <v>238</v>
      </c>
      <c r="L29" s="52" t="s">
        <v>683</v>
      </c>
      <c r="M29" s="30">
        <v>22</v>
      </c>
      <c r="N29" s="30">
        <v>22</v>
      </c>
      <c r="O29" s="31">
        <v>1</v>
      </c>
      <c r="P29" s="31">
        <v>1</v>
      </c>
      <c r="Q29" s="42" t="s">
        <v>2082</v>
      </c>
    </row>
    <row r="30" spans="1:17" ht="132.75" thickTop="1" thickBot="1" x14ac:dyDescent="0.3">
      <c r="A30" s="25">
        <v>235</v>
      </c>
      <c r="B30" s="26" t="s">
        <v>460</v>
      </c>
      <c r="C30" s="27" t="s">
        <v>194</v>
      </c>
      <c r="D30" s="27" t="s">
        <v>389</v>
      </c>
      <c r="E30" s="27" t="s">
        <v>246</v>
      </c>
      <c r="F30" s="27" t="s">
        <v>247</v>
      </c>
      <c r="G30" s="27" t="s">
        <v>440</v>
      </c>
      <c r="H30" s="28">
        <v>960000000</v>
      </c>
      <c r="I30" s="27" t="s">
        <v>123</v>
      </c>
      <c r="J30" s="27" t="s">
        <v>124</v>
      </c>
      <c r="K30" s="29" t="s">
        <v>36</v>
      </c>
      <c r="L30" s="52" t="s">
        <v>682</v>
      </c>
      <c r="M30" s="30">
        <v>960000000</v>
      </c>
      <c r="N30" s="30">
        <v>754155894</v>
      </c>
      <c r="O30" s="31">
        <v>0.78557905625000002</v>
      </c>
      <c r="P30" s="31">
        <v>0.78557905625000002</v>
      </c>
      <c r="Q30" s="42" t="s">
        <v>2083</v>
      </c>
    </row>
    <row r="31" spans="1:17" ht="57.75" thickTop="1" thickBot="1" x14ac:dyDescent="0.3">
      <c r="A31" s="25">
        <v>135</v>
      </c>
      <c r="B31" s="26" t="s">
        <v>460</v>
      </c>
      <c r="C31" s="27" t="s">
        <v>203</v>
      </c>
      <c r="D31" s="27" t="s">
        <v>465</v>
      </c>
      <c r="E31" s="27" t="s">
        <v>465</v>
      </c>
      <c r="F31" s="27" t="s">
        <v>466</v>
      </c>
      <c r="G31" s="27" t="s">
        <v>207</v>
      </c>
      <c r="H31" s="28">
        <v>17</v>
      </c>
      <c r="I31" s="27" t="s">
        <v>132</v>
      </c>
      <c r="J31" s="27" t="s">
        <v>124</v>
      </c>
      <c r="K31" s="29" t="s">
        <v>238</v>
      </c>
      <c r="L31" s="52" t="s">
        <v>682</v>
      </c>
      <c r="M31" s="30">
        <v>17</v>
      </c>
      <c r="N31" s="30">
        <v>8</v>
      </c>
      <c r="O31" s="31">
        <v>0.47058823529411764</v>
      </c>
      <c r="P31" s="31">
        <v>0.47058823529411764</v>
      </c>
      <c r="Q31" s="42" t="s">
        <v>2084</v>
      </c>
    </row>
    <row r="32" spans="1:17" ht="151.5" thickTop="1" thickBot="1" x14ac:dyDescent="0.3">
      <c r="A32" s="25">
        <v>104</v>
      </c>
      <c r="B32" s="26" t="s">
        <v>460</v>
      </c>
      <c r="C32" s="27" t="s">
        <v>194</v>
      </c>
      <c r="D32" s="27" t="s">
        <v>319</v>
      </c>
      <c r="E32" s="27" t="s">
        <v>320</v>
      </c>
      <c r="F32" s="27" t="s">
        <v>467</v>
      </c>
      <c r="G32" s="27" t="s">
        <v>122</v>
      </c>
      <c r="H32" s="28">
        <v>0.62183296541220801</v>
      </c>
      <c r="I32" s="27" t="s">
        <v>123</v>
      </c>
      <c r="J32" s="27" t="s">
        <v>261</v>
      </c>
      <c r="K32" s="29" t="s">
        <v>87</v>
      </c>
      <c r="L32" s="52" t="s">
        <v>378</v>
      </c>
      <c r="M32" s="30">
        <v>0.62183296541220801</v>
      </c>
      <c r="N32" s="30">
        <v>0.86</v>
      </c>
      <c r="O32" s="31">
        <v>1.3830080549523665</v>
      </c>
      <c r="P32" s="31">
        <v>1.3830080549523665</v>
      </c>
      <c r="Q32" s="42" t="s">
        <v>2085</v>
      </c>
    </row>
    <row r="33" spans="1:17" ht="57.75" thickTop="1" thickBot="1" x14ac:dyDescent="0.3">
      <c r="A33" s="25">
        <v>62</v>
      </c>
      <c r="B33" s="26" t="s">
        <v>460</v>
      </c>
      <c r="C33" s="27" t="s">
        <v>194</v>
      </c>
      <c r="D33" s="27" t="s">
        <v>389</v>
      </c>
      <c r="E33" s="27" t="s">
        <v>478</v>
      </c>
      <c r="F33" s="27" t="s">
        <v>479</v>
      </c>
      <c r="G33" s="27" t="s">
        <v>207</v>
      </c>
      <c r="H33" s="28">
        <v>1</v>
      </c>
      <c r="I33" s="27" t="s">
        <v>123</v>
      </c>
      <c r="J33" s="27" t="s">
        <v>124</v>
      </c>
      <c r="K33" s="29" t="s">
        <v>38</v>
      </c>
      <c r="L33" s="52" t="s">
        <v>682</v>
      </c>
      <c r="M33" s="30">
        <v>1</v>
      </c>
      <c r="N33" s="30">
        <v>2</v>
      </c>
      <c r="O33" s="31">
        <v>2</v>
      </c>
      <c r="P33" s="31">
        <v>2</v>
      </c>
      <c r="Q33" s="42" t="s">
        <v>2086</v>
      </c>
    </row>
    <row r="34" spans="1:17" ht="48.75" thickTop="1" thickBot="1" x14ac:dyDescent="0.3">
      <c r="A34" s="25">
        <v>18</v>
      </c>
      <c r="B34" s="26" t="s">
        <v>460</v>
      </c>
      <c r="C34" s="27" t="s">
        <v>203</v>
      </c>
      <c r="D34" s="27" t="s">
        <v>256</v>
      </c>
      <c r="E34" s="27" t="s">
        <v>1032</v>
      </c>
      <c r="F34" s="27" t="s">
        <v>468</v>
      </c>
      <c r="G34" s="27" t="s">
        <v>122</v>
      </c>
      <c r="H34" s="28">
        <v>1</v>
      </c>
      <c r="I34" s="27" t="s">
        <v>132</v>
      </c>
      <c r="J34" s="27" t="s">
        <v>124</v>
      </c>
      <c r="K34" s="29" t="s">
        <v>238</v>
      </c>
      <c r="L34" s="52" t="s">
        <v>682</v>
      </c>
      <c r="M34" s="30">
        <v>1</v>
      </c>
      <c r="N34" s="30">
        <v>1</v>
      </c>
      <c r="O34" s="31">
        <v>1</v>
      </c>
      <c r="P34" s="31">
        <v>1</v>
      </c>
      <c r="Q34" s="42" t="s">
        <v>2087</v>
      </c>
    </row>
    <row r="35" spans="1:17" ht="64.5" thickTop="1" thickBot="1" x14ac:dyDescent="0.3">
      <c r="A35" s="25">
        <v>10</v>
      </c>
      <c r="B35" s="26" t="s">
        <v>460</v>
      </c>
      <c r="C35" s="27" t="s">
        <v>160</v>
      </c>
      <c r="D35" s="27" t="s">
        <v>405</v>
      </c>
      <c r="E35" s="27" t="s">
        <v>469</v>
      </c>
      <c r="F35" s="27" t="s">
        <v>470</v>
      </c>
      <c r="G35" s="27" t="s">
        <v>207</v>
      </c>
      <c r="H35" s="28">
        <v>4</v>
      </c>
      <c r="I35" s="27" t="s">
        <v>132</v>
      </c>
      <c r="J35" s="27" t="s">
        <v>124</v>
      </c>
      <c r="K35" s="29" t="s">
        <v>270</v>
      </c>
      <c r="L35" s="52" t="s">
        <v>684</v>
      </c>
      <c r="M35" s="30">
        <v>4</v>
      </c>
      <c r="N35" s="30">
        <v>4</v>
      </c>
      <c r="O35" s="31">
        <v>1</v>
      </c>
      <c r="P35" s="31">
        <v>1</v>
      </c>
      <c r="Q35" s="42" t="s">
        <v>2088</v>
      </c>
    </row>
    <row r="36" spans="1:17" ht="95.25" thickTop="1" thickBot="1" x14ac:dyDescent="0.3">
      <c r="A36" s="25">
        <v>11</v>
      </c>
      <c r="B36" s="26" t="s">
        <v>460</v>
      </c>
      <c r="C36" s="27" t="s">
        <v>203</v>
      </c>
      <c r="D36" s="27" t="s">
        <v>471</v>
      </c>
      <c r="E36" s="27" t="s">
        <v>472</v>
      </c>
      <c r="F36" s="27" t="s">
        <v>473</v>
      </c>
      <c r="G36" s="27" t="s">
        <v>207</v>
      </c>
      <c r="H36" s="28">
        <v>860</v>
      </c>
      <c r="I36" s="27" t="s">
        <v>123</v>
      </c>
      <c r="J36" s="27" t="s">
        <v>124</v>
      </c>
      <c r="K36" s="29" t="s">
        <v>49</v>
      </c>
      <c r="L36" s="52" t="s">
        <v>684</v>
      </c>
      <c r="M36" s="30">
        <v>860</v>
      </c>
      <c r="N36" s="30">
        <v>2914</v>
      </c>
      <c r="O36" s="31">
        <v>3.3883720930232557</v>
      </c>
      <c r="P36" s="31">
        <v>2</v>
      </c>
      <c r="Q36" s="42" t="s">
        <v>2089</v>
      </c>
    </row>
    <row r="37" spans="1:17" ht="57.75" thickTop="1" thickBot="1" x14ac:dyDescent="0.3">
      <c r="A37" s="25">
        <v>144</v>
      </c>
      <c r="B37" s="26" t="s">
        <v>460</v>
      </c>
      <c r="C37" s="27" t="s">
        <v>203</v>
      </c>
      <c r="D37" s="27" t="s">
        <v>500</v>
      </c>
      <c r="E37" s="27" t="s">
        <v>501</v>
      </c>
      <c r="F37" s="27" t="s">
        <v>502</v>
      </c>
      <c r="G37" s="27" t="s">
        <v>122</v>
      </c>
      <c r="H37" s="28">
        <v>1</v>
      </c>
      <c r="I37" s="27" t="s">
        <v>130</v>
      </c>
      <c r="J37" s="27" t="s">
        <v>124</v>
      </c>
      <c r="K37" s="29" t="s">
        <v>36</v>
      </c>
      <c r="L37" s="52" t="s">
        <v>682</v>
      </c>
      <c r="M37" s="30">
        <v>1</v>
      </c>
      <c r="N37" s="30">
        <v>1</v>
      </c>
      <c r="O37" s="31">
        <v>1</v>
      </c>
      <c r="P37" s="31">
        <v>1</v>
      </c>
      <c r="Q37" s="42" t="s">
        <v>2090</v>
      </c>
    </row>
    <row r="38" spans="1:17" ht="95.25" thickTop="1" thickBot="1" x14ac:dyDescent="0.3">
      <c r="A38" s="25">
        <v>12</v>
      </c>
      <c r="B38" s="26" t="s">
        <v>460</v>
      </c>
      <c r="C38" s="27" t="s">
        <v>203</v>
      </c>
      <c r="D38" s="27" t="s">
        <v>475</v>
      </c>
      <c r="E38" s="27" t="s">
        <v>476</v>
      </c>
      <c r="F38" s="27" t="s">
        <v>477</v>
      </c>
      <c r="G38" s="27" t="s">
        <v>207</v>
      </c>
      <c r="H38" s="28">
        <v>150</v>
      </c>
      <c r="I38" s="27" t="s">
        <v>123</v>
      </c>
      <c r="J38" s="27" t="s">
        <v>124</v>
      </c>
      <c r="K38" s="29" t="s">
        <v>49</v>
      </c>
      <c r="L38" s="52" t="s">
        <v>684</v>
      </c>
      <c r="M38" s="30">
        <v>150</v>
      </c>
      <c r="N38" s="30">
        <v>847</v>
      </c>
      <c r="O38" s="31">
        <v>5.6466666666666665</v>
      </c>
      <c r="P38" s="31">
        <v>2</v>
      </c>
      <c r="Q38" s="42" t="s">
        <v>2091</v>
      </c>
    </row>
    <row r="39" spans="1:17" ht="48.75" thickTop="1" thickBot="1" x14ac:dyDescent="0.3">
      <c r="A39" s="25">
        <v>23</v>
      </c>
      <c r="B39" s="26" t="s">
        <v>460</v>
      </c>
      <c r="C39" s="27" t="s">
        <v>194</v>
      </c>
      <c r="D39" s="27" t="s">
        <v>389</v>
      </c>
      <c r="E39" s="27" t="s">
        <v>478</v>
      </c>
      <c r="F39" s="27" t="s">
        <v>479</v>
      </c>
      <c r="G39" s="27" t="s">
        <v>207</v>
      </c>
      <c r="H39" s="28">
        <v>1</v>
      </c>
      <c r="I39" s="27" t="s">
        <v>123</v>
      </c>
      <c r="J39" s="27" t="s">
        <v>124</v>
      </c>
      <c r="K39" s="29" t="s">
        <v>36</v>
      </c>
      <c r="L39" s="52" t="s">
        <v>682</v>
      </c>
      <c r="M39" s="30">
        <v>1</v>
      </c>
      <c r="N39" s="30">
        <v>1</v>
      </c>
      <c r="O39" s="31">
        <v>1</v>
      </c>
      <c r="P39" s="31">
        <v>1</v>
      </c>
      <c r="Q39" s="42" t="s">
        <v>2092</v>
      </c>
    </row>
    <row r="40" spans="1:17" ht="57.75" thickTop="1" thickBot="1" x14ac:dyDescent="0.3">
      <c r="A40" s="25">
        <v>69</v>
      </c>
      <c r="B40" s="26" t="s">
        <v>480</v>
      </c>
      <c r="C40" s="27" t="s">
        <v>160</v>
      </c>
      <c r="D40" s="27" t="s">
        <v>169</v>
      </c>
      <c r="E40" s="27" t="s">
        <v>170</v>
      </c>
      <c r="F40" s="27" t="s">
        <v>386</v>
      </c>
      <c r="G40" s="27" t="s">
        <v>122</v>
      </c>
      <c r="H40" s="28">
        <v>1</v>
      </c>
      <c r="I40" s="27" t="s">
        <v>132</v>
      </c>
      <c r="J40" s="27" t="s">
        <v>126</v>
      </c>
      <c r="K40" s="29" t="s">
        <v>13</v>
      </c>
      <c r="L40" s="52" t="s">
        <v>396</v>
      </c>
      <c r="M40" s="30">
        <v>1</v>
      </c>
      <c r="N40" s="30">
        <v>1</v>
      </c>
      <c r="O40" s="31">
        <v>1</v>
      </c>
      <c r="P40" s="31">
        <v>1</v>
      </c>
      <c r="Q40" s="42" t="s">
        <v>2093</v>
      </c>
    </row>
    <row r="41" spans="1:17" ht="48.75" thickTop="1" thickBot="1" x14ac:dyDescent="0.3">
      <c r="A41" s="25">
        <v>75</v>
      </c>
      <c r="B41" s="26" t="s">
        <v>480</v>
      </c>
      <c r="C41" s="27" t="s">
        <v>160</v>
      </c>
      <c r="D41" s="27" t="s">
        <v>364</v>
      </c>
      <c r="E41" s="27" t="s">
        <v>377</v>
      </c>
      <c r="F41" s="27" t="s">
        <v>166</v>
      </c>
      <c r="G41" s="27" t="s">
        <v>122</v>
      </c>
      <c r="H41" s="28">
        <v>1</v>
      </c>
      <c r="I41" s="27" t="s">
        <v>132</v>
      </c>
      <c r="J41" s="27" t="s">
        <v>126</v>
      </c>
      <c r="K41" s="29" t="s">
        <v>11</v>
      </c>
      <c r="L41" s="52" t="s">
        <v>396</v>
      </c>
      <c r="M41" s="30">
        <v>1</v>
      </c>
      <c r="N41" s="30">
        <v>1</v>
      </c>
      <c r="O41" s="31">
        <v>1</v>
      </c>
      <c r="P41" s="31">
        <v>1</v>
      </c>
      <c r="Q41" s="42" t="s">
        <v>2094</v>
      </c>
    </row>
    <row r="42" spans="1:17" ht="48.75" thickTop="1" thickBot="1" x14ac:dyDescent="0.3">
      <c r="A42" s="25">
        <v>67</v>
      </c>
      <c r="B42" s="26" t="s">
        <v>480</v>
      </c>
      <c r="C42" s="27" t="s">
        <v>149</v>
      </c>
      <c r="D42" s="27" t="s">
        <v>461</v>
      </c>
      <c r="E42" s="27" t="s">
        <v>175</v>
      </c>
      <c r="F42" s="27" t="s">
        <v>176</v>
      </c>
      <c r="G42" s="27" t="s">
        <v>122</v>
      </c>
      <c r="H42" s="28">
        <v>1</v>
      </c>
      <c r="I42" s="27" t="s">
        <v>173</v>
      </c>
      <c r="J42" s="27" t="s">
        <v>126</v>
      </c>
      <c r="K42" s="29" t="s">
        <v>15</v>
      </c>
      <c r="L42" s="52" t="s">
        <v>396</v>
      </c>
      <c r="M42" s="30">
        <v>1</v>
      </c>
      <c r="N42" s="30">
        <v>1</v>
      </c>
      <c r="O42" s="31">
        <v>1</v>
      </c>
      <c r="P42" s="31">
        <v>1</v>
      </c>
      <c r="Q42" s="42" t="s">
        <v>2094</v>
      </c>
    </row>
    <row r="43" spans="1:17" ht="48.75" thickTop="1" thickBot="1" x14ac:dyDescent="0.3">
      <c r="A43" s="25">
        <v>72</v>
      </c>
      <c r="B43" s="26" t="s">
        <v>480</v>
      </c>
      <c r="C43" s="27" t="s">
        <v>149</v>
      </c>
      <c r="D43" s="27" t="s">
        <v>461</v>
      </c>
      <c r="E43" s="27" t="s">
        <v>481</v>
      </c>
      <c r="F43" s="27" t="s">
        <v>482</v>
      </c>
      <c r="G43" s="27" t="s">
        <v>122</v>
      </c>
      <c r="H43" s="28">
        <v>0.75</v>
      </c>
      <c r="I43" s="27" t="s">
        <v>153</v>
      </c>
      <c r="J43" s="27" t="s">
        <v>126</v>
      </c>
      <c r="K43" s="29" t="s">
        <v>13</v>
      </c>
      <c r="L43" s="52" t="s">
        <v>396</v>
      </c>
      <c r="M43" s="30">
        <v>0.75</v>
      </c>
      <c r="N43" s="30">
        <v>0.95</v>
      </c>
      <c r="O43" s="31">
        <v>1.2666666666666666</v>
      </c>
      <c r="P43" s="31">
        <v>1.2666666666666666</v>
      </c>
      <c r="Q43" s="42" t="s">
        <v>2095</v>
      </c>
    </row>
    <row r="44" spans="1:17" ht="64.5" thickTop="1" thickBot="1" x14ac:dyDescent="0.3">
      <c r="A44" s="25">
        <v>68</v>
      </c>
      <c r="B44" s="26" t="s">
        <v>480</v>
      </c>
      <c r="C44" s="27" t="s">
        <v>149</v>
      </c>
      <c r="D44" s="27" t="s">
        <v>461</v>
      </c>
      <c r="E44" s="27" t="s">
        <v>483</v>
      </c>
      <c r="F44" s="27" t="s">
        <v>484</v>
      </c>
      <c r="G44" s="27" t="s">
        <v>122</v>
      </c>
      <c r="H44" s="28">
        <v>1</v>
      </c>
      <c r="I44" s="27" t="s">
        <v>153</v>
      </c>
      <c r="J44" s="27" t="s">
        <v>126</v>
      </c>
      <c r="K44" s="29" t="s">
        <v>15</v>
      </c>
      <c r="L44" s="52" t="s">
        <v>396</v>
      </c>
      <c r="M44" s="30">
        <v>1</v>
      </c>
      <c r="N44" s="30">
        <v>1</v>
      </c>
      <c r="O44" s="31">
        <v>1</v>
      </c>
      <c r="P44" s="31">
        <v>1</v>
      </c>
      <c r="Q44" s="42" t="s">
        <v>2094</v>
      </c>
    </row>
    <row r="45" spans="1:17" ht="57.75" thickTop="1" thickBot="1" x14ac:dyDescent="0.3">
      <c r="A45" s="25">
        <v>64</v>
      </c>
      <c r="B45" s="26" t="s">
        <v>480</v>
      </c>
      <c r="C45" s="27" t="s">
        <v>149</v>
      </c>
      <c r="D45" s="27" t="s">
        <v>150</v>
      </c>
      <c r="E45" s="27" t="s">
        <v>151</v>
      </c>
      <c r="F45" s="27" t="s">
        <v>152</v>
      </c>
      <c r="G45" s="27" t="s">
        <v>122</v>
      </c>
      <c r="H45" s="28">
        <v>1</v>
      </c>
      <c r="I45" s="27" t="s">
        <v>153</v>
      </c>
      <c r="J45" s="27" t="s">
        <v>126</v>
      </c>
      <c r="K45" s="29" t="s">
        <v>7</v>
      </c>
      <c r="L45" s="52" t="s">
        <v>396</v>
      </c>
      <c r="M45" s="30">
        <v>1</v>
      </c>
      <c r="N45" s="30">
        <v>1</v>
      </c>
      <c r="O45" s="31">
        <v>1</v>
      </c>
      <c r="P45" s="31">
        <v>1</v>
      </c>
      <c r="Q45" s="42" t="s">
        <v>2096</v>
      </c>
    </row>
    <row r="46" spans="1:17" ht="132.75" thickTop="1" thickBot="1" x14ac:dyDescent="0.3">
      <c r="A46" s="25">
        <v>105</v>
      </c>
      <c r="B46" s="26" t="s">
        <v>485</v>
      </c>
      <c r="C46" s="27" t="s">
        <v>154</v>
      </c>
      <c r="D46" s="27" t="s">
        <v>165</v>
      </c>
      <c r="E46" s="27" t="s">
        <v>155</v>
      </c>
      <c r="F46" s="27" t="s">
        <v>486</v>
      </c>
      <c r="G46" s="27" t="s">
        <v>122</v>
      </c>
      <c r="H46" s="28">
        <v>0.9</v>
      </c>
      <c r="I46" s="27" t="s">
        <v>132</v>
      </c>
      <c r="J46" s="27" t="s">
        <v>126</v>
      </c>
      <c r="K46" s="29" t="s">
        <v>87</v>
      </c>
      <c r="L46" s="52" t="s">
        <v>396</v>
      </c>
      <c r="M46" s="30">
        <v>0.9</v>
      </c>
      <c r="N46" s="30">
        <v>1.0453333333333334</v>
      </c>
      <c r="O46" s="31">
        <v>1.1614814814814816</v>
      </c>
      <c r="P46" s="31">
        <v>1.1614814814814816</v>
      </c>
      <c r="Q46" s="42" t="s">
        <v>2097</v>
      </c>
    </row>
    <row r="47" spans="1:17" ht="34.5" thickTop="1" x14ac:dyDescent="0.35">
      <c r="M47" s="320"/>
      <c r="N47" s="320"/>
      <c r="O47" s="317" t="s">
        <v>157</v>
      </c>
      <c r="P47" s="318">
        <v>1.2036164491673778</v>
      </c>
      <c r="Q47" s="319" t="s">
        <v>158</v>
      </c>
    </row>
  </sheetData>
  <sheetProtection algorithmName="SHA-512" hashValue="T/A4cqKGSfW13yEmuOgqNq7mwmipKIu7K67CS8e0k280QL1kWJP7KOhvawRi8913kMn/Up/t4W4twC1KQvVxpA==" saltValue="J7SNeLa0jQ4REewCZQ3GpQ==" spinCount="100000" sheet="1" formatCells="0" formatColumns="0"/>
  <autoFilter ref="A3:Q46" xr:uid="{00000000-0009-0000-0000-000000000000}"/>
  <conditionalFormatting sqref="B4:B46">
    <cfRule type="containsText" dxfId="207" priority="45" operator="containsText" text="Normatividad al Servicio del Cambio / Procesos">
      <formula>NOT(ISERROR(SEARCH("Normatividad al Servicio del Cambio / Procesos",B4)))</formula>
    </cfRule>
    <cfRule type="containsText" dxfId="206" priority="74" operator="containsText" text="Transparencia y Cercanía al Ciudadano / Grupos de Interés ">
      <formula>NOT(ISERROR(SEARCH("Transparencia y Cercanía al Ciudadano / Grupos de Interés ",B4)))</formula>
    </cfRule>
    <cfRule type="containsText" dxfId="205" priority="75" operator="containsText" text="Apoyo a la Modernización DIAN / Procesos">
      <formula>NOT(ISERROR(SEARCH("Apoyo a la Modernización DIAN / Procesos",B4)))</formula>
    </cfRule>
    <cfRule type="containsText" dxfId="204" priority="76" operator="containsText" text="Transformación Cultural y Gestión del Cambio / Talento Humano">
      <formula>NOT(ISERROR(SEARCH("Transformación Cultural y Gestión del Cambio / Talento Humano",B4)))</formula>
    </cfRule>
    <cfRule type="containsText" dxfId="203" priority="7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46 F4:G46">
    <cfRule type="containsText" dxfId="202" priority="61" operator="containsText" text="Modernización y Gestión Integral de Procesos del Negocio / Procesos">
      <formula>NOT(ISERROR(SEARCH("Modernización y Gestión Integral de Procesos del Negocio / Procesos",C4)))</formula>
    </cfRule>
    <cfRule type="containsText" dxfId="201" priority="62" operator="containsText" text="Transparencia y Cercanía al Ciudadano / Grupos de Interés">
      <formula>NOT(ISERROR(SEARCH("Transparencia y Cercanía al Ciudadano / Grupos de Interés",C4)))</formula>
    </cfRule>
    <cfRule type="containsText" dxfId="200" priority="63" operator="containsText" text="Legitimidad y Sostenibilidad Fiscal / Resultados">
      <formula>NOT(ISERROR(SEARCH("Legitimidad y Sostenibilidad Fiscal / Resultados",C4)))</formula>
    </cfRule>
  </conditionalFormatting>
  <conditionalFormatting sqref="F4:G46 C4:D46">
    <cfRule type="containsText" dxfId="199" priority="60" operator="containsText" text="Aprendizaje y Crecimiento / Talento Humano">
      <formula>NOT(ISERROR(SEARCH("Aprendizaje y Crecimiento / Talento Humano",C4)))</formula>
    </cfRule>
  </conditionalFormatting>
  <conditionalFormatting sqref="I4:J46 F10:G44">
    <cfRule type="containsText" dxfId="198" priority="46" operator="containsText" text="Aprendizaje y Crecimiento / Talento Humano">
      <formula>NOT(ISERROR(SEARCH("Aprendizaje y Crecimiento / Talento Humano",F4)))</formula>
    </cfRule>
    <cfRule type="containsText" dxfId="197" priority="47" operator="containsText" text="Modernización y Gestión Integral de Procesos del Negocio / Procesos">
      <formula>NOT(ISERROR(SEARCH("Modernización y Gestión Integral de Procesos del Negocio / Procesos",F4)))</formula>
    </cfRule>
    <cfRule type="containsText" dxfId="196" priority="48" operator="containsText" text="Transparencia y Cercanía al Ciudadano / Grupos de Interés">
      <formula>NOT(ISERROR(SEARCH("Transparencia y Cercanía al Ciudadano / Grupos de Interés",F4)))</formula>
    </cfRule>
    <cfRule type="containsText" dxfId="195" priority="49" operator="containsText" text="Legitimidad y Sostenibilidad Fiscal / Resultados">
      <formula>NOT(ISERROR(SEARCH("Legitimidad y Sostenibilidad Fiscal / Resultados",F4)))</formula>
    </cfRule>
  </conditionalFormatting>
  <conditionalFormatting sqref="L4:L46">
    <cfRule type="cellIs" dxfId="194" priority="21" operator="equal">
      <formula>0</formula>
    </cfRule>
  </conditionalFormatting>
  <conditionalFormatting sqref="O4:O46">
    <cfRule type="containsText" dxfId="193" priority="64" operator="containsText" text="Sin medición en la vigencia">
      <formula>NOT(ISERROR(SEARCH("Sin medición en la vigencia",O4)))</formula>
    </cfRule>
    <cfRule type="cellIs" dxfId="192" priority="65" operator="greaterThan">
      <formula>1.1</formula>
    </cfRule>
    <cfRule type="cellIs" dxfId="191" priority="66" operator="between">
      <formula>100%</formula>
      <formula>110%</formula>
    </cfRule>
    <cfRule type="cellIs" dxfId="190" priority="67" operator="between">
      <formula>70%</formula>
      <formula>99.9999999%</formula>
    </cfRule>
    <cfRule type="cellIs" dxfId="189" priority="68" operator="between">
      <formula>0</formula>
      <formula>0.6999999999999</formula>
    </cfRule>
  </conditionalFormatting>
  <conditionalFormatting sqref="P4:P46">
    <cfRule type="cellIs" dxfId="188" priority="70" operator="greaterThan">
      <formula>1.1</formula>
    </cfRule>
    <cfRule type="cellIs" dxfId="187" priority="71" operator="between">
      <formula>100%</formula>
      <formula>110%</formula>
    </cfRule>
    <cfRule type="cellIs" dxfId="186" priority="72" operator="between">
      <formula>70%</formula>
      <formula>99.9999999%</formula>
    </cfRule>
    <cfRule type="cellIs" dxfId="185" priority="73" operator="between">
      <formula>0</formula>
      <formula>0.6999999999999</formula>
    </cfRule>
  </conditionalFormatting>
  <conditionalFormatting sqref="H4:H46 M4:N46">
    <cfRule type="expression" dxfId="184" priority="50">
      <formula>$G4&lt;&gt;"Porcentaje"</formula>
    </cfRule>
    <cfRule type="expression" dxfId="183" priority="51">
      <formula>$G4="Porcentaje"</formula>
    </cfRule>
  </conditionalFormatting>
  <hyperlinks>
    <hyperlink ref="Q47" location="Principal!A1" display="volver al índice" xr:uid="{C9998C56-86DE-4D5D-9018-34444E66B0B9}"/>
  </hyperlinks>
  <pageMargins left="0.7" right="0.7" top="0.75" bottom="0.75" header="0.3" footer="0.3"/>
  <pageSetup scale="10" fitToHeight="0" orientation="portrait" horizontalDpi="4294967295" verticalDpi="4294967295"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9" operator="containsText" id="{BC88D53D-3445-444D-9F47-3821EF8D42FD}">
            <xm:f>NOT(ISERROR(SEARCH("-",P4)))</xm:f>
            <xm:f>"-"</xm:f>
            <x14:dxf>
              <fill>
                <patternFill>
                  <bgColor rgb="FF000000"/>
                </patternFill>
              </fill>
            </x14:dxf>
          </x14:cfRule>
          <xm:sqref>P4:P46</xm:sqref>
        </x14:conditionalFormatting>
      </x14:conditionalFormattings>
    </ext>
  </extLst>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D04D-7DAD-460D-A467-290BE58C7F4D}">
  <sheetPr codeName="Sheet45">
    <pageSetUpPr fitToPage="1"/>
  </sheetPr>
  <dimension ref="A1:Q38"/>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46</v>
      </c>
      <c r="E1" s="9" t="s">
        <v>691</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207.75" thickTop="1" thickBot="1" x14ac:dyDescent="0.3">
      <c r="A4" s="25">
        <v>136</v>
      </c>
      <c r="B4" s="26" t="s">
        <v>438</v>
      </c>
      <c r="C4" s="27" t="s">
        <v>127</v>
      </c>
      <c r="D4" s="27" t="s">
        <v>240</v>
      </c>
      <c r="E4" s="27" t="s">
        <v>241</v>
      </c>
      <c r="F4" s="27" t="s">
        <v>242</v>
      </c>
      <c r="G4" s="27" t="s">
        <v>231</v>
      </c>
      <c r="H4" s="28">
        <v>10000000</v>
      </c>
      <c r="I4" s="27" t="s">
        <v>123</v>
      </c>
      <c r="J4" s="27" t="s">
        <v>124</v>
      </c>
      <c r="K4" s="29" t="s">
        <v>36</v>
      </c>
      <c r="L4" s="42"/>
      <c r="M4" s="30">
        <v>10000000</v>
      </c>
      <c r="N4" s="30">
        <v>0</v>
      </c>
      <c r="O4" s="31" t="s">
        <v>406</v>
      </c>
      <c r="P4" s="31" t="s">
        <v>291</v>
      </c>
      <c r="Q4" s="42" t="s">
        <v>1662</v>
      </c>
    </row>
    <row r="5" spans="1:17" ht="76.5" thickTop="1" thickBot="1" x14ac:dyDescent="0.3">
      <c r="A5" s="25">
        <v>132</v>
      </c>
      <c r="B5" s="26" t="s">
        <v>438</v>
      </c>
      <c r="C5" s="27" t="s">
        <v>127</v>
      </c>
      <c r="D5" s="27" t="s">
        <v>358</v>
      </c>
      <c r="E5" s="27" t="s">
        <v>442</v>
      </c>
      <c r="F5" s="27" t="s">
        <v>442</v>
      </c>
      <c r="G5" s="27" t="s">
        <v>231</v>
      </c>
      <c r="H5" s="28">
        <v>490000000</v>
      </c>
      <c r="I5" s="27" t="s">
        <v>123</v>
      </c>
      <c r="J5" s="27" t="s">
        <v>124</v>
      </c>
      <c r="K5" s="29" t="s">
        <v>238</v>
      </c>
      <c r="L5" s="42">
        <v>0</v>
      </c>
      <c r="M5" s="30">
        <v>490000000</v>
      </c>
      <c r="N5" s="30">
        <v>759715000</v>
      </c>
      <c r="O5" s="31">
        <v>1.550438775510204</v>
      </c>
      <c r="P5" s="31">
        <v>1.550438775510204</v>
      </c>
      <c r="Q5" s="42" t="s">
        <v>1663</v>
      </c>
    </row>
    <row r="6" spans="1:17" ht="95.25" thickTop="1" thickBot="1" x14ac:dyDescent="0.3">
      <c r="A6" s="25">
        <v>2</v>
      </c>
      <c r="B6" s="26" t="s">
        <v>438</v>
      </c>
      <c r="C6" s="27" t="s">
        <v>127</v>
      </c>
      <c r="D6" s="27" t="s">
        <v>265</v>
      </c>
      <c r="E6" s="27" t="s">
        <v>444</v>
      </c>
      <c r="F6" s="27" t="s">
        <v>445</v>
      </c>
      <c r="G6" s="27" t="s">
        <v>440</v>
      </c>
      <c r="H6" s="28">
        <v>37870.849686146117</v>
      </c>
      <c r="I6" s="27" t="s">
        <v>123</v>
      </c>
      <c r="J6" s="27" t="s">
        <v>124</v>
      </c>
      <c r="K6" s="29" t="s">
        <v>45</v>
      </c>
      <c r="L6" s="42">
        <v>0</v>
      </c>
      <c r="M6" s="30">
        <v>37870.849686146117</v>
      </c>
      <c r="N6" s="30">
        <v>30668.799999999999</v>
      </c>
      <c r="O6" s="31">
        <v>0.80982603385366436</v>
      </c>
      <c r="P6" s="31">
        <v>0.80982603385366436</v>
      </c>
      <c r="Q6" s="42" t="s">
        <v>1664</v>
      </c>
    </row>
    <row r="7" spans="1:17" ht="132.75" thickTop="1" thickBot="1" x14ac:dyDescent="0.3">
      <c r="A7" s="25">
        <v>137</v>
      </c>
      <c r="B7" s="26" t="s">
        <v>438</v>
      </c>
      <c r="C7" s="27" t="s">
        <v>127</v>
      </c>
      <c r="D7" s="27" t="s">
        <v>489</v>
      </c>
      <c r="E7" s="27" t="s">
        <v>243</v>
      </c>
      <c r="F7" s="27" t="s">
        <v>244</v>
      </c>
      <c r="G7" s="27" t="s">
        <v>231</v>
      </c>
      <c r="H7" s="28">
        <v>10000000</v>
      </c>
      <c r="I7" s="27" t="s">
        <v>123</v>
      </c>
      <c r="J7" s="27" t="s">
        <v>124</v>
      </c>
      <c r="K7" s="29" t="s">
        <v>36</v>
      </c>
      <c r="L7" s="42">
        <v>0</v>
      </c>
      <c r="M7" s="30">
        <v>10000000</v>
      </c>
      <c r="N7" s="30">
        <v>8248000</v>
      </c>
      <c r="O7" s="31">
        <v>0.82479999999999998</v>
      </c>
      <c r="P7" s="31">
        <v>0.82479999999999998</v>
      </c>
      <c r="Q7" s="42" t="s">
        <v>1665</v>
      </c>
    </row>
    <row r="8" spans="1:17" ht="76.5" thickTop="1" thickBot="1" x14ac:dyDescent="0.3">
      <c r="A8" s="25">
        <v>133</v>
      </c>
      <c r="B8" s="26" t="s">
        <v>438</v>
      </c>
      <c r="C8" s="27" t="s">
        <v>127</v>
      </c>
      <c r="D8" s="27" t="s">
        <v>358</v>
      </c>
      <c r="E8" s="27" t="s">
        <v>237</v>
      </c>
      <c r="F8" s="27" t="s">
        <v>237</v>
      </c>
      <c r="G8" s="27" t="s">
        <v>231</v>
      </c>
      <c r="H8" s="28">
        <v>375000000</v>
      </c>
      <c r="I8" s="27" t="s">
        <v>123</v>
      </c>
      <c r="J8" s="27" t="s">
        <v>124</v>
      </c>
      <c r="K8" s="29" t="s">
        <v>238</v>
      </c>
      <c r="L8" s="42">
        <v>0</v>
      </c>
      <c r="M8" s="30">
        <v>375000000</v>
      </c>
      <c r="N8" s="30">
        <v>759715000</v>
      </c>
      <c r="O8" s="31">
        <v>2.0259066666666667</v>
      </c>
      <c r="P8" s="31">
        <v>2</v>
      </c>
      <c r="Q8" s="42" t="s">
        <v>1663</v>
      </c>
    </row>
    <row r="9" spans="1:17" ht="114" thickTop="1" thickBot="1" x14ac:dyDescent="0.3">
      <c r="A9" s="25">
        <v>109</v>
      </c>
      <c r="B9" s="26" t="s">
        <v>438</v>
      </c>
      <c r="C9" s="27" t="s">
        <v>290</v>
      </c>
      <c r="D9" s="27" t="s">
        <v>290</v>
      </c>
      <c r="E9" s="27" t="s">
        <v>317</v>
      </c>
      <c r="F9" s="27" t="s">
        <v>121</v>
      </c>
      <c r="G9" s="27" t="s">
        <v>122</v>
      </c>
      <c r="H9" s="28">
        <v>0.95</v>
      </c>
      <c r="I9" s="27" t="s">
        <v>123</v>
      </c>
      <c r="J9" s="27" t="s">
        <v>124</v>
      </c>
      <c r="K9" s="29" t="s">
        <v>93</v>
      </c>
      <c r="L9" s="42">
        <v>0</v>
      </c>
      <c r="M9" s="30">
        <v>0.95</v>
      </c>
      <c r="N9" s="30">
        <v>0.59199999999999997</v>
      </c>
      <c r="O9" s="31">
        <v>0.62315789473684213</v>
      </c>
      <c r="P9" s="31">
        <v>0.62315789473684213</v>
      </c>
      <c r="Q9" s="42" t="s">
        <v>1666</v>
      </c>
    </row>
    <row r="10" spans="1:17" ht="170.25" thickTop="1" thickBot="1" x14ac:dyDescent="0.3">
      <c r="A10" s="25">
        <v>138</v>
      </c>
      <c r="B10" s="26" t="s">
        <v>438</v>
      </c>
      <c r="C10" s="27" t="s">
        <v>127</v>
      </c>
      <c r="D10" s="27" t="s">
        <v>489</v>
      </c>
      <c r="E10" s="27" t="s">
        <v>245</v>
      </c>
      <c r="F10" s="27" t="s">
        <v>492</v>
      </c>
      <c r="G10" s="27" t="s">
        <v>231</v>
      </c>
      <c r="H10" s="28">
        <v>8000000</v>
      </c>
      <c r="I10" s="27" t="s">
        <v>123</v>
      </c>
      <c r="J10" s="27" t="s">
        <v>124</v>
      </c>
      <c r="K10" s="29" t="s">
        <v>36</v>
      </c>
      <c r="L10" s="42">
        <v>0</v>
      </c>
      <c r="M10" s="30">
        <v>8000000</v>
      </c>
      <c r="N10" s="30">
        <v>0</v>
      </c>
      <c r="O10" s="31" t="s">
        <v>406</v>
      </c>
      <c r="P10" s="31" t="s">
        <v>291</v>
      </c>
      <c r="Q10" s="42" t="s">
        <v>1667</v>
      </c>
    </row>
    <row r="11" spans="1:17" ht="114" thickTop="1" thickBot="1" x14ac:dyDescent="0.3">
      <c r="A11" s="25">
        <v>147</v>
      </c>
      <c r="B11" s="26" t="s">
        <v>438</v>
      </c>
      <c r="C11" s="27" t="s">
        <v>127</v>
      </c>
      <c r="D11" s="27" t="s">
        <v>249</v>
      </c>
      <c r="E11" s="27" t="s">
        <v>252</v>
      </c>
      <c r="F11" s="27" t="s">
        <v>252</v>
      </c>
      <c r="G11" s="27" t="s">
        <v>231</v>
      </c>
      <c r="H11" s="28">
        <v>12000000</v>
      </c>
      <c r="I11" s="27" t="s">
        <v>123</v>
      </c>
      <c r="J11" s="27" t="s">
        <v>124</v>
      </c>
      <c r="K11" s="29" t="s">
        <v>38</v>
      </c>
      <c r="L11" s="42">
        <v>0</v>
      </c>
      <c r="M11" s="30">
        <v>12000000</v>
      </c>
      <c r="N11" s="30">
        <v>12637040</v>
      </c>
      <c r="O11" s="31">
        <v>1.0530866666666667</v>
      </c>
      <c r="P11" s="31">
        <v>1.0530866666666667</v>
      </c>
      <c r="Q11" s="42" t="s">
        <v>1668</v>
      </c>
    </row>
    <row r="12" spans="1:17" ht="57.75" thickTop="1" thickBot="1" x14ac:dyDescent="0.3">
      <c r="A12" s="25">
        <v>98</v>
      </c>
      <c r="B12" s="26" t="s">
        <v>438</v>
      </c>
      <c r="C12" s="27" t="s">
        <v>290</v>
      </c>
      <c r="D12" s="27" t="s">
        <v>446</v>
      </c>
      <c r="E12" s="27" t="s">
        <v>125</v>
      </c>
      <c r="F12" s="27" t="s">
        <v>331</v>
      </c>
      <c r="G12" s="27" t="s">
        <v>122</v>
      </c>
      <c r="H12" s="28">
        <v>0.95</v>
      </c>
      <c r="I12" s="27" t="s">
        <v>123</v>
      </c>
      <c r="J12" s="27" t="s">
        <v>126</v>
      </c>
      <c r="K12" s="29" t="s">
        <v>93</v>
      </c>
      <c r="L12" s="42">
        <v>0</v>
      </c>
      <c r="M12" s="30">
        <v>0.95</v>
      </c>
      <c r="N12" s="30">
        <v>0.36099999999999999</v>
      </c>
      <c r="O12" s="31">
        <v>0.38</v>
      </c>
      <c r="P12" s="31">
        <v>0.38</v>
      </c>
      <c r="Q12" s="42" t="s">
        <v>1669</v>
      </c>
    </row>
    <row r="13" spans="1:17" ht="132.75" thickTop="1" thickBot="1" x14ac:dyDescent="0.3">
      <c r="A13" s="25">
        <v>4</v>
      </c>
      <c r="B13" s="26" t="s">
        <v>438</v>
      </c>
      <c r="C13" s="27" t="s">
        <v>127</v>
      </c>
      <c r="D13" s="27" t="s">
        <v>268</v>
      </c>
      <c r="E13" s="27" t="s">
        <v>269</v>
      </c>
      <c r="F13" s="27" t="s">
        <v>447</v>
      </c>
      <c r="G13" s="27" t="s">
        <v>207</v>
      </c>
      <c r="H13" s="28">
        <v>76</v>
      </c>
      <c r="I13" s="27" t="s">
        <v>123</v>
      </c>
      <c r="J13" s="27" t="s">
        <v>124</v>
      </c>
      <c r="K13" s="29" t="s">
        <v>45</v>
      </c>
      <c r="L13" s="42">
        <v>0</v>
      </c>
      <c r="M13" s="30">
        <v>76</v>
      </c>
      <c r="N13" s="30">
        <v>78</v>
      </c>
      <c r="O13" s="31">
        <v>1.0263157894736843</v>
      </c>
      <c r="P13" s="31">
        <v>1.0263157894736843</v>
      </c>
      <c r="Q13" s="42" t="s">
        <v>1670</v>
      </c>
    </row>
    <row r="14" spans="1:17" ht="114" thickTop="1" thickBot="1" x14ac:dyDescent="0.3">
      <c r="A14" s="25">
        <v>234</v>
      </c>
      <c r="B14" s="26" t="s">
        <v>438</v>
      </c>
      <c r="C14" s="27" t="s">
        <v>127</v>
      </c>
      <c r="D14" s="27" t="s">
        <v>489</v>
      </c>
      <c r="E14" s="27" t="s">
        <v>493</v>
      </c>
      <c r="F14" s="27" t="s">
        <v>493</v>
      </c>
      <c r="G14" s="27" t="s">
        <v>231</v>
      </c>
      <c r="H14" s="28">
        <v>18000000</v>
      </c>
      <c r="I14" s="27" t="s">
        <v>123</v>
      </c>
      <c r="J14" s="27" t="s">
        <v>124</v>
      </c>
      <c r="K14" s="29" t="s">
        <v>36</v>
      </c>
      <c r="L14" s="42">
        <v>0</v>
      </c>
      <c r="M14" s="30">
        <v>18000000</v>
      </c>
      <c r="N14" s="30">
        <v>8248000</v>
      </c>
      <c r="O14" s="31">
        <v>0.4582222222222222</v>
      </c>
      <c r="P14" s="31">
        <v>0.4582222222222222</v>
      </c>
      <c r="Q14" s="336" t="s">
        <v>1671</v>
      </c>
    </row>
    <row r="15" spans="1:17" ht="57.75" thickTop="1" thickBot="1" x14ac:dyDescent="0.3">
      <c r="A15" s="25">
        <v>74</v>
      </c>
      <c r="B15" s="26" t="s">
        <v>449</v>
      </c>
      <c r="C15" s="27" t="s">
        <v>160</v>
      </c>
      <c r="D15" s="27" t="s">
        <v>494</v>
      </c>
      <c r="E15" s="27" t="s">
        <v>495</v>
      </c>
      <c r="F15" s="27" t="s">
        <v>496</v>
      </c>
      <c r="G15" s="27" t="s">
        <v>145</v>
      </c>
      <c r="H15" s="28">
        <v>5.5</v>
      </c>
      <c r="I15" s="27" t="s">
        <v>123</v>
      </c>
      <c r="J15" s="27" t="s">
        <v>138</v>
      </c>
      <c r="K15" s="29" t="s">
        <v>11</v>
      </c>
      <c r="L15" s="42">
        <v>0</v>
      </c>
      <c r="M15" s="30">
        <v>5.5</v>
      </c>
      <c r="N15" s="30">
        <v>0</v>
      </c>
      <c r="O15" s="31" t="s">
        <v>406</v>
      </c>
      <c r="P15" s="31" t="s">
        <v>291</v>
      </c>
      <c r="Q15" s="42" t="s">
        <v>1672</v>
      </c>
    </row>
    <row r="16" spans="1:17" ht="95.25" thickTop="1" thickBot="1" x14ac:dyDescent="0.3">
      <c r="A16" s="25">
        <v>19</v>
      </c>
      <c r="B16" s="26" t="s">
        <v>449</v>
      </c>
      <c r="C16" s="27" t="s">
        <v>160</v>
      </c>
      <c r="D16" s="27" t="s">
        <v>402</v>
      </c>
      <c r="E16" s="27" t="s">
        <v>450</v>
      </c>
      <c r="F16" s="27" t="s">
        <v>451</v>
      </c>
      <c r="G16" s="27" t="s">
        <v>122</v>
      </c>
      <c r="H16" s="28">
        <v>1</v>
      </c>
      <c r="I16" s="27" t="s">
        <v>153</v>
      </c>
      <c r="J16" s="27" t="s">
        <v>261</v>
      </c>
      <c r="K16" s="29" t="s">
        <v>51</v>
      </c>
      <c r="L16" s="42">
        <v>0</v>
      </c>
      <c r="M16" s="30">
        <v>1</v>
      </c>
      <c r="N16" s="30">
        <v>1</v>
      </c>
      <c r="O16" s="31">
        <v>1</v>
      </c>
      <c r="P16" s="31">
        <v>1</v>
      </c>
      <c r="Q16" s="336" t="s">
        <v>1673</v>
      </c>
    </row>
    <row r="17" spans="1:17" ht="80.25" thickTop="1" thickBot="1" x14ac:dyDescent="0.3">
      <c r="A17" s="25">
        <v>20</v>
      </c>
      <c r="B17" s="108" t="s">
        <v>449</v>
      </c>
      <c r="C17" s="109" t="s">
        <v>160</v>
      </c>
      <c r="D17" s="109" t="s">
        <v>402</v>
      </c>
      <c r="E17" s="109" t="s">
        <v>452</v>
      </c>
      <c r="F17" s="109" t="s">
        <v>453</v>
      </c>
      <c r="G17" s="109" t="s">
        <v>122</v>
      </c>
      <c r="H17" s="110">
        <v>1</v>
      </c>
      <c r="I17" s="109" t="s">
        <v>130</v>
      </c>
      <c r="J17" s="109" t="s">
        <v>126</v>
      </c>
      <c r="K17" s="95" t="s">
        <v>51</v>
      </c>
      <c r="L17" s="96">
        <v>0</v>
      </c>
      <c r="M17" s="99"/>
      <c r="N17" s="99"/>
      <c r="O17" s="98" t="s">
        <v>406</v>
      </c>
      <c r="P17" s="98" t="s">
        <v>291</v>
      </c>
      <c r="Q17" s="337" t="s">
        <v>1674</v>
      </c>
    </row>
    <row r="18" spans="1:17" ht="64.5" thickTop="1" thickBot="1" x14ac:dyDescent="0.3">
      <c r="A18" s="25">
        <v>26</v>
      </c>
      <c r="B18" s="26" t="s">
        <v>449</v>
      </c>
      <c r="C18" s="27" t="s">
        <v>160</v>
      </c>
      <c r="D18" s="27" t="s">
        <v>278</v>
      </c>
      <c r="E18" s="27" t="s">
        <v>454</v>
      </c>
      <c r="F18" s="27" t="s">
        <v>455</v>
      </c>
      <c r="G18" s="27" t="s">
        <v>207</v>
      </c>
      <c r="H18" s="28">
        <v>4</v>
      </c>
      <c r="I18" s="27" t="s">
        <v>132</v>
      </c>
      <c r="J18" s="27" t="s">
        <v>124</v>
      </c>
      <c r="K18" s="29" t="s">
        <v>270</v>
      </c>
      <c r="L18" s="42">
        <v>0</v>
      </c>
      <c r="M18" s="30">
        <v>4</v>
      </c>
      <c r="N18" s="30">
        <v>12</v>
      </c>
      <c r="O18" s="31">
        <v>3</v>
      </c>
      <c r="P18" s="31">
        <v>2</v>
      </c>
      <c r="Q18" s="336" t="s">
        <v>1675</v>
      </c>
    </row>
    <row r="19" spans="1:17" ht="76.5" thickTop="1" thickBot="1" x14ac:dyDescent="0.3">
      <c r="A19" s="25">
        <v>27</v>
      </c>
      <c r="B19" s="26" t="s">
        <v>449</v>
      </c>
      <c r="C19" s="27" t="s">
        <v>160</v>
      </c>
      <c r="D19" s="27" t="s">
        <v>277</v>
      </c>
      <c r="E19" s="27" t="s">
        <v>456</v>
      </c>
      <c r="F19" s="27" t="s">
        <v>457</v>
      </c>
      <c r="G19" s="27" t="s">
        <v>207</v>
      </c>
      <c r="H19" s="28">
        <v>18</v>
      </c>
      <c r="I19" s="27" t="s">
        <v>132</v>
      </c>
      <c r="J19" s="27" t="s">
        <v>124</v>
      </c>
      <c r="K19" s="29" t="s">
        <v>270</v>
      </c>
      <c r="L19" s="42">
        <v>0</v>
      </c>
      <c r="M19" s="30">
        <v>18</v>
      </c>
      <c r="N19" s="30">
        <v>26</v>
      </c>
      <c r="O19" s="31">
        <v>1.4444444444444444</v>
      </c>
      <c r="P19" s="31">
        <v>1.4444444444444444</v>
      </c>
      <c r="Q19" s="336" t="s">
        <v>1676</v>
      </c>
    </row>
    <row r="20" spans="1:17" ht="114" thickTop="1" thickBot="1" x14ac:dyDescent="0.3">
      <c r="A20" s="25">
        <v>61</v>
      </c>
      <c r="B20" s="26" t="s">
        <v>449</v>
      </c>
      <c r="C20" s="27" t="s">
        <v>133</v>
      </c>
      <c r="D20" s="27" t="s">
        <v>362</v>
      </c>
      <c r="E20" s="27" t="s">
        <v>144</v>
      </c>
      <c r="F20" s="27" t="s">
        <v>363</v>
      </c>
      <c r="G20" s="27" t="s">
        <v>145</v>
      </c>
      <c r="H20" s="28">
        <v>10.199999999999999</v>
      </c>
      <c r="I20" s="27" t="s">
        <v>123</v>
      </c>
      <c r="J20" s="27" t="s">
        <v>138</v>
      </c>
      <c r="K20" s="29" t="s">
        <v>7</v>
      </c>
      <c r="L20" s="42">
        <v>0</v>
      </c>
      <c r="M20" s="30">
        <v>10.199999999999999</v>
      </c>
      <c r="N20" s="30">
        <v>0</v>
      </c>
      <c r="O20" s="31" t="s">
        <v>406</v>
      </c>
      <c r="P20" s="31" t="s">
        <v>291</v>
      </c>
      <c r="Q20" s="42" t="s">
        <v>1677</v>
      </c>
    </row>
    <row r="21" spans="1:17" ht="64.5" thickTop="1" thickBot="1" x14ac:dyDescent="0.3">
      <c r="A21" s="25">
        <v>9</v>
      </c>
      <c r="B21" s="26" t="s">
        <v>449</v>
      </c>
      <c r="C21" s="27" t="s">
        <v>133</v>
      </c>
      <c r="D21" s="27" t="s">
        <v>275</v>
      </c>
      <c r="E21" s="27" t="s">
        <v>458</v>
      </c>
      <c r="F21" s="27" t="s">
        <v>459</v>
      </c>
      <c r="G21" s="27" t="s">
        <v>122</v>
      </c>
      <c r="H21" s="28">
        <v>1</v>
      </c>
      <c r="I21" s="27" t="s">
        <v>132</v>
      </c>
      <c r="J21" s="27" t="s">
        <v>124</v>
      </c>
      <c r="K21" s="29" t="s">
        <v>57</v>
      </c>
      <c r="L21" s="42">
        <v>0</v>
      </c>
      <c r="M21" s="30">
        <v>1</v>
      </c>
      <c r="N21" s="30">
        <v>1</v>
      </c>
      <c r="O21" s="31">
        <v>1</v>
      </c>
      <c r="P21" s="31">
        <v>1</v>
      </c>
      <c r="Q21" s="42" t="s">
        <v>1678</v>
      </c>
    </row>
    <row r="22" spans="1:17" ht="76.5" thickTop="1" thickBot="1" x14ac:dyDescent="0.3">
      <c r="A22" s="25">
        <v>71</v>
      </c>
      <c r="B22" s="26" t="s">
        <v>460</v>
      </c>
      <c r="C22" s="27" t="s">
        <v>149</v>
      </c>
      <c r="D22" s="27" t="s">
        <v>461</v>
      </c>
      <c r="E22" s="27" t="s">
        <v>174</v>
      </c>
      <c r="F22" s="27" t="s">
        <v>462</v>
      </c>
      <c r="G22" s="27" t="s">
        <v>122</v>
      </c>
      <c r="H22" s="28">
        <v>1</v>
      </c>
      <c r="I22" s="27" t="s">
        <v>153</v>
      </c>
      <c r="J22" s="27" t="s">
        <v>126</v>
      </c>
      <c r="K22" s="29" t="s">
        <v>13</v>
      </c>
      <c r="L22" s="42">
        <v>0</v>
      </c>
      <c r="M22" s="30">
        <v>1</v>
      </c>
      <c r="N22" s="30">
        <v>1</v>
      </c>
      <c r="O22" s="31">
        <v>1</v>
      </c>
      <c r="P22" s="31">
        <v>1</v>
      </c>
      <c r="Q22" s="42" t="s">
        <v>1679</v>
      </c>
    </row>
    <row r="23" spans="1:17" ht="76.5" thickTop="1" thickBot="1" x14ac:dyDescent="0.3">
      <c r="A23" s="25">
        <v>134</v>
      </c>
      <c r="B23" s="26" t="s">
        <v>460</v>
      </c>
      <c r="C23" s="27" t="s">
        <v>203</v>
      </c>
      <c r="D23" s="27" t="s">
        <v>239</v>
      </c>
      <c r="E23" s="27" t="s">
        <v>463</v>
      </c>
      <c r="F23" s="27" t="s">
        <v>464</v>
      </c>
      <c r="G23" s="27" t="s">
        <v>207</v>
      </c>
      <c r="H23" s="28">
        <v>13</v>
      </c>
      <c r="I23" s="27" t="s">
        <v>132</v>
      </c>
      <c r="J23" s="27" t="s">
        <v>124</v>
      </c>
      <c r="K23" s="29" t="s">
        <v>238</v>
      </c>
      <c r="L23" s="42">
        <v>0</v>
      </c>
      <c r="M23" s="30">
        <v>13</v>
      </c>
      <c r="N23" s="30">
        <v>14</v>
      </c>
      <c r="O23" s="31">
        <v>1.0769230769230769</v>
      </c>
      <c r="P23" s="31">
        <v>1.0769230769230769</v>
      </c>
      <c r="Q23" s="42" t="s">
        <v>1680</v>
      </c>
    </row>
    <row r="24" spans="1:17" ht="132.75" thickTop="1" thickBot="1" x14ac:dyDescent="0.3">
      <c r="A24" s="25">
        <v>235</v>
      </c>
      <c r="B24" s="26" t="s">
        <v>460</v>
      </c>
      <c r="C24" s="27" t="s">
        <v>194</v>
      </c>
      <c r="D24" s="27" t="s">
        <v>389</v>
      </c>
      <c r="E24" s="27" t="s">
        <v>246</v>
      </c>
      <c r="F24" s="27" t="s">
        <v>247</v>
      </c>
      <c r="G24" s="27" t="s">
        <v>440</v>
      </c>
      <c r="H24" s="28">
        <v>1282000000</v>
      </c>
      <c r="I24" s="27" t="s">
        <v>123</v>
      </c>
      <c r="J24" s="27" t="s">
        <v>124</v>
      </c>
      <c r="K24" s="29" t="s">
        <v>36</v>
      </c>
      <c r="L24" s="42">
        <v>0</v>
      </c>
      <c r="M24" s="30">
        <v>1282000000</v>
      </c>
      <c r="N24" s="30">
        <v>1714955848</v>
      </c>
      <c r="O24" s="31">
        <v>1.3377190702028081</v>
      </c>
      <c r="P24" s="31">
        <v>1.3377190702028081</v>
      </c>
      <c r="Q24" s="42" t="s">
        <v>1681</v>
      </c>
    </row>
    <row r="25" spans="1:17" ht="57.75" thickTop="1" thickBot="1" x14ac:dyDescent="0.3">
      <c r="A25" s="25">
        <v>135</v>
      </c>
      <c r="B25" s="26" t="s">
        <v>460</v>
      </c>
      <c r="C25" s="27" t="s">
        <v>203</v>
      </c>
      <c r="D25" s="27" t="s">
        <v>465</v>
      </c>
      <c r="E25" s="27" t="s">
        <v>465</v>
      </c>
      <c r="F25" s="27" t="s">
        <v>466</v>
      </c>
      <c r="G25" s="27" t="s">
        <v>207</v>
      </c>
      <c r="H25" s="28">
        <v>3</v>
      </c>
      <c r="I25" s="27" t="s">
        <v>132</v>
      </c>
      <c r="J25" s="27" t="s">
        <v>124</v>
      </c>
      <c r="K25" s="29" t="s">
        <v>238</v>
      </c>
      <c r="L25" s="42">
        <v>0</v>
      </c>
      <c r="M25" s="30">
        <v>3</v>
      </c>
      <c r="N25" s="30">
        <v>0</v>
      </c>
      <c r="O25" s="31" t="s">
        <v>406</v>
      </c>
      <c r="P25" s="31" t="s">
        <v>291</v>
      </c>
      <c r="Q25" s="42" t="s">
        <v>1682</v>
      </c>
    </row>
    <row r="26" spans="1:17" ht="76.5" thickTop="1" thickBot="1" x14ac:dyDescent="0.3">
      <c r="A26" s="25">
        <v>104</v>
      </c>
      <c r="B26" s="26" t="s">
        <v>460</v>
      </c>
      <c r="C26" s="27" t="s">
        <v>194</v>
      </c>
      <c r="D26" s="27" t="s">
        <v>319</v>
      </c>
      <c r="E26" s="27" t="s">
        <v>320</v>
      </c>
      <c r="F26" s="27" t="s">
        <v>467</v>
      </c>
      <c r="G26" s="27" t="s">
        <v>122</v>
      </c>
      <c r="H26" s="28">
        <v>0.64470000000000005</v>
      </c>
      <c r="I26" s="27" t="s">
        <v>123</v>
      </c>
      <c r="J26" s="27" t="s">
        <v>261</v>
      </c>
      <c r="K26" s="29" t="s">
        <v>87</v>
      </c>
      <c r="L26" s="42">
        <v>0</v>
      </c>
      <c r="M26" s="30">
        <v>0.64470000000000005</v>
      </c>
      <c r="N26" s="30">
        <v>1.9100999999999999</v>
      </c>
      <c r="O26" s="31">
        <v>2.9627733829688223</v>
      </c>
      <c r="P26" s="31">
        <v>2</v>
      </c>
      <c r="Q26" s="42" t="s">
        <v>1683</v>
      </c>
    </row>
    <row r="27" spans="1:17" ht="57.75" thickTop="1" thickBot="1" x14ac:dyDescent="0.3">
      <c r="A27" s="25">
        <v>18</v>
      </c>
      <c r="B27" s="26" t="s">
        <v>460</v>
      </c>
      <c r="C27" s="27" t="s">
        <v>203</v>
      </c>
      <c r="D27" s="27" t="s">
        <v>256</v>
      </c>
      <c r="E27" s="27" t="s">
        <v>1032</v>
      </c>
      <c r="F27" s="27" t="s">
        <v>468</v>
      </c>
      <c r="G27" s="27" t="s">
        <v>122</v>
      </c>
      <c r="H27" s="28">
        <v>1</v>
      </c>
      <c r="I27" s="27" t="s">
        <v>132</v>
      </c>
      <c r="J27" s="27" t="s">
        <v>124</v>
      </c>
      <c r="K27" s="29" t="s">
        <v>238</v>
      </c>
      <c r="L27" s="42">
        <v>0</v>
      </c>
      <c r="M27" s="30">
        <v>1</v>
      </c>
      <c r="N27" s="30">
        <v>7</v>
      </c>
      <c r="O27" s="31">
        <v>7</v>
      </c>
      <c r="P27" s="31">
        <v>2</v>
      </c>
      <c r="Q27" s="42" t="s">
        <v>1684</v>
      </c>
    </row>
    <row r="28" spans="1:17" ht="64.5" thickTop="1" thickBot="1" x14ac:dyDescent="0.3">
      <c r="A28" s="25">
        <v>10</v>
      </c>
      <c r="B28" s="26" t="s">
        <v>460</v>
      </c>
      <c r="C28" s="27" t="s">
        <v>160</v>
      </c>
      <c r="D28" s="27" t="s">
        <v>405</v>
      </c>
      <c r="E28" s="27" t="s">
        <v>469</v>
      </c>
      <c r="F28" s="27" t="s">
        <v>470</v>
      </c>
      <c r="G28" s="27" t="s">
        <v>207</v>
      </c>
      <c r="H28" s="28">
        <v>5</v>
      </c>
      <c r="I28" s="27" t="s">
        <v>132</v>
      </c>
      <c r="J28" s="27" t="s">
        <v>124</v>
      </c>
      <c r="K28" s="29" t="s">
        <v>270</v>
      </c>
      <c r="L28" s="42">
        <v>0</v>
      </c>
      <c r="M28" s="30">
        <v>5</v>
      </c>
      <c r="N28" s="30">
        <v>16</v>
      </c>
      <c r="O28" s="31">
        <v>3.2</v>
      </c>
      <c r="P28" s="31">
        <v>2</v>
      </c>
      <c r="Q28" s="336" t="s">
        <v>1685</v>
      </c>
    </row>
    <row r="29" spans="1:17" ht="57.75" thickTop="1" thickBot="1" x14ac:dyDescent="0.3">
      <c r="A29" s="25">
        <v>11</v>
      </c>
      <c r="B29" s="26" t="s">
        <v>460</v>
      </c>
      <c r="C29" s="27" t="s">
        <v>203</v>
      </c>
      <c r="D29" s="27" t="s">
        <v>471</v>
      </c>
      <c r="E29" s="27" t="s">
        <v>472</v>
      </c>
      <c r="F29" s="27" t="s">
        <v>473</v>
      </c>
      <c r="G29" s="27" t="s">
        <v>207</v>
      </c>
      <c r="H29" s="28">
        <v>340</v>
      </c>
      <c r="I29" s="27" t="s">
        <v>123</v>
      </c>
      <c r="J29" s="27" t="s">
        <v>124</v>
      </c>
      <c r="K29" s="29" t="s">
        <v>49</v>
      </c>
      <c r="L29" s="42">
        <v>0</v>
      </c>
      <c r="M29" s="30">
        <v>340</v>
      </c>
      <c r="N29" s="30">
        <v>1239</v>
      </c>
      <c r="O29" s="31">
        <v>3.6441176470588235</v>
      </c>
      <c r="P29" s="31">
        <v>2</v>
      </c>
      <c r="Q29" s="336" t="s">
        <v>1686</v>
      </c>
    </row>
    <row r="30" spans="1:17" ht="57.75" thickTop="1" thickBot="1" x14ac:dyDescent="0.3">
      <c r="A30" s="25">
        <v>12</v>
      </c>
      <c r="B30" s="26" t="s">
        <v>460</v>
      </c>
      <c r="C30" s="27" t="s">
        <v>203</v>
      </c>
      <c r="D30" s="27" t="s">
        <v>475</v>
      </c>
      <c r="E30" s="27" t="s">
        <v>476</v>
      </c>
      <c r="F30" s="27" t="s">
        <v>477</v>
      </c>
      <c r="G30" s="27" t="s">
        <v>207</v>
      </c>
      <c r="H30" s="28">
        <v>150</v>
      </c>
      <c r="I30" s="27" t="s">
        <v>123</v>
      </c>
      <c r="J30" s="27" t="s">
        <v>124</v>
      </c>
      <c r="K30" s="29" t="s">
        <v>49</v>
      </c>
      <c r="L30" s="42">
        <v>0</v>
      </c>
      <c r="M30" s="30">
        <v>150</v>
      </c>
      <c r="N30" s="30">
        <v>404</v>
      </c>
      <c r="O30" s="31">
        <v>2.6933333333333334</v>
      </c>
      <c r="P30" s="31">
        <v>2</v>
      </c>
      <c r="Q30" s="336" t="s">
        <v>1687</v>
      </c>
    </row>
    <row r="31" spans="1:17" ht="132.75" thickTop="1" thickBot="1" x14ac:dyDescent="0.3">
      <c r="A31" s="25">
        <v>23</v>
      </c>
      <c r="B31" s="26" t="s">
        <v>460</v>
      </c>
      <c r="C31" s="27" t="s">
        <v>194</v>
      </c>
      <c r="D31" s="27" t="s">
        <v>389</v>
      </c>
      <c r="E31" s="27" t="s">
        <v>478</v>
      </c>
      <c r="F31" s="27" t="s">
        <v>479</v>
      </c>
      <c r="G31" s="27" t="s">
        <v>207</v>
      </c>
      <c r="H31" s="28">
        <v>1</v>
      </c>
      <c r="I31" s="27" t="s">
        <v>123</v>
      </c>
      <c r="J31" s="27" t="s">
        <v>124</v>
      </c>
      <c r="K31" s="29" t="s">
        <v>36</v>
      </c>
      <c r="L31" s="42">
        <v>0</v>
      </c>
      <c r="M31" s="30">
        <v>1</v>
      </c>
      <c r="N31" s="30">
        <v>4</v>
      </c>
      <c r="O31" s="31">
        <v>4</v>
      </c>
      <c r="P31" s="31">
        <v>2</v>
      </c>
      <c r="Q31" s="336" t="s">
        <v>1688</v>
      </c>
    </row>
    <row r="32" spans="1:17" ht="57.75" thickTop="1" thickBot="1" x14ac:dyDescent="0.3">
      <c r="A32" s="25">
        <v>69</v>
      </c>
      <c r="B32" s="26" t="s">
        <v>480</v>
      </c>
      <c r="C32" s="27" t="s">
        <v>160</v>
      </c>
      <c r="D32" s="27" t="s">
        <v>169</v>
      </c>
      <c r="E32" s="27" t="s">
        <v>170</v>
      </c>
      <c r="F32" s="27" t="s">
        <v>386</v>
      </c>
      <c r="G32" s="27" t="s">
        <v>122</v>
      </c>
      <c r="H32" s="28">
        <v>1</v>
      </c>
      <c r="I32" s="27" t="s">
        <v>132</v>
      </c>
      <c r="J32" s="27" t="s">
        <v>126</v>
      </c>
      <c r="K32" s="29" t="s">
        <v>13</v>
      </c>
      <c r="L32" s="42">
        <v>0</v>
      </c>
      <c r="M32" s="30">
        <v>1</v>
      </c>
      <c r="N32" s="30">
        <v>1</v>
      </c>
      <c r="O32" s="31">
        <v>1</v>
      </c>
      <c r="P32" s="31">
        <v>1</v>
      </c>
      <c r="Q32" s="42" t="s">
        <v>1689</v>
      </c>
    </row>
    <row r="33" spans="1:17" ht="48.75" thickTop="1" thickBot="1" x14ac:dyDescent="0.3">
      <c r="A33" s="25">
        <v>75</v>
      </c>
      <c r="B33" s="26" t="s">
        <v>480</v>
      </c>
      <c r="C33" s="27" t="s">
        <v>160</v>
      </c>
      <c r="D33" s="27" t="s">
        <v>364</v>
      </c>
      <c r="E33" s="27" t="s">
        <v>377</v>
      </c>
      <c r="F33" s="27" t="s">
        <v>166</v>
      </c>
      <c r="G33" s="27" t="s">
        <v>122</v>
      </c>
      <c r="H33" s="28">
        <v>1</v>
      </c>
      <c r="I33" s="27" t="s">
        <v>132</v>
      </c>
      <c r="J33" s="27" t="s">
        <v>126</v>
      </c>
      <c r="K33" s="29" t="s">
        <v>11</v>
      </c>
      <c r="L33" s="42">
        <v>0</v>
      </c>
      <c r="M33" s="30">
        <v>1</v>
      </c>
      <c r="N33" s="30">
        <v>1</v>
      </c>
      <c r="O33" s="31">
        <v>1</v>
      </c>
      <c r="P33" s="31">
        <v>1</v>
      </c>
      <c r="Q33" s="42" t="s">
        <v>1690</v>
      </c>
    </row>
    <row r="34" spans="1:17" ht="57.75" thickTop="1" thickBot="1" x14ac:dyDescent="0.3">
      <c r="A34" s="25">
        <v>72</v>
      </c>
      <c r="B34" s="26" t="s">
        <v>480</v>
      </c>
      <c r="C34" s="27" t="s">
        <v>149</v>
      </c>
      <c r="D34" s="27" t="s">
        <v>461</v>
      </c>
      <c r="E34" s="27" t="s">
        <v>481</v>
      </c>
      <c r="F34" s="27" t="s">
        <v>482</v>
      </c>
      <c r="G34" s="27" t="s">
        <v>122</v>
      </c>
      <c r="H34" s="28">
        <v>0.75</v>
      </c>
      <c r="I34" s="27" t="s">
        <v>153</v>
      </c>
      <c r="J34" s="27" t="s">
        <v>126</v>
      </c>
      <c r="K34" s="29" t="s">
        <v>13</v>
      </c>
      <c r="L34" s="42">
        <v>0</v>
      </c>
      <c r="M34" s="30">
        <v>0.75</v>
      </c>
      <c r="N34" s="30">
        <v>1</v>
      </c>
      <c r="O34" s="31">
        <v>1.3333333333333333</v>
      </c>
      <c r="P34" s="31">
        <v>1.3333333333333333</v>
      </c>
      <c r="Q34" s="42" t="s">
        <v>1691</v>
      </c>
    </row>
    <row r="35" spans="1:17" ht="95.25" thickTop="1" thickBot="1" x14ac:dyDescent="0.3">
      <c r="A35" s="25">
        <v>68</v>
      </c>
      <c r="B35" s="26" t="s">
        <v>480</v>
      </c>
      <c r="C35" s="27" t="s">
        <v>149</v>
      </c>
      <c r="D35" s="27" t="s">
        <v>461</v>
      </c>
      <c r="E35" s="27" t="s">
        <v>483</v>
      </c>
      <c r="F35" s="27" t="s">
        <v>484</v>
      </c>
      <c r="G35" s="27" t="s">
        <v>122</v>
      </c>
      <c r="H35" s="28">
        <v>1</v>
      </c>
      <c r="I35" s="27" t="s">
        <v>153</v>
      </c>
      <c r="J35" s="27" t="s">
        <v>126</v>
      </c>
      <c r="K35" s="29" t="s">
        <v>15</v>
      </c>
      <c r="L35" s="42">
        <v>0</v>
      </c>
      <c r="M35" s="30">
        <v>1</v>
      </c>
      <c r="N35" s="30">
        <v>0</v>
      </c>
      <c r="O35" s="31" t="s">
        <v>406</v>
      </c>
      <c r="P35" s="31" t="s">
        <v>291</v>
      </c>
      <c r="Q35" s="42" t="s">
        <v>1692</v>
      </c>
    </row>
    <row r="36" spans="1:17" ht="76.5" thickTop="1" thickBot="1" x14ac:dyDescent="0.3">
      <c r="A36" s="25">
        <v>64</v>
      </c>
      <c r="B36" s="26" t="s">
        <v>480</v>
      </c>
      <c r="C36" s="27" t="s">
        <v>149</v>
      </c>
      <c r="D36" s="27" t="s">
        <v>150</v>
      </c>
      <c r="E36" s="27" t="s">
        <v>151</v>
      </c>
      <c r="F36" s="27" t="s">
        <v>152</v>
      </c>
      <c r="G36" s="27" t="s">
        <v>122</v>
      </c>
      <c r="H36" s="28">
        <v>1</v>
      </c>
      <c r="I36" s="27" t="s">
        <v>153</v>
      </c>
      <c r="J36" s="27" t="s">
        <v>126</v>
      </c>
      <c r="K36" s="29" t="s">
        <v>7</v>
      </c>
      <c r="L36" s="42">
        <v>0</v>
      </c>
      <c r="M36" s="30">
        <v>1</v>
      </c>
      <c r="N36" s="30">
        <v>1</v>
      </c>
      <c r="O36" s="31">
        <v>1</v>
      </c>
      <c r="P36" s="31">
        <v>1</v>
      </c>
      <c r="Q36" s="42" t="s">
        <v>1693</v>
      </c>
    </row>
    <row r="37" spans="1:17" ht="245.25" thickTop="1" thickBot="1" x14ac:dyDescent="0.3">
      <c r="A37" s="25">
        <v>105</v>
      </c>
      <c r="B37" s="26" t="s">
        <v>485</v>
      </c>
      <c r="C37" s="27" t="s">
        <v>154</v>
      </c>
      <c r="D37" s="27" t="s">
        <v>165</v>
      </c>
      <c r="E37" s="27" t="s">
        <v>155</v>
      </c>
      <c r="F37" s="27" t="s">
        <v>486</v>
      </c>
      <c r="G37" s="27" t="s">
        <v>122</v>
      </c>
      <c r="H37" s="28">
        <v>0.9</v>
      </c>
      <c r="I37" s="27" t="s">
        <v>132</v>
      </c>
      <c r="J37" s="27" t="s">
        <v>126</v>
      </c>
      <c r="K37" s="29" t="s">
        <v>87</v>
      </c>
      <c r="L37" s="42">
        <v>0</v>
      </c>
      <c r="M37" s="30">
        <v>0.9</v>
      </c>
      <c r="N37" s="30">
        <v>1.1033333333333333</v>
      </c>
      <c r="O37" s="31">
        <v>1.2259259259259259</v>
      </c>
      <c r="P37" s="31">
        <v>1.2259259259259259</v>
      </c>
      <c r="Q37" s="42" t="s">
        <v>1694</v>
      </c>
    </row>
    <row r="38" spans="1:17" ht="34.5" thickTop="1" x14ac:dyDescent="0.35">
      <c r="M38" s="320"/>
      <c r="N38" s="320"/>
      <c r="O38" s="317" t="s">
        <v>157</v>
      </c>
      <c r="P38" s="318">
        <v>1.3016367864182545</v>
      </c>
      <c r="Q38" s="319" t="s">
        <v>158</v>
      </c>
    </row>
  </sheetData>
  <sheetProtection algorithmName="SHA-512" hashValue="t/ATRgkF4Lmp+ywsvd2YGA3PqjjAF1CGrMAhrI622wAqgcHFtahW6yx3j+oTavKCK3qxLPjUuqGJl8EzSDj+tA==" saltValue="J0YSAG9NcSyblWacUm3h9g==" spinCount="100000" sheet="1" formatCells="0" formatColumns="0"/>
  <autoFilter ref="A3:Q37" xr:uid="{00000000-0001-0000-0400-000000000000}"/>
  <conditionalFormatting sqref="B4:B37">
    <cfRule type="containsText" dxfId="181" priority="50" operator="containsText" text="Normatividad al Servicio del Cambio / Procesos">
      <formula>NOT(ISERROR(SEARCH("Normatividad al Servicio del Cambio / Procesos",B4)))</formula>
    </cfRule>
    <cfRule type="containsText" dxfId="180" priority="77" operator="containsText" text="Transparencia y Cercanía al Ciudadano / Grupos de Interés ">
      <formula>NOT(ISERROR(SEARCH("Transparencia y Cercanía al Ciudadano / Grupos de Interés ",B4)))</formula>
    </cfRule>
    <cfRule type="containsText" dxfId="179" priority="78" operator="containsText" text="Apoyo a la Modernización DIAN / Procesos">
      <formula>NOT(ISERROR(SEARCH("Apoyo a la Modernización DIAN / Procesos",B4)))</formula>
    </cfRule>
    <cfRule type="containsText" dxfId="178" priority="79" operator="containsText" text="Transformación Cultural y Gestión del Cambio / Talento Humano">
      <formula>NOT(ISERROR(SEARCH("Transformación Cultural y Gestión del Cambio / Talento Humano",B4)))</formula>
    </cfRule>
    <cfRule type="containsText" dxfId="177" priority="8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7 F4:G37">
    <cfRule type="containsText" dxfId="176" priority="64" operator="containsText" text="Modernización y Gestión Integral de Procesos del Negocio / Procesos">
      <formula>NOT(ISERROR(SEARCH("Modernización y Gestión Integral de Procesos del Negocio / Procesos",C4)))</formula>
    </cfRule>
    <cfRule type="containsText" dxfId="175" priority="65" operator="containsText" text="Transparencia y Cercanía al Ciudadano / Grupos de Interés">
      <formula>NOT(ISERROR(SEARCH("Transparencia y Cercanía al Ciudadano / Grupos de Interés",C4)))</formula>
    </cfRule>
    <cfRule type="containsText" dxfId="174" priority="66" operator="containsText" text="Legitimidad y Sostenibilidad Fiscal / Resultados">
      <formula>NOT(ISERROR(SEARCH("Legitimidad y Sostenibilidad Fiscal / Resultados",C4)))</formula>
    </cfRule>
  </conditionalFormatting>
  <conditionalFormatting sqref="F4:G37 C4:D37">
    <cfRule type="containsText" dxfId="173" priority="63" operator="containsText" text="Aprendizaje y Crecimiento / Talento Humano">
      <formula>NOT(ISERROR(SEARCH("Aprendizaje y Crecimiento / Talento Humano",C4)))</formula>
    </cfRule>
  </conditionalFormatting>
  <conditionalFormatting sqref="H4:H37 M4:N37">
    <cfRule type="expression" dxfId="172" priority="56">
      <formula>$G4="Porcentaje"</formula>
    </cfRule>
  </conditionalFormatting>
  <conditionalFormatting sqref="I4:J37 F8:G35">
    <cfRule type="containsText" dxfId="171" priority="51" operator="containsText" text="Aprendizaje y Crecimiento / Talento Humano">
      <formula>NOT(ISERROR(SEARCH("Aprendizaje y Crecimiento / Talento Humano",F4)))</formula>
    </cfRule>
    <cfRule type="containsText" dxfId="170" priority="52" operator="containsText" text="Modernización y Gestión Integral de Procesos del Negocio / Procesos">
      <formula>NOT(ISERROR(SEARCH("Modernización y Gestión Integral de Procesos del Negocio / Procesos",F4)))</formula>
    </cfRule>
    <cfRule type="containsText" dxfId="169" priority="53" operator="containsText" text="Transparencia y Cercanía al Ciudadano / Grupos de Interés">
      <formula>NOT(ISERROR(SEARCH("Transparencia y Cercanía al Ciudadano / Grupos de Interés",F4)))</formula>
    </cfRule>
    <cfRule type="containsText" dxfId="168" priority="54" operator="containsText" text="Legitimidad y Sostenibilidad Fiscal / Resultados">
      <formula>NOT(ISERROR(SEARCH("Legitimidad y Sostenibilidad Fiscal / Resultados",F4)))</formula>
    </cfRule>
  </conditionalFormatting>
  <conditionalFormatting sqref="L4:L37">
    <cfRule type="cellIs" dxfId="167" priority="37" operator="equal">
      <formula>0</formula>
    </cfRule>
  </conditionalFormatting>
  <conditionalFormatting sqref="O4:O37">
    <cfRule type="containsText" dxfId="166" priority="67" operator="containsText" text="Sin medición en la vigencia">
      <formula>NOT(ISERROR(SEARCH("Sin medición en la vigencia",O4)))</formula>
    </cfRule>
    <cfRule type="cellIs" dxfId="165" priority="68" operator="greaterThan">
      <formula>1.1</formula>
    </cfRule>
    <cfRule type="cellIs" dxfId="164" priority="69" operator="between">
      <formula>100%</formula>
      <formula>110%</formula>
    </cfRule>
    <cfRule type="cellIs" dxfId="163" priority="70" operator="between">
      <formula>70%</formula>
      <formula>99.9999999%</formula>
    </cfRule>
    <cfRule type="cellIs" dxfId="162" priority="71" operator="between">
      <formula>0</formula>
      <formula>0.6999999999999</formula>
    </cfRule>
  </conditionalFormatting>
  <conditionalFormatting sqref="P4:P37">
    <cfRule type="cellIs" dxfId="161" priority="73" operator="greaterThan">
      <formula>1.1</formula>
    </cfRule>
    <cfRule type="cellIs" dxfId="160" priority="74" operator="between">
      <formula>100%</formula>
      <formula>110%</formula>
    </cfRule>
    <cfRule type="cellIs" dxfId="159" priority="75" operator="between">
      <formula>70%</formula>
      <formula>99.9999999%</formula>
    </cfRule>
    <cfRule type="cellIs" dxfId="158" priority="76" operator="between">
      <formula>0</formula>
      <formula>0.6999999999999</formula>
    </cfRule>
  </conditionalFormatting>
  <conditionalFormatting sqref="H4:H37 M4:N37">
    <cfRule type="expression" dxfId="157" priority="55">
      <formula>$G4&lt;&gt;"Porcentaje"</formula>
    </cfRule>
  </conditionalFormatting>
  <conditionalFormatting sqref="Q15">
    <cfRule type="cellIs" dxfId="156" priority="14" operator="equal">
      <formula>0</formula>
    </cfRule>
  </conditionalFormatting>
  <hyperlinks>
    <hyperlink ref="Q38" location="Principal!A1" display="volver al índice" xr:uid="{4336D217-CBB4-4A54-B33D-81DA59274981}"/>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2" operator="containsText" id="{A32C7D23-BAEF-4DBA-8757-5E626D2A365D}">
            <xm:f>NOT(ISERROR(SEARCH("-",P4)))</xm:f>
            <xm:f>"-"</xm:f>
            <x14:dxf>
              <fill>
                <patternFill>
                  <bgColor rgb="FF000000"/>
                </patternFill>
              </fill>
            </x14:dxf>
          </x14:cfRule>
          <xm:sqref>P4:P37</xm:sqref>
        </x14:conditionalFormatting>
      </x14:conditionalFormattings>
    </ext>
  </extLst>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61424-DE96-4917-A83A-0212622B2A7B}">
  <sheetPr codeName="Sheet46">
    <pageSetUpPr fitToPage="1"/>
  </sheetPr>
  <dimension ref="A1:Q25"/>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40</v>
      </c>
      <c r="E1" s="9" t="s">
        <v>671</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136</v>
      </c>
      <c r="B4" s="26" t="s">
        <v>438</v>
      </c>
      <c r="C4" s="27" t="s">
        <v>127</v>
      </c>
      <c r="D4" s="27" t="s">
        <v>240</v>
      </c>
      <c r="E4" s="27" t="s">
        <v>241</v>
      </c>
      <c r="F4" s="27" t="s">
        <v>242</v>
      </c>
      <c r="G4" s="27" t="s">
        <v>231</v>
      </c>
      <c r="H4" s="28">
        <v>10000000</v>
      </c>
      <c r="I4" s="27" t="s">
        <v>123</v>
      </c>
      <c r="J4" s="27" t="s">
        <v>124</v>
      </c>
      <c r="K4" s="29" t="s">
        <v>36</v>
      </c>
      <c r="L4" s="29" t="s">
        <v>1622</v>
      </c>
      <c r="M4" s="30">
        <v>10000000</v>
      </c>
      <c r="N4" s="30">
        <v>21786000</v>
      </c>
      <c r="O4" s="31">
        <v>2.1785999999999999</v>
      </c>
      <c r="P4" s="31">
        <v>2</v>
      </c>
      <c r="Q4" s="42" t="s">
        <v>1623</v>
      </c>
    </row>
    <row r="5" spans="1:17" ht="64.5" thickTop="1" thickBot="1" x14ac:dyDescent="0.3">
      <c r="A5" s="25">
        <v>137</v>
      </c>
      <c r="B5" s="26" t="s">
        <v>438</v>
      </c>
      <c r="C5" s="27" t="s">
        <v>127</v>
      </c>
      <c r="D5" s="27" t="s">
        <v>489</v>
      </c>
      <c r="E5" s="27" t="s">
        <v>243</v>
      </c>
      <c r="F5" s="27" t="s">
        <v>244</v>
      </c>
      <c r="G5" s="27" t="s">
        <v>231</v>
      </c>
      <c r="H5" s="28">
        <v>10000000</v>
      </c>
      <c r="I5" s="27" t="s">
        <v>123</v>
      </c>
      <c r="J5" s="27" t="s">
        <v>124</v>
      </c>
      <c r="K5" s="29" t="s">
        <v>36</v>
      </c>
      <c r="L5" s="29" t="s">
        <v>1622</v>
      </c>
      <c r="M5" s="30">
        <v>10000000</v>
      </c>
      <c r="N5" s="30">
        <v>0</v>
      </c>
      <c r="O5" s="31">
        <v>0</v>
      </c>
      <c r="P5" s="31">
        <v>0</v>
      </c>
      <c r="Q5" s="42" t="s">
        <v>1624</v>
      </c>
    </row>
    <row r="6" spans="1:17" ht="76.5" thickTop="1" thickBot="1" x14ac:dyDescent="0.3">
      <c r="A6" s="25">
        <v>109</v>
      </c>
      <c r="B6" s="26" t="s">
        <v>438</v>
      </c>
      <c r="C6" s="27" t="s">
        <v>290</v>
      </c>
      <c r="D6" s="27" t="s">
        <v>290</v>
      </c>
      <c r="E6" s="27" t="s">
        <v>317</v>
      </c>
      <c r="F6" s="27" t="s">
        <v>121</v>
      </c>
      <c r="G6" s="27" t="s">
        <v>122</v>
      </c>
      <c r="H6" s="28">
        <v>0.95</v>
      </c>
      <c r="I6" s="27" t="s">
        <v>123</v>
      </c>
      <c r="J6" s="27" t="s">
        <v>124</v>
      </c>
      <c r="K6" s="29" t="s">
        <v>93</v>
      </c>
      <c r="L6" s="29" t="s">
        <v>1625</v>
      </c>
      <c r="M6" s="30">
        <v>0.95</v>
      </c>
      <c r="N6" s="30">
        <v>0.96199999999999997</v>
      </c>
      <c r="O6" s="31">
        <v>1.0126315789473683</v>
      </c>
      <c r="P6" s="31">
        <v>1.0126315789473683</v>
      </c>
      <c r="Q6" s="42" t="s">
        <v>1626</v>
      </c>
    </row>
    <row r="7" spans="1:17" ht="64.5" thickTop="1" thickBot="1" x14ac:dyDescent="0.3">
      <c r="A7" s="25">
        <v>138</v>
      </c>
      <c r="B7" s="26" t="s">
        <v>438</v>
      </c>
      <c r="C7" s="27" t="s">
        <v>127</v>
      </c>
      <c r="D7" s="27" t="s">
        <v>489</v>
      </c>
      <c r="E7" s="27" t="s">
        <v>245</v>
      </c>
      <c r="F7" s="27" t="s">
        <v>492</v>
      </c>
      <c r="G7" s="27" t="s">
        <v>231</v>
      </c>
      <c r="H7" s="28">
        <v>8000000</v>
      </c>
      <c r="I7" s="27" t="s">
        <v>123</v>
      </c>
      <c r="J7" s="27" t="s">
        <v>124</v>
      </c>
      <c r="K7" s="29" t="s">
        <v>36</v>
      </c>
      <c r="L7" s="29" t="s">
        <v>1622</v>
      </c>
      <c r="M7" s="30">
        <v>8000000</v>
      </c>
      <c r="N7" s="30">
        <v>21786000</v>
      </c>
      <c r="O7" s="31">
        <v>2.7232500000000002</v>
      </c>
      <c r="P7" s="31">
        <v>2</v>
      </c>
      <c r="Q7" s="42" t="s">
        <v>1627</v>
      </c>
    </row>
    <row r="8" spans="1:17" ht="76.5" thickTop="1" thickBot="1" x14ac:dyDescent="0.3">
      <c r="A8" s="25">
        <v>98</v>
      </c>
      <c r="B8" s="26" t="s">
        <v>438</v>
      </c>
      <c r="C8" s="27" t="s">
        <v>290</v>
      </c>
      <c r="D8" s="27" t="s">
        <v>446</v>
      </c>
      <c r="E8" s="27" t="s">
        <v>125</v>
      </c>
      <c r="F8" s="27" t="s">
        <v>331</v>
      </c>
      <c r="G8" s="27" t="s">
        <v>122</v>
      </c>
      <c r="H8" s="28">
        <v>0.95</v>
      </c>
      <c r="I8" s="27" t="s">
        <v>123</v>
      </c>
      <c r="J8" s="27" t="s">
        <v>126</v>
      </c>
      <c r="K8" s="29" t="s">
        <v>93</v>
      </c>
      <c r="L8" s="29" t="s">
        <v>1625</v>
      </c>
      <c r="M8" s="30">
        <v>0.95</v>
      </c>
      <c r="N8" s="30">
        <v>0.79300000000000004</v>
      </c>
      <c r="O8" s="31">
        <v>0.83473684210526322</v>
      </c>
      <c r="P8" s="31">
        <v>0.83473684210526322</v>
      </c>
      <c r="Q8" s="42" t="s">
        <v>1628</v>
      </c>
    </row>
    <row r="9" spans="1:17" ht="64.5" thickTop="1" thickBot="1" x14ac:dyDescent="0.3">
      <c r="A9" s="25">
        <v>234</v>
      </c>
      <c r="B9" s="26" t="s">
        <v>438</v>
      </c>
      <c r="C9" s="27" t="s">
        <v>127</v>
      </c>
      <c r="D9" s="27" t="s">
        <v>489</v>
      </c>
      <c r="E9" s="27" t="s">
        <v>493</v>
      </c>
      <c r="F9" s="27" t="s">
        <v>493</v>
      </c>
      <c r="G9" s="27" t="s">
        <v>231</v>
      </c>
      <c r="H9" s="28">
        <v>18000000</v>
      </c>
      <c r="I9" s="27" t="s">
        <v>123</v>
      </c>
      <c r="J9" s="27" t="s">
        <v>124</v>
      </c>
      <c r="K9" s="29" t="s">
        <v>36</v>
      </c>
      <c r="L9" s="29" t="s">
        <v>1622</v>
      </c>
      <c r="M9" s="30">
        <v>18000000</v>
      </c>
      <c r="N9" s="30">
        <v>21786000</v>
      </c>
      <c r="O9" s="31">
        <v>1.2103333333333333</v>
      </c>
      <c r="P9" s="31">
        <v>1.2103333333333333</v>
      </c>
      <c r="Q9" s="42" t="s">
        <v>1629</v>
      </c>
    </row>
    <row r="10" spans="1:17" ht="170.25" thickTop="1" thickBot="1" x14ac:dyDescent="0.3">
      <c r="A10" s="25">
        <v>73</v>
      </c>
      <c r="B10" s="26" t="s">
        <v>449</v>
      </c>
      <c r="C10" s="27" t="s">
        <v>160</v>
      </c>
      <c r="D10" s="27" t="s">
        <v>384</v>
      </c>
      <c r="E10" s="27" t="s">
        <v>167</v>
      </c>
      <c r="F10" s="27" t="s">
        <v>385</v>
      </c>
      <c r="G10" s="27" t="s">
        <v>145</v>
      </c>
      <c r="H10" s="28">
        <v>4</v>
      </c>
      <c r="I10" s="27" t="s">
        <v>123</v>
      </c>
      <c r="J10" s="27" t="s">
        <v>138</v>
      </c>
      <c r="K10" s="29" t="s">
        <v>11</v>
      </c>
      <c r="L10" s="29" t="s">
        <v>1630</v>
      </c>
      <c r="M10" s="30">
        <v>4</v>
      </c>
      <c r="N10" s="30">
        <v>1.4444444444444444</v>
      </c>
      <c r="O10" s="31">
        <v>2.7692307692307692</v>
      </c>
      <c r="P10" s="31">
        <v>2</v>
      </c>
      <c r="Q10" s="42" t="s">
        <v>1631</v>
      </c>
    </row>
    <row r="11" spans="1:17" ht="114" thickTop="1" thickBot="1" x14ac:dyDescent="0.3">
      <c r="A11" s="25">
        <v>19</v>
      </c>
      <c r="B11" s="26" t="s">
        <v>449</v>
      </c>
      <c r="C11" s="27" t="s">
        <v>160</v>
      </c>
      <c r="D11" s="27" t="s">
        <v>402</v>
      </c>
      <c r="E11" s="27" t="s">
        <v>450</v>
      </c>
      <c r="F11" s="27" t="s">
        <v>451</v>
      </c>
      <c r="G11" s="27" t="s">
        <v>122</v>
      </c>
      <c r="H11" s="28">
        <v>1</v>
      </c>
      <c r="I11" s="27" t="s">
        <v>153</v>
      </c>
      <c r="J11" s="27" t="s">
        <v>261</v>
      </c>
      <c r="K11" s="29" t="s">
        <v>51</v>
      </c>
      <c r="L11" s="29" t="s">
        <v>1632</v>
      </c>
      <c r="M11" s="30">
        <v>1</v>
      </c>
      <c r="N11" s="30">
        <v>1</v>
      </c>
      <c r="O11" s="31">
        <v>1</v>
      </c>
      <c r="P11" s="31">
        <v>1</v>
      </c>
      <c r="Q11" s="42" t="s">
        <v>1633</v>
      </c>
    </row>
    <row r="12" spans="1:17" ht="80.25" thickTop="1" thickBot="1" x14ac:dyDescent="0.3">
      <c r="A12" s="137">
        <v>20</v>
      </c>
      <c r="B12" s="138" t="s">
        <v>449</v>
      </c>
      <c r="C12" s="139" t="s">
        <v>160</v>
      </c>
      <c r="D12" s="139" t="s">
        <v>402</v>
      </c>
      <c r="E12" s="140" t="s">
        <v>452</v>
      </c>
      <c r="F12" s="140" t="s">
        <v>453</v>
      </c>
      <c r="G12" s="140" t="s">
        <v>122</v>
      </c>
      <c r="H12" s="141">
        <v>1</v>
      </c>
      <c r="I12" s="140" t="s">
        <v>130</v>
      </c>
      <c r="J12" s="140" t="s">
        <v>126</v>
      </c>
      <c r="K12" s="142" t="s">
        <v>51</v>
      </c>
      <c r="L12" s="142" t="s">
        <v>1632</v>
      </c>
      <c r="M12" s="143">
        <v>1</v>
      </c>
      <c r="N12" s="143">
        <v>0</v>
      </c>
      <c r="O12" s="144" t="s">
        <v>406</v>
      </c>
      <c r="P12" s="144" t="s">
        <v>291</v>
      </c>
      <c r="Q12" s="145" t="s">
        <v>1634</v>
      </c>
    </row>
    <row r="13" spans="1:17" ht="95.25" thickTop="1" thickBot="1" x14ac:dyDescent="0.3">
      <c r="A13" s="25">
        <v>9</v>
      </c>
      <c r="B13" s="26" t="s">
        <v>449</v>
      </c>
      <c r="C13" s="27" t="s">
        <v>133</v>
      </c>
      <c r="D13" s="27" t="s">
        <v>275</v>
      </c>
      <c r="E13" s="27" t="s">
        <v>458</v>
      </c>
      <c r="F13" s="27" t="s">
        <v>459</v>
      </c>
      <c r="G13" s="27" t="s">
        <v>122</v>
      </c>
      <c r="H13" s="28">
        <v>1</v>
      </c>
      <c r="I13" s="27" t="s">
        <v>132</v>
      </c>
      <c r="J13" s="27" t="s">
        <v>124</v>
      </c>
      <c r="K13" s="29" t="s">
        <v>57</v>
      </c>
      <c r="L13" s="29" t="s">
        <v>1632</v>
      </c>
      <c r="M13" s="30">
        <v>1</v>
      </c>
      <c r="N13" s="30">
        <v>1.25</v>
      </c>
      <c r="O13" s="31">
        <v>1.25</v>
      </c>
      <c r="P13" s="31">
        <v>1.25</v>
      </c>
      <c r="Q13" s="42" t="s">
        <v>1635</v>
      </c>
    </row>
    <row r="14" spans="1:17" ht="76.5" thickTop="1" thickBot="1" x14ac:dyDescent="0.3">
      <c r="A14" s="25">
        <v>51</v>
      </c>
      <c r="B14" s="26" t="s">
        <v>460</v>
      </c>
      <c r="C14" s="27" t="s">
        <v>194</v>
      </c>
      <c r="D14" s="27" t="s">
        <v>198</v>
      </c>
      <c r="E14" s="27" t="s">
        <v>512</v>
      </c>
      <c r="F14" s="27" t="s">
        <v>213</v>
      </c>
      <c r="G14" s="27" t="s">
        <v>122</v>
      </c>
      <c r="H14" s="28">
        <v>0.8</v>
      </c>
      <c r="I14" s="27" t="s">
        <v>132</v>
      </c>
      <c r="J14" s="27" t="s">
        <v>126</v>
      </c>
      <c r="K14" s="29" t="s">
        <v>22</v>
      </c>
      <c r="L14" s="29" t="s">
        <v>401</v>
      </c>
      <c r="M14" s="30">
        <v>0.8</v>
      </c>
      <c r="N14" s="30">
        <v>2</v>
      </c>
      <c r="O14" s="31">
        <v>2.5</v>
      </c>
      <c r="P14" s="31">
        <v>2</v>
      </c>
      <c r="Q14" s="42" t="s">
        <v>1636</v>
      </c>
    </row>
    <row r="15" spans="1:17" ht="170.25" thickTop="1" thickBot="1" x14ac:dyDescent="0.3">
      <c r="A15" s="25">
        <v>71</v>
      </c>
      <c r="B15" s="26" t="s">
        <v>460</v>
      </c>
      <c r="C15" s="27" t="s">
        <v>149</v>
      </c>
      <c r="D15" s="27" t="s">
        <v>461</v>
      </c>
      <c r="E15" s="27" t="s">
        <v>174</v>
      </c>
      <c r="F15" s="27" t="s">
        <v>462</v>
      </c>
      <c r="G15" s="27" t="s">
        <v>122</v>
      </c>
      <c r="H15" s="28">
        <v>1</v>
      </c>
      <c r="I15" s="27" t="s">
        <v>153</v>
      </c>
      <c r="J15" s="27" t="s">
        <v>126</v>
      </c>
      <c r="K15" s="29" t="s">
        <v>13</v>
      </c>
      <c r="L15" s="29" t="s">
        <v>1630</v>
      </c>
      <c r="M15" s="30">
        <v>1</v>
      </c>
      <c r="N15" s="30">
        <v>1</v>
      </c>
      <c r="O15" s="31">
        <v>1</v>
      </c>
      <c r="P15" s="31">
        <v>1</v>
      </c>
      <c r="Q15" s="42" t="s">
        <v>1637</v>
      </c>
    </row>
    <row r="16" spans="1:17" ht="132.75" thickTop="1" thickBot="1" x14ac:dyDescent="0.3">
      <c r="A16" s="25">
        <v>235</v>
      </c>
      <c r="B16" s="26" t="s">
        <v>460</v>
      </c>
      <c r="C16" s="27" t="s">
        <v>194</v>
      </c>
      <c r="D16" s="27" t="s">
        <v>389</v>
      </c>
      <c r="E16" s="27" t="s">
        <v>246</v>
      </c>
      <c r="F16" s="27" t="s">
        <v>247</v>
      </c>
      <c r="G16" s="27" t="s">
        <v>440</v>
      </c>
      <c r="H16" s="28">
        <v>1585999999.9999998</v>
      </c>
      <c r="I16" s="27" t="s">
        <v>123</v>
      </c>
      <c r="J16" s="27" t="s">
        <v>124</v>
      </c>
      <c r="K16" s="29" t="s">
        <v>36</v>
      </c>
      <c r="L16" s="29" t="s">
        <v>1622</v>
      </c>
      <c r="M16" s="30">
        <v>1585999999.9999998</v>
      </c>
      <c r="N16" s="30">
        <v>1902107743</v>
      </c>
      <c r="O16" s="31">
        <v>1.1993113133669611</v>
      </c>
      <c r="P16" s="31">
        <v>1.1993113133669611</v>
      </c>
      <c r="Q16" s="42" t="s">
        <v>1638</v>
      </c>
    </row>
    <row r="17" spans="1:17" ht="357.75" thickTop="1" thickBot="1" x14ac:dyDescent="0.3">
      <c r="A17" s="25">
        <v>104</v>
      </c>
      <c r="B17" s="26" t="s">
        <v>460</v>
      </c>
      <c r="C17" s="27" t="s">
        <v>194</v>
      </c>
      <c r="D17" s="27" t="s">
        <v>319</v>
      </c>
      <c r="E17" s="27" t="s">
        <v>320</v>
      </c>
      <c r="F17" s="27" t="s">
        <v>467</v>
      </c>
      <c r="G17" s="27" t="s">
        <v>122</v>
      </c>
      <c r="H17" s="28">
        <v>0.51829999999999998</v>
      </c>
      <c r="I17" s="27" t="s">
        <v>123</v>
      </c>
      <c r="J17" s="27" t="s">
        <v>261</v>
      </c>
      <c r="K17" s="29" t="s">
        <v>87</v>
      </c>
      <c r="L17" s="29" t="s">
        <v>1625</v>
      </c>
      <c r="M17" s="30">
        <v>0.51829999999999998</v>
      </c>
      <c r="N17" s="30">
        <v>0.47599999999999998</v>
      </c>
      <c r="O17" s="31">
        <v>0.91838703453598303</v>
      </c>
      <c r="P17" s="31">
        <v>0.91838703453598303</v>
      </c>
      <c r="Q17" s="42" t="s">
        <v>1639</v>
      </c>
    </row>
    <row r="18" spans="1:17" ht="95.25" thickTop="1" thickBot="1" x14ac:dyDescent="0.3">
      <c r="A18" s="25">
        <v>23</v>
      </c>
      <c r="B18" s="26" t="s">
        <v>460</v>
      </c>
      <c r="C18" s="27" t="s">
        <v>194</v>
      </c>
      <c r="D18" s="27" t="s">
        <v>389</v>
      </c>
      <c r="E18" s="27" t="s">
        <v>478</v>
      </c>
      <c r="F18" s="27" t="s">
        <v>479</v>
      </c>
      <c r="G18" s="27" t="s">
        <v>207</v>
      </c>
      <c r="H18" s="28">
        <v>1</v>
      </c>
      <c r="I18" s="27" t="s">
        <v>123</v>
      </c>
      <c r="J18" s="27" t="s">
        <v>124</v>
      </c>
      <c r="K18" s="29" t="s">
        <v>36</v>
      </c>
      <c r="L18" s="29" t="s">
        <v>1622</v>
      </c>
      <c r="M18" s="30">
        <v>1</v>
      </c>
      <c r="N18" s="30">
        <v>1</v>
      </c>
      <c r="O18" s="31">
        <v>1</v>
      </c>
      <c r="P18" s="31">
        <v>1</v>
      </c>
      <c r="Q18" s="42" t="s">
        <v>1640</v>
      </c>
    </row>
    <row r="19" spans="1:17" ht="207.75" thickTop="1" thickBot="1" x14ac:dyDescent="0.3">
      <c r="A19" s="25">
        <v>69</v>
      </c>
      <c r="B19" s="26" t="s">
        <v>480</v>
      </c>
      <c r="C19" s="27" t="s">
        <v>160</v>
      </c>
      <c r="D19" s="27" t="s">
        <v>169</v>
      </c>
      <c r="E19" s="27" t="s">
        <v>170</v>
      </c>
      <c r="F19" s="27" t="s">
        <v>386</v>
      </c>
      <c r="G19" s="27" t="s">
        <v>122</v>
      </c>
      <c r="H19" s="28">
        <v>1</v>
      </c>
      <c r="I19" s="27" t="s">
        <v>132</v>
      </c>
      <c r="J19" s="27" t="s">
        <v>126</v>
      </c>
      <c r="K19" s="29" t="s">
        <v>13</v>
      </c>
      <c r="L19" s="29" t="s">
        <v>1630</v>
      </c>
      <c r="M19" s="30">
        <v>1</v>
      </c>
      <c r="N19" s="30">
        <v>1</v>
      </c>
      <c r="O19" s="31">
        <v>1</v>
      </c>
      <c r="P19" s="31">
        <v>1</v>
      </c>
      <c r="Q19" s="42" t="s">
        <v>1641</v>
      </c>
    </row>
    <row r="20" spans="1:17" ht="301.5" thickTop="1" thickBot="1" x14ac:dyDescent="0.3">
      <c r="A20" s="25">
        <v>75</v>
      </c>
      <c r="B20" s="26" t="s">
        <v>480</v>
      </c>
      <c r="C20" s="27" t="s">
        <v>160</v>
      </c>
      <c r="D20" s="27" t="s">
        <v>364</v>
      </c>
      <c r="E20" s="27" t="s">
        <v>377</v>
      </c>
      <c r="F20" s="27" t="s">
        <v>166</v>
      </c>
      <c r="G20" s="27" t="s">
        <v>122</v>
      </c>
      <c r="H20" s="28">
        <v>1</v>
      </c>
      <c r="I20" s="27" t="s">
        <v>132</v>
      </c>
      <c r="J20" s="27" t="s">
        <v>126</v>
      </c>
      <c r="K20" s="29" t="s">
        <v>11</v>
      </c>
      <c r="L20" s="29" t="s">
        <v>1630</v>
      </c>
      <c r="M20" s="30">
        <v>1</v>
      </c>
      <c r="N20" s="30">
        <v>1</v>
      </c>
      <c r="O20" s="31">
        <v>1</v>
      </c>
      <c r="P20" s="31">
        <v>1</v>
      </c>
      <c r="Q20" s="42" t="s">
        <v>1642</v>
      </c>
    </row>
    <row r="21" spans="1:17" ht="114" thickTop="1" thickBot="1" x14ac:dyDescent="0.3">
      <c r="A21" s="25">
        <v>72</v>
      </c>
      <c r="B21" s="26" t="s">
        <v>480</v>
      </c>
      <c r="C21" s="27" t="s">
        <v>149</v>
      </c>
      <c r="D21" s="27" t="s">
        <v>461</v>
      </c>
      <c r="E21" s="27" t="s">
        <v>481</v>
      </c>
      <c r="F21" s="27" t="s">
        <v>482</v>
      </c>
      <c r="G21" s="27" t="s">
        <v>122</v>
      </c>
      <c r="H21" s="28">
        <v>0.75</v>
      </c>
      <c r="I21" s="27" t="s">
        <v>153</v>
      </c>
      <c r="J21" s="27" t="s">
        <v>126</v>
      </c>
      <c r="K21" s="29" t="s">
        <v>13</v>
      </c>
      <c r="L21" s="29" t="s">
        <v>1630</v>
      </c>
      <c r="M21" s="30">
        <v>0.75</v>
      </c>
      <c r="N21" s="30">
        <v>1</v>
      </c>
      <c r="O21" s="31">
        <v>1.3333333333333333</v>
      </c>
      <c r="P21" s="31">
        <v>1.3333333333333333</v>
      </c>
      <c r="Q21" s="42" t="s">
        <v>1643</v>
      </c>
    </row>
    <row r="22" spans="1:17" ht="64.5" thickTop="1" thickBot="1" x14ac:dyDescent="0.3">
      <c r="A22" s="25">
        <v>68</v>
      </c>
      <c r="B22" s="26" t="s">
        <v>480</v>
      </c>
      <c r="C22" s="27" t="s">
        <v>149</v>
      </c>
      <c r="D22" s="27" t="s">
        <v>461</v>
      </c>
      <c r="E22" s="27" t="s">
        <v>483</v>
      </c>
      <c r="F22" s="27" t="s">
        <v>484</v>
      </c>
      <c r="G22" s="27" t="s">
        <v>122</v>
      </c>
      <c r="H22" s="28">
        <v>1</v>
      </c>
      <c r="I22" s="27" t="s">
        <v>153</v>
      </c>
      <c r="J22" s="27" t="s">
        <v>126</v>
      </c>
      <c r="K22" s="29" t="s">
        <v>15</v>
      </c>
      <c r="L22" s="29" t="s">
        <v>1630</v>
      </c>
      <c r="M22" s="30">
        <v>1</v>
      </c>
      <c r="N22" s="30">
        <v>0</v>
      </c>
      <c r="O22" s="31" t="s">
        <v>406</v>
      </c>
      <c r="P22" s="31" t="s">
        <v>291</v>
      </c>
      <c r="Q22" s="42" t="s">
        <v>1644</v>
      </c>
    </row>
    <row r="23" spans="1:17" ht="207.75" thickTop="1" thickBot="1" x14ac:dyDescent="0.3">
      <c r="A23" s="25">
        <v>64</v>
      </c>
      <c r="B23" s="26" t="s">
        <v>480</v>
      </c>
      <c r="C23" s="27" t="s">
        <v>149</v>
      </c>
      <c r="D23" s="27" t="s">
        <v>150</v>
      </c>
      <c r="E23" s="27" t="s">
        <v>151</v>
      </c>
      <c r="F23" s="27" t="s">
        <v>152</v>
      </c>
      <c r="G23" s="27" t="s">
        <v>122</v>
      </c>
      <c r="H23" s="28">
        <v>1</v>
      </c>
      <c r="I23" s="27" t="s">
        <v>153</v>
      </c>
      <c r="J23" s="27" t="s">
        <v>126</v>
      </c>
      <c r="K23" s="29" t="s">
        <v>7</v>
      </c>
      <c r="L23" s="29" t="s">
        <v>1630</v>
      </c>
      <c r="M23" s="30">
        <v>1</v>
      </c>
      <c r="N23" s="30">
        <v>1</v>
      </c>
      <c r="O23" s="31">
        <v>1</v>
      </c>
      <c r="P23" s="31">
        <v>1</v>
      </c>
      <c r="Q23" s="42" t="s">
        <v>1645</v>
      </c>
    </row>
    <row r="24" spans="1:17" ht="80.25" thickTop="1" thickBot="1" x14ac:dyDescent="0.3">
      <c r="A24" s="25">
        <v>105</v>
      </c>
      <c r="B24" s="26" t="s">
        <v>485</v>
      </c>
      <c r="C24" s="27" t="s">
        <v>154</v>
      </c>
      <c r="D24" s="27" t="s">
        <v>165</v>
      </c>
      <c r="E24" s="27" t="s">
        <v>155</v>
      </c>
      <c r="F24" s="27" t="s">
        <v>486</v>
      </c>
      <c r="G24" s="27" t="s">
        <v>122</v>
      </c>
      <c r="H24" s="28">
        <v>0.9</v>
      </c>
      <c r="I24" s="27" t="s">
        <v>132</v>
      </c>
      <c r="J24" s="27" t="s">
        <v>126</v>
      </c>
      <c r="K24" s="29" t="s">
        <v>87</v>
      </c>
      <c r="L24" s="29" t="s">
        <v>1646</v>
      </c>
      <c r="M24" s="30">
        <v>0.9</v>
      </c>
      <c r="N24" s="30">
        <v>1.1733333333333331</v>
      </c>
      <c r="O24" s="31">
        <v>1.3037037037037034</v>
      </c>
      <c r="P24" s="31">
        <v>1.3037037037037034</v>
      </c>
      <c r="Q24" s="42" t="s">
        <v>1647</v>
      </c>
    </row>
    <row r="25" spans="1:17" ht="34.5" thickTop="1" x14ac:dyDescent="0.35">
      <c r="M25" s="320"/>
      <c r="N25" s="320"/>
      <c r="O25" s="317" t="s">
        <v>157</v>
      </c>
      <c r="P25" s="318">
        <v>1.2138124810171549</v>
      </c>
      <c r="Q25" s="319" t="s">
        <v>158</v>
      </c>
    </row>
  </sheetData>
  <sheetProtection algorithmName="SHA-512" hashValue="rctakZRcteO30FAF03R06QxyKXlsQEIbbyx/8rVYlv9MiqPpBoaZBvUyrRY9JMz98Ijvf0wWbxlliaKIBcVfxQ==" saltValue="+qWGMFAQC8f7WWE1BX+uVA==" spinCount="100000" sheet="1" formatCells="0" formatColumns="0" formatRows="0"/>
  <autoFilter ref="A3:Q24" xr:uid="{00000000-0009-0000-0000-000000000000}"/>
  <conditionalFormatting sqref="B4:B24">
    <cfRule type="containsText" dxfId="154" priority="22" operator="containsText" text="Normatividad al Servicio del Cambio / Procesos">
      <formula>NOT(ISERROR(SEARCH("Normatividad al Servicio del Cambio / Procesos",B4)))</formula>
    </cfRule>
    <cfRule type="containsText" dxfId="153" priority="52" operator="containsText" text="Transparencia y Cercanía al Ciudadano / Grupos de Interés ">
      <formula>NOT(ISERROR(SEARCH("Transparencia y Cercanía al Ciudadano / Grupos de Interés ",B4)))</formula>
    </cfRule>
    <cfRule type="containsText" dxfId="152" priority="53" operator="containsText" text="Apoyo a la Modernización DIAN / Procesos">
      <formula>NOT(ISERROR(SEARCH("Apoyo a la Modernización DIAN / Procesos",B4)))</formula>
    </cfRule>
    <cfRule type="containsText" dxfId="151" priority="54" operator="containsText" text="Transformación Cultural y Gestión del Cambio / Talento Humano">
      <formula>NOT(ISERROR(SEARCH("Transformación Cultural y Gestión del Cambio / Talento Humano",B4)))</formula>
    </cfRule>
    <cfRule type="containsText" dxfId="150" priority="5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24 F4:G24">
    <cfRule type="containsText" dxfId="149" priority="39" operator="containsText" text="Modernización y Gestión Integral de Procesos del Negocio / Procesos">
      <formula>NOT(ISERROR(SEARCH("Modernización y Gestión Integral de Procesos del Negocio / Procesos",C4)))</formula>
    </cfRule>
    <cfRule type="containsText" dxfId="148" priority="40" operator="containsText" text="Transparencia y Cercanía al Ciudadano / Grupos de Interés">
      <formula>NOT(ISERROR(SEARCH("Transparencia y Cercanía al Ciudadano / Grupos de Interés",C4)))</formula>
    </cfRule>
    <cfRule type="containsText" dxfId="147" priority="41" operator="containsText" text="Legitimidad y Sostenibilidad Fiscal / Resultados">
      <formula>NOT(ISERROR(SEARCH("Legitimidad y Sostenibilidad Fiscal / Resultados",C4)))</formula>
    </cfRule>
  </conditionalFormatting>
  <conditionalFormatting sqref="F4:G22 I4:J24">
    <cfRule type="containsText" dxfId="146" priority="23" operator="containsText" text="Aprendizaje y Crecimiento / Talento Humano">
      <formula>NOT(ISERROR(SEARCH("Aprendizaje y Crecimiento / Talento Humano",F4)))</formula>
    </cfRule>
    <cfRule type="containsText" dxfId="145" priority="24" operator="containsText" text="Modernización y Gestión Integral de Procesos del Negocio / Procesos">
      <formula>NOT(ISERROR(SEARCH("Modernización y Gestión Integral de Procesos del Negocio / Procesos",F4)))</formula>
    </cfRule>
    <cfRule type="containsText" dxfId="144" priority="25" operator="containsText" text="Transparencia y Cercanía al Ciudadano / Grupos de Interés">
      <formula>NOT(ISERROR(SEARCH("Transparencia y Cercanía al Ciudadano / Grupos de Interés",F4)))</formula>
    </cfRule>
    <cfRule type="containsText" dxfId="143" priority="26" operator="containsText" text="Legitimidad y Sostenibilidad Fiscal / Resultados">
      <formula>NOT(ISERROR(SEARCH("Legitimidad y Sostenibilidad Fiscal / Resultados",F4)))</formula>
    </cfRule>
  </conditionalFormatting>
  <conditionalFormatting sqref="F4:G24 C4:D24">
    <cfRule type="containsText" dxfId="142" priority="38" operator="containsText" text="Aprendizaje y Crecimiento / Talento Humano">
      <formula>NOT(ISERROR(SEARCH("Aprendizaje y Crecimiento / Talento Humano",C4)))</formula>
    </cfRule>
  </conditionalFormatting>
  <conditionalFormatting sqref="H4:H24 M4:N24">
    <cfRule type="expression" dxfId="141" priority="27">
      <formula>$G4&lt;&gt;"Porcentaje"</formula>
    </cfRule>
    <cfRule type="expression" dxfId="140" priority="28">
      <formula>$G4="Porcentaje"</formula>
    </cfRule>
  </conditionalFormatting>
  <conditionalFormatting sqref="O4:O24">
    <cfRule type="containsText" dxfId="139" priority="42" operator="containsText" text="Sin medición en la vigencia">
      <formula>NOT(ISERROR(SEARCH("Sin medición en la vigencia",O4)))</formula>
    </cfRule>
    <cfRule type="cellIs" dxfId="138" priority="43" operator="greaterThan">
      <formula>1.1</formula>
    </cfRule>
    <cfRule type="cellIs" dxfId="137" priority="44" operator="between">
      <formula>100%</formula>
      <formula>110%</formula>
    </cfRule>
    <cfRule type="cellIs" dxfId="136" priority="45" operator="between">
      <formula>70%</formula>
      <formula>99.9999999%</formula>
    </cfRule>
    <cfRule type="cellIs" dxfId="135" priority="46" operator="between">
      <formula>0</formula>
      <formula>0.6999999999999</formula>
    </cfRule>
  </conditionalFormatting>
  <conditionalFormatting sqref="P4:P24">
    <cfRule type="cellIs" dxfId="134" priority="48" operator="greaterThan">
      <formula>1.1</formula>
    </cfRule>
    <cfRule type="cellIs" dxfId="133" priority="49" operator="between">
      <formula>100%</formula>
      <formula>110%</formula>
    </cfRule>
    <cfRule type="cellIs" dxfId="132" priority="50" operator="between">
      <formula>70%</formula>
      <formula>99.9999999%</formula>
    </cfRule>
    <cfRule type="cellIs" dxfId="131" priority="51" operator="between">
      <formula>0</formula>
      <formula>0.6999999999999</formula>
    </cfRule>
  </conditionalFormatting>
  <hyperlinks>
    <hyperlink ref="Q25" location="Principal!A1" display="volver al índice" xr:uid="{F0D2E144-0747-4831-98B1-B6168E206794}"/>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7" operator="containsText" id="{613B62F7-4E1E-405B-9F5E-6A80FA6320EB}">
            <xm:f>NOT(ISERROR(SEARCH("-",P4)))</xm:f>
            <xm:f>"-"</xm:f>
            <x14:dxf>
              <fill>
                <patternFill>
                  <bgColor rgb="FF000000"/>
                </patternFill>
              </fill>
            </x14:dxf>
          </x14:cfRule>
          <xm:sqref>P4:P24</xm:sqref>
        </x14:conditionalFormatting>
      </x14:conditionalFormattings>
    </ext>
  </extLst>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08C85-7F13-4E4B-A18C-4DBD233D7CE8}">
  <sheetPr codeName="Sheet47">
    <pageSetUpPr fitToPage="1"/>
  </sheetPr>
  <dimension ref="A1:Q1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43</v>
      </c>
      <c r="E1" s="9" t="s">
        <v>98</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4</v>
      </c>
      <c r="B4" s="26" t="s">
        <v>438</v>
      </c>
      <c r="C4" s="27" t="s">
        <v>127</v>
      </c>
      <c r="D4" s="27" t="s">
        <v>268</v>
      </c>
      <c r="E4" s="27" t="s">
        <v>269</v>
      </c>
      <c r="F4" s="27" t="s">
        <v>447</v>
      </c>
      <c r="G4" s="27" t="s">
        <v>207</v>
      </c>
      <c r="H4" s="28">
        <v>13</v>
      </c>
      <c r="I4" s="27" t="s">
        <v>123</v>
      </c>
      <c r="J4" s="27" t="s">
        <v>124</v>
      </c>
      <c r="K4" s="29" t="s">
        <v>45</v>
      </c>
      <c r="L4" s="42"/>
      <c r="M4" s="30">
        <v>13</v>
      </c>
      <c r="N4" s="30">
        <v>13</v>
      </c>
      <c r="O4" s="31">
        <v>1</v>
      </c>
      <c r="P4" s="31">
        <v>1</v>
      </c>
      <c r="Q4" s="42" t="s">
        <v>1648</v>
      </c>
    </row>
    <row r="5" spans="1:17" ht="48.75" thickTop="1" thickBot="1" x14ac:dyDescent="0.3">
      <c r="A5" s="25">
        <v>19</v>
      </c>
      <c r="B5" s="26" t="s">
        <v>449</v>
      </c>
      <c r="C5" s="27" t="s">
        <v>160</v>
      </c>
      <c r="D5" s="27" t="s">
        <v>402</v>
      </c>
      <c r="E5" s="27" t="s">
        <v>450</v>
      </c>
      <c r="F5" s="27" t="s">
        <v>451</v>
      </c>
      <c r="G5" s="27" t="s">
        <v>122</v>
      </c>
      <c r="H5" s="28">
        <v>1</v>
      </c>
      <c r="I5" s="27" t="s">
        <v>153</v>
      </c>
      <c r="J5" s="27" t="s">
        <v>261</v>
      </c>
      <c r="K5" s="29" t="s">
        <v>51</v>
      </c>
      <c r="L5" s="42">
        <v>0</v>
      </c>
      <c r="M5" s="30">
        <v>1</v>
      </c>
      <c r="N5" s="30">
        <v>1</v>
      </c>
      <c r="O5" s="31">
        <v>1</v>
      </c>
      <c r="P5" s="31">
        <v>1</v>
      </c>
      <c r="Q5" s="42" t="s">
        <v>1649</v>
      </c>
    </row>
    <row r="6" spans="1:17" ht="114" thickTop="1" thickBot="1" x14ac:dyDescent="0.3">
      <c r="A6" s="25">
        <v>20</v>
      </c>
      <c r="B6" s="111" t="s">
        <v>449</v>
      </c>
      <c r="C6" s="112" t="s">
        <v>160</v>
      </c>
      <c r="D6" s="112" t="s">
        <v>402</v>
      </c>
      <c r="E6" s="112" t="s">
        <v>452</v>
      </c>
      <c r="F6" s="112" t="s">
        <v>453</v>
      </c>
      <c r="G6" s="112" t="s">
        <v>122</v>
      </c>
      <c r="H6" s="113">
        <v>1</v>
      </c>
      <c r="I6" s="112" t="s">
        <v>130</v>
      </c>
      <c r="J6" s="112" t="s">
        <v>126</v>
      </c>
      <c r="K6" s="114" t="s">
        <v>51</v>
      </c>
      <c r="L6" s="115">
        <v>0</v>
      </c>
      <c r="M6" s="117"/>
      <c r="N6" s="117"/>
      <c r="O6" s="116" t="s">
        <v>406</v>
      </c>
      <c r="P6" s="116" t="s">
        <v>291</v>
      </c>
      <c r="Q6" s="115" t="s">
        <v>1650</v>
      </c>
    </row>
    <row r="7" spans="1:17" ht="64.5" thickTop="1" thickBot="1" x14ac:dyDescent="0.3">
      <c r="A7" s="25">
        <v>26</v>
      </c>
      <c r="B7" s="26" t="s">
        <v>449</v>
      </c>
      <c r="C7" s="27" t="s">
        <v>160</v>
      </c>
      <c r="D7" s="27" t="s">
        <v>278</v>
      </c>
      <c r="E7" s="27" t="s">
        <v>454</v>
      </c>
      <c r="F7" s="27" t="s">
        <v>455</v>
      </c>
      <c r="G7" s="27" t="s">
        <v>207</v>
      </c>
      <c r="H7" s="28">
        <v>4</v>
      </c>
      <c r="I7" s="27" t="s">
        <v>132</v>
      </c>
      <c r="J7" s="27" t="s">
        <v>124</v>
      </c>
      <c r="K7" s="29" t="s">
        <v>270</v>
      </c>
      <c r="L7" s="42">
        <v>0</v>
      </c>
      <c r="M7" s="30">
        <v>4</v>
      </c>
      <c r="N7" s="30">
        <v>4</v>
      </c>
      <c r="O7" s="31">
        <v>1</v>
      </c>
      <c r="P7" s="31">
        <v>1</v>
      </c>
      <c r="Q7" s="42" t="s">
        <v>1651</v>
      </c>
    </row>
    <row r="8" spans="1:17" ht="64.5" thickTop="1" thickBot="1" x14ac:dyDescent="0.3">
      <c r="A8" s="25">
        <v>9</v>
      </c>
      <c r="B8" s="26" t="s">
        <v>449</v>
      </c>
      <c r="C8" s="27" t="s">
        <v>133</v>
      </c>
      <c r="D8" s="27" t="s">
        <v>275</v>
      </c>
      <c r="E8" s="27" t="s">
        <v>458</v>
      </c>
      <c r="F8" s="27" t="s">
        <v>459</v>
      </c>
      <c r="G8" s="27" t="s">
        <v>122</v>
      </c>
      <c r="H8" s="28">
        <v>1</v>
      </c>
      <c r="I8" s="27" t="s">
        <v>132</v>
      </c>
      <c r="J8" s="27" t="s">
        <v>124</v>
      </c>
      <c r="K8" s="29" t="s">
        <v>57</v>
      </c>
      <c r="L8" s="42">
        <v>0</v>
      </c>
      <c r="M8" s="30">
        <v>1</v>
      </c>
      <c r="N8" s="30">
        <v>1</v>
      </c>
      <c r="O8" s="31">
        <v>1</v>
      </c>
      <c r="P8" s="31">
        <v>1</v>
      </c>
      <c r="Q8" s="42" t="s">
        <v>1652</v>
      </c>
    </row>
    <row r="9" spans="1:17" ht="151.5" thickTop="1" thickBot="1" x14ac:dyDescent="0.3">
      <c r="A9" s="25">
        <v>235</v>
      </c>
      <c r="B9" s="26" t="s">
        <v>460</v>
      </c>
      <c r="C9" s="27" t="s">
        <v>194</v>
      </c>
      <c r="D9" s="27" t="s">
        <v>389</v>
      </c>
      <c r="E9" s="27" t="s">
        <v>246</v>
      </c>
      <c r="F9" s="27" t="s">
        <v>247</v>
      </c>
      <c r="G9" s="27" t="s">
        <v>440</v>
      </c>
      <c r="H9" s="28">
        <v>297000000</v>
      </c>
      <c r="I9" s="27" t="s">
        <v>123</v>
      </c>
      <c r="J9" s="27" t="s">
        <v>124</v>
      </c>
      <c r="K9" s="29" t="s">
        <v>36</v>
      </c>
      <c r="L9" s="42">
        <v>0</v>
      </c>
      <c r="M9" s="30">
        <v>297000000</v>
      </c>
      <c r="N9" s="30">
        <v>314797208</v>
      </c>
      <c r="O9" s="31">
        <v>1.0599232592592593</v>
      </c>
      <c r="P9" s="31">
        <v>1.0599232592592593</v>
      </c>
      <c r="Q9" s="42" t="s">
        <v>1653</v>
      </c>
    </row>
    <row r="10" spans="1:17" ht="57.75" thickTop="1" thickBot="1" x14ac:dyDescent="0.3">
      <c r="A10" s="25">
        <v>104</v>
      </c>
      <c r="B10" s="26" t="s">
        <v>460</v>
      </c>
      <c r="C10" s="27" t="s">
        <v>194</v>
      </c>
      <c r="D10" s="27" t="s">
        <v>319</v>
      </c>
      <c r="E10" s="27" t="s">
        <v>320</v>
      </c>
      <c r="F10" s="27" t="s">
        <v>467</v>
      </c>
      <c r="G10" s="27" t="s">
        <v>122</v>
      </c>
      <c r="H10" s="28">
        <v>0.57230000000000003</v>
      </c>
      <c r="I10" s="27" t="s">
        <v>123</v>
      </c>
      <c r="J10" s="27" t="s">
        <v>261</v>
      </c>
      <c r="K10" s="29" t="s">
        <v>87</v>
      </c>
      <c r="L10" s="42">
        <v>0</v>
      </c>
      <c r="M10" s="30">
        <v>0.57230000000000003</v>
      </c>
      <c r="N10" s="30">
        <v>0.61809999999999998</v>
      </c>
      <c r="O10" s="31">
        <v>1.0800279573650182</v>
      </c>
      <c r="P10" s="31">
        <v>1.0800279573650182</v>
      </c>
      <c r="Q10" s="42" t="s">
        <v>1654</v>
      </c>
    </row>
    <row r="11" spans="1:17" ht="64.5" thickTop="1" thickBot="1" x14ac:dyDescent="0.3">
      <c r="A11" s="25">
        <v>10</v>
      </c>
      <c r="B11" s="26" t="s">
        <v>460</v>
      </c>
      <c r="C11" s="27" t="s">
        <v>160</v>
      </c>
      <c r="D11" s="27" t="s">
        <v>405</v>
      </c>
      <c r="E11" s="27" t="s">
        <v>469</v>
      </c>
      <c r="F11" s="27" t="s">
        <v>470</v>
      </c>
      <c r="G11" s="27" t="s">
        <v>207</v>
      </c>
      <c r="H11" s="28">
        <v>2</v>
      </c>
      <c r="I11" s="27" t="s">
        <v>132</v>
      </c>
      <c r="J11" s="27" t="s">
        <v>124</v>
      </c>
      <c r="K11" s="29" t="s">
        <v>270</v>
      </c>
      <c r="L11" s="42">
        <v>0</v>
      </c>
      <c r="M11" s="30">
        <v>2</v>
      </c>
      <c r="N11" s="30">
        <v>4</v>
      </c>
      <c r="O11" s="31">
        <v>2</v>
      </c>
      <c r="P11" s="31">
        <v>2</v>
      </c>
      <c r="Q11" s="42" t="s">
        <v>1655</v>
      </c>
    </row>
    <row r="12" spans="1:17" ht="57.75" thickTop="1" thickBot="1" x14ac:dyDescent="0.3">
      <c r="A12" s="25">
        <v>11</v>
      </c>
      <c r="B12" s="26" t="s">
        <v>460</v>
      </c>
      <c r="C12" s="27" t="s">
        <v>203</v>
      </c>
      <c r="D12" s="27" t="s">
        <v>471</v>
      </c>
      <c r="E12" s="27" t="s">
        <v>472</v>
      </c>
      <c r="F12" s="27" t="s">
        <v>473</v>
      </c>
      <c r="G12" s="27" t="s">
        <v>207</v>
      </c>
      <c r="H12" s="28">
        <v>34</v>
      </c>
      <c r="I12" s="27" t="s">
        <v>123</v>
      </c>
      <c r="J12" s="27" t="s">
        <v>124</v>
      </c>
      <c r="K12" s="29" t="s">
        <v>49</v>
      </c>
      <c r="L12" s="42">
        <v>0</v>
      </c>
      <c r="M12" s="30">
        <v>34</v>
      </c>
      <c r="N12" s="30">
        <v>56</v>
      </c>
      <c r="O12" s="31">
        <v>1.6470588235294117</v>
      </c>
      <c r="P12" s="31">
        <v>1.6470588235294117</v>
      </c>
      <c r="Q12" s="42" t="s">
        <v>1656</v>
      </c>
    </row>
    <row r="13" spans="1:17" ht="57.75" thickTop="1" thickBot="1" x14ac:dyDescent="0.3">
      <c r="A13" s="25">
        <v>12</v>
      </c>
      <c r="B13" s="26" t="s">
        <v>460</v>
      </c>
      <c r="C13" s="27" t="s">
        <v>203</v>
      </c>
      <c r="D13" s="27" t="s">
        <v>475</v>
      </c>
      <c r="E13" s="27" t="s">
        <v>476</v>
      </c>
      <c r="F13" s="27" t="s">
        <v>477</v>
      </c>
      <c r="G13" s="27" t="s">
        <v>207</v>
      </c>
      <c r="H13" s="28">
        <v>10</v>
      </c>
      <c r="I13" s="27" t="s">
        <v>123</v>
      </c>
      <c r="J13" s="27" t="s">
        <v>124</v>
      </c>
      <c r="K13" s="29" t="s">
        <v>49</v>
      </c>
      <c r="L13" s="42">
        <v>0</v>
      </c>
      <c r="M13" s="30">
        <v>10</v>
      </c>
      <c r="N13" s="30">
        <v>16</v>
      </c>
      <c r="O13" s="31">
        <v>1.6</v>
      </c>
      <c r="P13" s="31">
        <v>1.6</v>
      </c>
      <c r="Q13" s="42" t="s">
        <v>1657</v>
      </c>
    </row>
    <row r="14" spans="1:17" ht="170.25" thickTop="1" thickBot="1" x14ac:dyDescent="0.3">
      <c r="A14" s="25">
        <v>23</v>
      </c>
      <c r="B14" s="26" t="s">
        <v>460</v>
      </c>
      <c r="C14" s="27" t="s">
        <v>194</v>
      </c>
      <c r="D14" s="27" t="s">
        <v>389</v>
      </c>
      <c r="E14" s="27" t="s">
        <v>478</v>
      </c>
      <c r="F14" s="27" t="s">
        <v>479</v>
      </c>
      <c r="G14" s="27" t="s">
        <v>207</v>
      </c>
      <c r="H14" s="28">
        <v>1</v>
      </c>
      <c r="I14" s="27" t="s">
        <v>123</v>
      </c>
      <c r="J14" s="27" t="s">
        <v>124</v>
      </c>
      <c r="K14" s="29" t="s">
        <v>36</v>
      </c>
      <c r="L14" s="42">
        <v>0</v>
      </c>
      <c r="M14" s="30">
        <v>1</v>
      </c>
      <c r="N14" s="30">
        <v>1</v>
      </c>
      <c r="O14" s="31">
        <v>1</v>
      </c>
      <c r="P14" s="31">
        <v>1</v>
      </c>
      <c r="Q14" s="42" t="s">
        <v>1658</v>
      </c>
    </row>
    <row r="15" spans="1:17" ht="80.25" thickTop="1" thickBot="1" x14ac:dyDescent="0.3">
      <c r="A15" s="25">
        <v>105</v>
      </c>
      <c r="B15" s="26" t="s">
        <v>485</v>
      </c>
      <c r="C15" s="27" t="s">
        <v>154</v>
      </c>
      <c r="D15" s="27" t="s">
        <v>165</v>
      </c>
      <c r="E15" s="27" t="s">
        <v>155</v>
      </c>
      <c r="F15" s="27" t="s">
        <v>486</v>
      </c>
      <c r="G15" s="27" t="s">
        <v>122</v>
      </c>
      <c r="H15" s="28">
        <v>0.9</v>
      </c>
      <c r="I15" s="27" t="s">
        <v>132</v>
      </c>
      <c r="J15" s="27" t="s">
        <v>126</v>
      </c>
      <c r="K15" s="29" t="s">
        <v>87</v>
      </c>
      <c r="L15" s="42">
        <v>0</v>
      </c>
      <c r="M15" s="30">
        <v>0.9</v>
      </c>
      <c r="N15" s="30">
        <v>1.1366666666666667</v>
      </c>
      <c r="O15" s="31">
        <v>1.2629629629629631</v>
      </c>
      <c r="P15" s="31">
        <v>1.2629629629629631</v>
      </c>
      <c r="Q15" s="42" t="s">
        <v>1659</v>
      </c>
    </row>
    <row r="16" spans="1:17" ht="34.5" thickTop="1" x14ac:dyDescent="0.35">
      <c r="M16" s="320"/>
      <c r="N16" s="320"/>
      <c r="O16" s="317" t="s">
        <v>157</v>
      </c>
      <c r="P16" s="318">
        <v>1.2409066366469683</v>
      </c>
      <c r="Q16" s="319" t="s">
        <v>158</v>
      </c>
    </row>
  </sheetData>
  <sheetProtection algorithmName="SHA-512" hashValue="aQKAVV35gzmrC6YKeDveF64uL6MscXDXYTWlIeXukp3+j3UoLL/FYFfEUJLi3DHzPIFLC5dQwt61yNLGoasYTQ==" saltValue="dLWRI39vl1d+dfXaV2JxmQ==" spinCount="100000" sheet="1" formatCells="0" formatColumns="0" formatRows="0"/>
  <autoFilter ref="A3:Q15" xr:uid="{00000000-0001-0000-0400-000000000000}"/>
  <conditionalFormatting sqref="B4:B15">
    <cfRule type="containsText" dxfId="129" priority="48" operator="containsText" text="Normatividad al Servicio del Cambio / Procesos">
      <formula>NOT(ISERROR(SEARCH("Normatividad al Servicio del Cambio / Procesos",B4)))</formula>
    </cfRule>
    <cfRule type="containsText" dxfId="128" priority="73" operator="containsText" text="Transparencia y Cercanía al Ciudadano / Grupos de Interés ">
      <formula>NOT(ISERROR(SEARCH("Transparencia y Cercanía al Ciudadano / Grupos de Interés ",B4)))</formula>
    </cfRule>
    <cfRule type="containsText" dxfId="127" priority="74" operator="containsText" text="Apoyo a la Modernización DIAN / Procesos">
      <formula>NOT(ISERROR(SEARCH("Apoyo a la Modernización DIAN / Procesos",B4)))</formula>
    </cfRule>
    <cfRule type="containsText" dxfId="126" priority="75" operator="containsText" text="Transformación Cultural y Gestión del Cambio / Talento Humano">
      <formula>NOT(ISERROR(SEARCH("Transformación Cultural y Gestión del Cambio / Talento Humano",B4)))</formula>
    </cfRule>
    <cfRule type="containsText" dxfId="125" priority="7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5 F4:G15">
    <cfRule type="containsText" dxfId="124" priority="60" operator="containsText" text="Modernización y Gestión Integral de Procesos del Negocio / Procesos">
      <formula>NOT(ISERROR(SEARCH("Modernización y Gestión Integral de Procesos del Negocio / Procesos",C4)))</formula>
    </cfRule>
    <cfRule type="containsText" dxfId="123" priority="61" operator="containsText" text="Transparencia y Cercanía al Ciudadano / Grupos de Interés">
      <formula>NOT(ISERROR(SEARCH("Transparencia y Cercanía al Ciudadano / Grupos de Interés",C4)))</formula>
    </cfRule>
    <cfRule type="containsText" dxfId="122" priority="62" operator="containsText" text="Legitimidad y Sostenibilidad Fiscal / Resultados">
      <formula>NOT(ISERROR(SEARCH("Legitimidad y Sostenibilidad Fiscal / Resultados",C4)))</formula>
    </cfRule>
  </conditionalFormatting>
  <conditionalFormatting sqref="F4:G15 C4:D15">
    <cfRule type="containsText" dxfId="121" priority="59" operator="containsText" text="Aprendizaje y Crecimiento / Talento Humano">
      <formula>NOT(ISERROR(SEARCH("Aprendizaje y Crecimiento / Talento Humano",C4)))</formula>
    </cfRule>
  </conditionalFormatting>
  <conditionalFormatting sqref="H4:H15 M4:N15">
    <cfRule type="expression" dxfId="120" priority="53">
      <formula>$G4&lt;&gt;"Porcentaje"</formula>
    </cfRule>
    <cfRule type="expression" dxfId="119" priority="54">
      <formula>$G4="Porcentaje"</formula>
    </cfRule>
  </conditionalFormatting>
  <conditionalFormatting sqref="I4:J15 F9:G14">
    <cfRule type="containsText" dxfId="118" priority="49" operator="containsText" text="Aprendizaje y Crecimiento / Talento Humano">
      <formula>NOT(ISERROR(SEARCH("Aprendizaje y Crecimiento / Talento Humano",F4)))</formula>
    </cfRule>
    <cfRule type="containsText" dxfId="117" priority="50" operator="containsText" text="Modernización y Gestión Integral de Procesos del Negocio / Procesos">
      <formula>NOT(ISERROR(SEARCH("Modernización y Gestión Integral de Procesos del Negocio / Procesos",F4)))</formula>
    </cfRule>
    <cfRule type="containsText" dxfId="116" priority="51" operator="containsText" text="Transparencia y Cercanía al Ciudadano / Grupos de Interés">
      <formula>NOT(ISERROR(SEARCH("Transparencia y Cercanía al Ciudadano / Grupos de Interés",F4)))</formula>
    </cfRule>
    <cfRule type="containsText" dxfId="115" priority="52" operator="containsText" text="Legitimidad y Sostenibilidad Fiscal / Resultados">
      <formula>NOT(ISERROR(SEARCH("Legitimidad y Sostenibilidad Fiscal / Resultados",F4)))</formula>
    </cfRule>
  </conditionalFormatting>
  <conditionalFormatting sqref="L4:L15">
    <cfRule type="cellIs" dxfId="114" priority="26" operator="equal">
      <formula>0</formula>
    </cfRule>
  </conditionalFormatting>
  <conditionalFormatting sqref="O4:O15">
    <cfRule type="containsText" dxfId="113" priority="63" operator="containsText" text="Sin medición en la vigencia">
      <formula>NOT(ISERROR(SEARCH("Sin medición en la vigencia",O4)))</formula>
    </cfRule>
    <cfRule type="cellIs" dxfId="112" priority="64" operator="greaterThan">
      <formula>1.1</formula>
    </cfRule>
    <cfRule type="cellIs" dxfId="111" priority="65" operator="between">
      <formula>100%</formula>
      <formula>110%</formula>
    </cfRule>
    <cfRule type="cellIs" dxfId="110" priority="66" operator="between">
      <formula>70%</formula>
      <formula>99.9999999%</formula>
    </cfRule>
    <cfRule type="cellIs" dxfId="109" priority="67" operator="between">
      <formula>0</formula>
      <formula>0.6999999999999</formula>
    </cfRule>
  </conditionalFormatting>
  <conditionalFormatting sqref="P4:P15">
    <cfRule type="cellIs" dxfId="108" priority="69" operator="greaterThan">
      <formula>1.1</formula>
    </cfRule>
    <cfRule type="cellIs" dxfId="107" priority="70" operator="between">
      <formula>100%</formula>
      <formula>110%</formula>
    </cfRule>
    <cfRule type="cellIs" dxfId="106" priority="71" operator="between">
      <formula>70%</formula>
      <formula>99.9999999%</formula>
    </cfRule>
    <cfRule type="cellIs" dxfId="105" priority="72" operator="between">
      <formula>0</formula>
      <formula>0.6999999999999</formula>
    </cfRule>
  </conditionalFormatting>
  <hyperlinks>
    <hyperlink ref="Q16" location="Principal!A1" display="volver al índice" xr:uid="{7CA29680-8801-4460-8321-06CAE9BED352}"/>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8" operator="containsText" id="{F1271547-E34F-4BE2-9C06-EF68DD3304D5}">
            <xm:f>NOT(ISERROR(SEARCH("-",P4)))</xm:f>
            <xm:f>"-"</xm:f>
            <x14:dxf>
              <fill>
                <patternFill>
                  <bgColor rgb="FF000000"/>
                </patternFill>
              </fill>
            </x14:dxf>
          </x14:cfRule>
          <xm:sqref>P4:P15</xm:sqref>
        </x14:conditionalFormatting>
      </x14:conditionalFormattings>
    </ext>
  </extLst>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0DDE-5F76-40C4-857B-63BF03433791}">
  <sheetPr codeName="Sheet48">
    <pageSetUpPr fitToPage="1"/>
  </sheetPr>
  <dimension ref="A1:Q1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96.75" customHeight="1" thickBot="1" x14ac:dyDescent="0.3">
      <c r="A1" s="5"/>
      <c r="B1" s="6" t="s">
        <v>118</v>
      </c>
      <c r="C1" s="7"/>
      <c r="D1" s="43">
        <v>42</v>
      </c>
      <c r="E1" s="9" t="s">
        <v>100</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57.75" thickTop="1" thickBot="1" x14ac:dyDescent="0.3">
      <c r="A4" s="25">
        <v>4</v>
      </c>
      <c r="B4" s="26" t="s">
        <v>438</v>
      </c>
      <c r="C4" s="27" t="s">
        <v>127</v>
      </c>
      <c r="D4" s="27" t="s">
        <v>268</v>
      </c>
      <c r="E4" s="27" t="s">
        <v>269</v>
      </c>
      <c r="F4" s="27" t="s">
        <v>447</v>
      </c>
      <c r="G4" s="27" t="s">
        <v>207</v>
      </c>
      <c r="H4" s="28">
        <v>16</v>
      </c>
      <c r="I4" s="27" t="s">
        <v>123</v>
      </c>
      <c r="J4" s="27" t="s">
        <v>124</v>
      </c>
      <c r="K4" s="29" t="s">
        <v>45</v>
      </c>
      <c r="L4" s="29" t="s">
        <v>680</v>
      </c>
      <c r="M4" s="30">
        <v>16</v>
      </c>
      <c r="N4" s="30">
        <v>25</v>
      </c>
      <c r="O4" s="31">
        <v>1.5625</v>
      </c>
      <c r="P4" s="31">
        <v>1.5625</v>
      </c>
      <c r="Q4" s="42" t="s">
        <v>2098</v>
      </c>
    </row>
    <row r="5" spans="1:17" ht="57.75" thickTop="1" thickBot="1" x14ac:dyDescent="0.3">
      <c r="A5" s="25">
        <v>19</v>
      </c>
      <c r="B5" s="26" t="s">
        <v>449</v>
      </c>
      <c r="C5" s="27" t="s">
        <v>160</v>
      </c>
      <c r="D5" s="27" t="s">
        <v>402</v>
      </c>
      <c r="E5" s="27" t="s">
        <v>450</v>
      </c>
      <c r="F5" s="27" t="s">
        <v>451</v>
      </c>
      <c r="G5" s="27" t="s">
        <v>122</v>
      </c>
      <c r="H5" s="28">
        <v>1</v>
      </c>
      <c r="I5" s="27" t="s">
        <v>153</v>
      </c>
      <c r="J5" s="27" t="s">
        <v>261</v>
      </c>
      <c r="K5" s="29" t="s">
        <v>51</v>
      </c>
      <c r="L5" s="29" t="s">
        <v>680</v>
      </c>
      <c r="M5" s="30">
        <v>1</v>
      </c>
      <c r="N5" s="30">
        <v>1</v>
      </c>
      <c r="O5" s="31">
        <v>1</v>
      </c>
      <c r="P5" s="31">
        <v>1</v>
      </c>
      <c r="Q5" s="42" t="s">
        <v>2099</v>
      </c>
    </row>
    <row r="6" spans="1:17" ht="95.25" thickTop="1" thickBot="1" x14ac:dyDescent="0.3">
      <c r="A6" s="137">
        <v>20</v>
      </c>
      <c r="B6" s="138" t="s">
        <v>449</v>
      </c>
      <c r="C6" s="140" t="s">
        <v>160</v>
      </c>
      <c r="D6" s="140" t="s">
        <v>402</v>
      </c>
      <c r="E6" s="140" t="s">
        <v>452</v>
      </c>
      <c r="F6" s="140" t="s">
        <v>453</v>
      </c>
      <c r="G6" s="140" t="s">
        <v>122</v>
      </c>
      <c r="H6" s="141">
        <v>1</v>
      </c>
      <c r="I6" s="140" t="s">
        <v>130</v>
      </c>
      <c r="J6" s="140" t="s">
        <v>126</v>
      </c>
      <c r="K6" s="142" t="s">
        <v>51</v>
      </c>
      <c r="L6" s="142" t="s">
        <v>680</v>
      </c>
      <c r="M6" s="143"/>
      <c r="N6" s="143"/>
      <c r="O6" s="144" t="s">
        <v>406</v>
      </c>
      <c r="P6" s="144" t="s">
        <v>291</v>
      </c>
      <c r="Q6" s="145" t="s">
        <v>2100</v>
      </c>
    </row>
    <row r="7" spans="1:17" ht="64.5" thickTop="1" thickBot="1" x14ac:dyDescent="0.3">
      <c r="A7" s="25">
        <v>26</v>
      </c>
      <c r="B7" s="26" t="s">
        <v>449</v>
      </c>
      <c r="C7" s="27" t="s">
        <v>160</v>
      </c>
      <c r="D7" s="27" t="s">
        <v>278</v>
      </c>
      <c r="E7" s="27" t="s">
        <v>454</v>
      </c>
      <c r="F7" s="27" t="s">
        <v>455</v>
      </c>
      <c r="G7" s="27" t="s">
        <v>207</v>
      </c>
      <c r="H7" s="28">
        <v>4</v>
      </c>
      <c r="I7" s="27" t="s">
        <v>132</v>
      </c>
      <c r="J7" s="27" t="s">
        <v>124</v>
      </c>
      <c r="K7" s="29" t="s">
        <v>270</v>
      </c>
      <c r="L7" s="29" t="s">
        <v>680</v>
      </c>
      <c r="M7" s="30">
        <v>4</v>
      </c>
      <c r="N7" s="30">
        <v>5</v>
      </c>
      <c r="O7" s="31">
        <v>1.25</v>
      </c>
      <c r="P7" s="31">
        <v>1.25</v>
      </c>
      <c r="Q7" s="42" t="s">
        <v>2101</v>
      </c>
    </row>
    <row r="8" spans="1:17" ht="76.5" thickTop="1" thickBot="1" x14ac:dyDescent="0.3">
      <c r="A8" s="25">
        <v>27</v>
      </c>
      <c r="B8" s="26" t="s">
        <v>449</v>
      </c>
      <c r="C8" s="27" t="s">
        <v>160</v>
      </c>
      <c r="D8" s="27" t="s">
        <v>277</v>
      </c>
      <c r="E8" s="27" t="s">
        <v>456</v>
      </c>
      <c r="F8" s="27" t="s">
        <v>457</v>
      </c>
      <c r="G8" s="27" t="s">
        <v>207</v>
      </c>
      <c r="H8" s="28">
        <v>18</v>
      </c>
      <c r="I8" s="27" t="s">
        <v>132</v>
      </c>
      <c r="J8" s="27" t="s">
        <v>124</v>
      </c>
      <c r="K8" s="29" t="s">
        <v>270</v>
      </c>
      <c r="L8" s="29" t="s">
        <v>680</v>
      </c>
      <c r="M8" s="30">
        <v>18</v>
      </c>
      <c r="N8" s="30">
        <v>20</v>
      </c>
      <c r="O8" s="31">
        <v>1.1111111111111112</v>
      </c>
      <c r="P8" s="31">
        <v>1.1111111111111112</v>
      </c>
      <c r="Q8" s="42" t="s">
        <v>2102</v>
      </c>
    </row>
    <row r="9" spans="1:17" ht="151.5" thickTop="1" thickBot="1" x14ac:dyDescent="0.3">
      <c r="A9" s="25">
        <v>9</v>
      </c>
      <c r="B9" s="26" t="s">
        <v>449</v>
      </c>
      <c r="C9" s="27" t="s">
        <v>133</v>
      </c>
      <c r="D9" s="27" t="s">
        <v>275</v>
      </c>
      <c r="E9" s="27" t="s">
        <v>458</v>
      </c>
      <c r="F9" s="27" t="s">
        <v>459</v>
      </c>
      <c r="G9" s="27" t="s">
        <v>122</v>
      </c>
      <c r="H9" s="28">
        <v>1</v>
      </c>
      <c r="I9" s="27" t="s">
        <v>132</v>
      </c>
      <c r="J9" s="27" t="s">
        <v>124</v>
      </c>
      <c r="K9" s="29" t="s">
        <v>57</v>
      </c>
      <c r="L9" s="29" t="s">
        <v>680</v>
      </c>
      <c r="M9" s="30">
        <v>1</v>
      </c>
      <c r="N9" s="30">
        <v>1</v>
      </c>
      <c r="O9" s="31">
        <v>1</v>
      </c>
      <c r="P9" s="31">
        <v>1</v>
      </c>
      <c r="Q9" s="42" t="s">
        <v>2103</v>
      </c>
    </row>
    <row r="10" spans="1:17" ht="95.25" thickTop="1" thickBot="1" x14ac:dyDescent="0.3">
      <c r="A10" s="25">
        <v>235</v>
      </c>
      <c r="B10" s="26" t="s">
        <v>460</v>
      </c>
      <c r="C10" s="27" t="s">
        <v>194</v>
      </c>
      <c r="D10" s="27" t="s">
        <v>389</v>
      </c>
      <c r="E10" s="27" t="s">
        <v>246</v>
      </c>
      <c r="F10" s="27" t="s">
        <v>247</v>
      </c>
      <c r="G10" s="27" t="s">
        <v>440</v>
      </c>
      <c r="H10" s="28">
        <v>547999999.99999988</v>
      </c>
      <c r="I10" s="27" t="s">
        <v>123</v>
      </c>
      <c r="J10" s="27" t="s">
        <v>124</v>
      </c>
      <c r="K10" s="29" t="s">
        <v>36</v>
      </c>
      <c r="L10" s="29" t="s">
        <v>680</v>
      </c>
      <c r="M10" s="30">
        <v>547999999.99999988</v>
      </c>
      <c r="N10" s="30">
        <v>263037765</v>
      </c>
      <c r="O10" s="31">
        <v>0.47999592153284681</v>
      </c>
      <c r="P10" s="31">
        <v>0.47999592153284681</v>
      </c>
      <c r="Q10" s="42" t="s">
        <v>2104</v>
      </c>
    </row>
    <row r="11" spans="1:17" ht="189" thickTop="1" thickBot="1" x14ac:dyDescent="0.3">
      <c r="A11" s="25">
        <v>104</v>
      </c>
      <c r="B11" s="26" t="s">
        <v>460</v>
      </c>
      <c r="C11" s="27" t="s">
        <v>194</v>
      </c>
      <c r="D11" s="27" t="s">
        <v>319</v>
      </c>
      <c r="E11" s="27" t="s">
        <v>320</v>
      </c>
      <c r="F11" s="27" t="s">
        <v>467</v>
      </c>
      <c r="G11" s="27" t="s">
        <v>122</v>
      </c>
      <c r="H11" s="28">
        <v>0.52329999999999999</v>
      </c>
      <c r="I11" s="27" t="s">
        <v>123</v>
      </c>
      <c r="J11" s="27" t="s">
        <v>261</v>
      </c>
      <c r="K11" s="29" t="s">
        <v>87</v>
      </c>
      <c r="L11" s="29" t="s">
        <v>680</v>
      </c>
      <c r="M11" s="30">
        <v>0.52329999999999999</v>
      </c>
      <c r="N11" s="30">
        <v>0.51490000000000002</v>
      </c>
      <c r="O11" s="31">
        <v>0.98394802216701704</v>
      </c>
      <c r="P11" s="31">
        <v>0.98394802216701704</v>
      </c>
      <c r="Q11" s="42" t="s">
        <v>2105</v>
      </c>
    </row>
    <row r="12" spans="1:17" ht="226.5" thickTop="1" thickBot="1" x14ac:dyDescent="0.3">
      <c r="A12" s="25">
        <v>11</v>
      </c>
      <c r="B12" s="26" t="s">
        <v>460</v>
      </c>
      <c r="C12" s="27" t="s">
        <v>203</v>
      </c>
      <c r="D12" s="27" t="s">
        <v>471</v>
      </c>
      <c r="E12" s="27" t="s">
        <v>472</v>
      </c>
      <c r="F12" s="27" t="s">
        <v>473</v>
      </c>
      <c r="G12" s="27" t="s">
        <v>207</v>
      </c>
      <c r="H12" s="28">
        <v>40</v>
      </c>
      <c r="I12" s="27" t="s">
        <v>123</v>
      </c>
      <c r="J12" s="27" t="s">
        <v>124</v>
      </c>
      <c r="K12" s="29" t="s">
        <v>49</v>
      </c>
      <c r="L12" s="29" t="s">
        <v>680</v>
      </c>
      <c r="M12" s="30">
        <v>40</v>
      </c>
      <c r="N12" s="30">
        <v>226</v>
      </c>
      <c r="O12" s="31">
        <v>5.65</v>
      </c>
      <c r="P12" s="31">
        <v>2</v>
      </c>
      <c r="Q12" s="42" t="s">
        <v>2106</v>
      </c>
    </row>
    <row r="13" spans="1:17" ht="264" thickTop="1" thickBot="1" x14ac:dyDescent="0.3">
      <c r="A13" s="25">
        <v>12</v>
      </c>
      <c r="B13" s="26" t="s">
        <v>460</v>
      </c>
      <c r="C13" s="27" t="s">
        <v>203</v>
      </c>
      <c r="D13" s="27" t="s">
        <v>475</v>
      </c>
      <c r="E13" s="27" t="s">
        <v>476</v>
      </c>
      <c r="F13" s="27" t="s">
        <v>477</v>
      </c>
      <c r="G13" s="27" t="s">
        <v>207</v>
      </c>
      <c r="H13" s="28">
        <v>10</v>
      </c>
      <c r="I13" s="27" t="s">
        <v>123</v>
      </c>
      <c r="J13" s="27" t="s">
        <v>124</v>
      </c>
      <c r="K13" s="29" t="s">
        <v>49</v>
      </c>
      <c r="L13" s="29" t="s">
        <v>680</v>
      </c>
      <c r="M13" s="30">
        <v>10</v>
      </c>
      <c r="N13" s="30">
        <v>52</v>
      </c>
      <c r="O13" s="31">
        <v>5.2</v>
      </c>
      <c r="P13" s="31">
        <v>2</v>
      </c>
      <c r="Q13" s="42" t="s">
        <v>2107</v>
      </c>
    </row>
    <row r="14" spans="1:17" ht="48.75" thickTop="1" thickBot="1" x14ac:dyDescent="0.3">
      <c r="A14" s="25">
        <v>23</v>
      </c>
      <c r="B14" s="26" t="s">
        <v>460</v>
      </c>
      <c r="C14" s="27" t="s">
        <v>194</v>
      </c>
      <c r="D14" s="27" t="s">
        <v>389</v>
      </c>
      <c r="E14" s="27" t="s">
        <v>478</v>
      </c>
      <c r="F14" s="27" t="s">
        <v>479</v>
      </c>
      <c r="G14" s="27" t="s">
        <v>207</v>
      </c>
      <c r="H14" s="28">
        <v>1</v>
      </c>
      <c r="I14" s="27" t="s">
        <v>123</v>
      </c>
      <c r="J14" s="27" t="s">
        <v>124</v>
      </c>
      <c r="K14" s="29" t="s">
        <v>36</v>
      </c>
      <c r="L14" s="29" t="s">
        <v>680</v>
      </c>
      <c r="M14" s="30">
        <v>1</v>
      </c>
      <c r="N14" s="30">
        <v>1</v>
      </c>
      <c r="O14" s="31">
        <v>1</v>
      </c>
      <c r="P14" s="31">
        <v>1</v>
      </c>
      <c r="Q14" s="42" t="s">
        <v>2108</v>
      </c>
    </row>
    <row r="15" spans="1:17" ht="80.25" thickTop="1" thickBot="1" x14ac:dyDescent="0.3">
      <c r="A15" s="25">
        <v>105</v>
      </c>
      <c r="B15" s="26" t="s">
        <v>485</v>
      </c>
      <c r="C15" s="27" t="s">
        <v>154</v>
      </c>
      <c r="D15" s="27" t="s">
        <v>165</v>
      </c>
      <c r="E15" s="27" t="s">
        <v>155</v>
      </c>
      <c r="F15" s="27" t="s">
        <v>486</v>
      </c>
      <c r="G15" s="27" t="s">
        <v>122</v>
      </c>
      <c r="H15" s="28">
        <v>0.9</v>
      </c>
      <c r="I15" s="27" t="s">
        <v>132</v>
      </c>
      <c r="J15" s="27" t="s">
        <v>126</v>
      </c>
      <c r="K15" s="29" t="s">
        <v>87</v>
      </c>
      <c r="L15" s="29" t="s">
        <v>680</v>
      </c>
      <c r="M15" s="30">
        <v>0.9</v>
      </c>
      <c r="N15" s="30">
        <v>1.1399999999999999</v>
      </c>
      <c r="O15" s="31">
        <v>1.2666666666666666</v>
      </c>
      <c r="P15" s="31">
        <v>1.2666666666666666</v>
      </c>
      <c r="Q15" s="42" t="s">
        <v>2109</v>
      </c>
    </row>
    <row r="16" spans="1:17" ht="34.5" thickTop="1" x14ac:dyDescent="0.35">
      <c r="M16" s="320"/>
      <c r="N16" s="320"/>
      <c r="O16" s="317" t="s">
        <v>157</v>
      </c>
      <c r="P16" s="318">
        <v>1.2412928837706945</v>
      </c>
      <c r="Q16" s="319" t="s">
        <v>158</v>
      </c>
    </row>
  </sheetData>
  <sheetProtection algorithmName="SHA-512" hashValue="TXsAe6z5U0hx4MO490+TDC1LDwuXgMouoQaUTcNswIeYPt3wHSwWwqiAohFBHA5PzxEE30uIRwFb0R2JkVUWQQ==" saltValue="IzQmmlVR9ANvoMJIO908VQ==" spinCount="100000" sheet="1" formatCells="0" formatColumns="0"/>
  <autoFilter ref="A3:Q15" xr:uid="{00000000-0009-0000-0000-000001000000}"/>
  <conditionalFormatting sqref="B4:B15">
    <cfRule type="containsText" dxfId="103" priority="25" operator="containsText" text="Normatividad al Servicio del Cambio / Procesos">
      <formula>NOT(ISERROR(SEARCH("Normatividad al Servicio del Cambio / Procesos",B4)))</formula>
    </cfRule>
    <cfRule type="containsText" dxfId="102" priority="55" operator="containsText" text="Transparencia y Cercanía al Ciudadano / Grupos de Interés ">
      <formula>NOT(ISERROR(SEARCH("Transparencia y Cercanía al Ciudadano / Grupos de Interés ",B4)))</formula>
    </cfRule>
    <cfRule type="containsText" dxfId="101" priority="56" operator="containsText" text="Apoyo a la Modernización DIAN / Procesos">
      <formula>NOT(ISERROR(SEARCH("Apoyo a la Modernización DIAN / Procesos",B4)))</formula>
    </cfRule>
    <cfRule type="containsText" dxfId="100" priority="57" operator="containsText" text="Transformación Cultural y Gestión del Cambio / Talento Humano">
      <formula>NOT(ISERROR(SEARCH("Transformación Cultural y Gestión del Cambio / Talento Humano",B4)))</formula>
    </cfRule>
    <cfRule type="containsText" dxfId="99" priority="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5 F4:G15">
    <cfRule type="containsText" dxfId="98" priority="42" operator="containsText" text="Modernización y Gestión Integral de Procesos del Negocio / Procesos">
      <formula>NOT(ISERROR(SEARCH("Modernización y Gestión Integral de Procesos del Negocio / Procesos",C4)))</formula>
    </cfRule>
    <cfRule type="containsText" dxfId="97" priority="43" operator="containsText" text="Transparencia y Cercanía al Ciudadano / Grupos de Interés">
      <formula>NOT(ISERROR(SEARCH("Transparencia y Cercanía al Ciudadano / Grupos de Interés",C4)))</formula>
    </cfRule>
    <cfRule type="containsText" dxfId="96" priority="44" operator="containsText" text="Legitimidad y Sostenibilidad Fiscal / Resultados">
      <formula>NOT(ISERROR(SEARCH("Legitimidad y Sostenibilidad Fiscal / Resultados",C4)))</formula>
    </cfRule>
  </conditionalFormatting>
  <conditionalFormatting sqref="F4:G15 C4:D15">
    <cfRule type="containsText" dxfId="95" priority="41" operator="containsText" text="Aprendizaje y Crecimiento / Talento Humano">
      <formula>NOT(ISERROR(SEARCH("Aprendizaje y Crecimiento / Talento Humano",C4)))</formula>
    </cfRule>
  </conditionalFormatting>
  <conditionalFormatting sqref="H4:H15 M4:N15">
    <cfRule type="expression" dxfId="94" priority="30">
      <formula>$G4&lt;&gt;"Porcentaje"</formula>
    </cfRule>
    <cfRule type="expression" dxfId="93" priority="31">
      <formula>$G4="Porcentaje"</formula>
    </cfRule>
  </conditionalFormatting>
  <conditionalFormatting sqref="I4:J15 F8:G14">
    <cfRule type="containsText" dxfId="92" priority="26" operator="containsText" text="Aprendizaje y Crecimiento / Talento Humano">
      <formula>NOT(ISERROR(SEARCH("Aprendizaje y Crecimiento / Talento Humano",F4)))</formula>
    </cfRule>
    <cfRule type="containsText" dxfId="91" priority="27" operator="containsText" text="Modernización y Gestión Integral de Procesos del Negocio / Procesos">
      <formula>NOT(ISERROR(SEARCH("Modernización y Gestión Integral de Procesos del Negocio / Procesos",F4)))</formula>
    </cfRule>
    <cfRule type="containsText" dxfId="90" priority="28" operator="containsText" text="Transparencia y Cercanía al Ciudadano / Grupos de Interés">
      <formula>NOT(ISERROR(SEARCH("Transparencia y Cercanía al Ciudadano / Grupos de Interés",F4)))</formula>
    </cfRule>
    <cfRule type="containsText" dxfId="89" priority="29" operator="containsText" text="Legitimidad y Sostenibilidad Fiscal / Resultados">
      <formula>NOT(ISERROR(SEARCH("Legitimidad y Sostenibilidad Fiscal / Resultados",F4)))</formula>
    </cfRule>
  </conditionalFormatting>
  <conditionalFormatting sqref="L4:L15">
    <cfRule type="cellIs" dxfId="88" priority="1" operator="equal">
      <formula>0</formula>
    </cfRule>
  </conditionalFormatting>
  <conditionalFormatting sqref="O4:O15">
    <cfRule type="containsText" dxfId="87" priority="45" operator="containsText" text="Sin medición en la vigencia">
      <formula>NOT(ISERROR(SEARCH("Sin medición en la vigencia",O4)))</formula>
    </cfRule>
    <cfRule type="cellIs" dxfId="86" priority="46" operator="greaterThan">
      <formula>1.1</formula>
    </cfRule>
    <cfRule type="cellIs" dxfId="85" priority="47" operator="between">
      <formula>100%</formula>
      <formula>110%</formula>
    </cfRule>
    <cfRule type="cellIs" dxfId="84" priority="48" operator="between">
      <formula>70%</formula>
      <formula>99.9999999%</formula>
    </cfRule>
    <cfRule type="cellIs" dxfId="83" priority="49" operator="between">
      <formula>0</formula>
      <formula>0.6999999999999</formula>
    </cfRule>
  </conditionalFormatting>
  <conditionalFormatting sqref="P4:P15">
    <cfRule type="cellIs" dxfId="82" priority="51" operator="greaterThan">
      <formula>1.1</formula>
    </cfRule>
    <cfRule type="cellIs" dxfId="81" priority="52" operator="between">
      <formula>100%</formula>
      <formula>110%</formula>
    </cfRule>
    <cfRule type="cellIs" dxfId="80" priority="53" operator="between">
      <formula>70%</formula>
      <formula>99.9999999%</formula>
    </cfRule>
    <cfRule type="cellIs" dxfId="79" priority="54" operator="between">
      <formula>0</formula>
      <formula>0.6999999999999</formula>
    </cfRule>
  </conditionalFormatting>
  <hyperlinks>
    <hyperlink ref="Q16" location="Principal!A1" display="volver al índice" xr:uid="{CE8B69EC-CFF1-4E6A-AF09-167B0DDF8B6D}"/>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CBA0E2AD-944A-48AF-BB43-F591D1FE11CD}">
            <xm:f>NOT(ISERROR(SEARCH("-",P4)))</xm:f>
            <xm:f>"-"</xm:f>
            <x14:dxf>
              <fill>
                <patternFill>
                  <bgColor rgb="FF000000"/>
                </patternFill>
              </fill>
            </x14:dxf>
          </x14:cfRule>
          <xm:sqref>P4:P15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63196-6692-4062-8F81-B7559C064658}">
  <sheetPr codeName="Hoja11">
    <pageSetUpPr fitToPage="1"/>
  </sheetPr>
  <dimension ref="A1:Q13"/>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165</v>
      </c>
      <c r="E1" s="9" t="s">
        <v>24</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226.5" thickTop="1" thickBot="1" x14ac:dyDescent="0.3">
      <c r="A4" s="25">
        <v>44</v>
      </c>
      <c r="B4" s="26" t="s">
        <v>449</v>
      </c>
      <c r="C4" s="27" t="s">
        <v>203</v>
      </c>
      <c r="D4" s="27" t="s">
        <v>204</v>
      </c>
      <c r="E4" s="27" t="s">
        <v>216</v>
      </c>
      <c r="F4" s="27" t="s">
        <v>217</v>
      </c>
      <c r="G4" s="27" t="s">
        <v>207</v>
      </c>
      <c r="H4" s="28">
        <v>3</v>
      </c>
      <c r="I4" s="27" t="s">
        <v>123</v>
      </c>
      <c r="J4" s="27" t="s">
        <v>124</v>
      </c>
      <c r="K4" s="29" t="s">
        <v>24</v>
      </c>
      <c r="L4" s="29"/>
      <c r="M4" s="30">
        <v>3</v>
      </c>
      <c r="N4" s="30">
        <v>3</v>
      </c>
      <c r="O4" s="31">
        <v>1</v>
      </c>
      <c r="P4" s="31">
        <v>1</v>
      </c>
      <c r="Q4" s="42" t="s">
        <v>2394</v>
      </c>
    </row>
    <row r="5" spans="1:17" ht="95.25" thickTop="1" thickBot="1" x14ac:dyDescent="0.3">
      <c r="A5" s="137">
        <v>20</v>
      </c>
      <c r="B5" s="138" t="s">
        <v>449</v>
      </c>
      <c r="C5" s="140" t="s">
        <v>160</v>
      </c>
      <c r="D5" s="140" t="s">
        <v>402</v>
      </c>
      <c r="E5" s="140" t="s">
        <v>452</v>
      </c>
      <c r="F5" s="140" t="s">
        <v>453</v>
      </c>
      <c r="G5" s="140" t="s">
        <v>122</v>
      </c>
      <c r="H5" s="141">
        <v>1</v>
      </c>
      <c r="I5" s="140" t="s">
        <v>130</v>
      </c>
      <c r="J5" s="140" t="s">
        <v>126</v>
      </c>
      <c r="K5" s="142" t="s">
        <v>51</v>
      </c>
      <c r="L5" s="142"/>
      <c r="M5" s="143">
        <v>1</v>
      </c>
      <c r="N5" s="143">
        <v>0</v>
      </c>
      <c r="O5" s="144" t="s">
        <v>406</v>
      </c>
      <c r="P5" s="144" t="s">
        <v>291</v>
      </c>
      <c r="Q5" s="145" t="s">
        <v>1955</v>
      </c>
    </row>
    <row r="6" spans="1:17" ht="39" thickTop="1" thickBot="1" x14ac:dyDescent="0.3">
      <c r="A6" s="25">
        <v>33</v>
      </c>
      <c r="B6" s="26" t="s">
        <v>449</v>
      </c>
      <c r="C6" s="27" t="s">
        <v>160</v>
      </c>
      <c r="D6" s="27" t="s">
        <v>184</v>
      </c>
      <c r="E6" s="27" t="s">
        <v>185</v>
      </c>
      <c r="F6" s="27" t="s">
        <v>186</v>
      </c>
      <c r="G6" s="27" t="s">
        <v>122</v>
      </c>
      <c r="H6" s="28">
        <v>1</v>
      </c>
      <c r="I6" s="27" t="s">
        <v>267</v>
      </c>
      <c r="J6" s="27" t="s">
        <v>126</v>
      </c>
      <c r="K6" s="29" t="s">
        <v>18</v>
      </c>
      <c r="L6" s="29"/>
      <c r="M6" s="30">
        <v>1</v>
      </c>
      <c r="N6" s="30">
        <v>1</v>
      </c>
      <c r="O6" s="31">
        <v>1</v>
      </c>
      <c r="P6" s="31">
        <v>1</v>
      </c>
      <c r="Q6" s="42" t="s">
        <v>2395</v>
      </c>
    </row>
    <row r="7" spans="1:17" ht="114" thickTop="1" thickBot="1" x14ac:dyDescent="0.3">
      <c r="A7" s="25">
        <v>45</v>
      </c>
      <c r="B7" s="26" t="s">
        <v>460</v>
      </c>
      <c r="C7" s="27" t="s">
        <v>194</v>
      </c>
      <c r="D7" s="27" t="s">
        <v>198</v>
      </c>
      <c r="E7" s="27" t="s">
        <v>2396</v>
      </c>
      <c r="F7" s="27" t="s">
        <v>218</v>
      </c>
      <c r="G7" s="27" t="s">
        <v>207</v>
      </c>
      <c r="H7" s="28">
        <v>6</v>
      </c>
      <c r="I7" s="27" t="s">
        <v>123</v>
      </c>
      <c r="J7" s="27" t="s">
        <v>124</v>
      </c>
      <c r="K7" s="29" t="s">
        <v>24</v>
      </c>
      <c r="L7" s="29"/>
      <c r="M7" s="30">
        <v>6</v>
      </c>
      <c r="N7" s="30">
        <v>6</v>
      </c>
      <c r="O7" s="31">
        <v>1</v>
      </c>
      <c r="P7" s="31">
        <v>1</v>
      </c>
      <c r="Q7" s="42" t="s">
        <v>2397</v>
      </c>
    </row>
    <row r="8" spans="1:17" ht="282.75" thickTop="1" thickBot="1" x14ac:dyDescent="0.3">
      <c r="A8" s="25">
        <v>46</v>
      </c>
      <c r="B8" s="26" t="s">
        <v>460</v>
      </c>
      <c r="C8" s="27" t="s">
        <v>194</v>
      </c>
      <c r="D8" s="27" t="s">
        <v>198</v>
      </c>
      <c r="E8" s="27" t="s">
        <v>219</v>
      </c>
      <c r="F8" s="27" t="s">
        <v>220</v>
      </c>
      <c r="G8" s="27" t="s">
        <v>207</v>
      </c>
      <c r="H8" s="28">
        <v>20</v>
      </c>
      <c r="I8" s="27" t="s">
        <v>123</v>
      </c>
      <c r="J8" s="27" t="s">
        <v>124</v>
      </c>
      <c r="K8" s="29" t="s">
        <v>24</v>
      </c>
      <c r="L8" s="29"/>
      <c r="M8" s="30">
        <v>20</v>
      </c>
      <c r="N8" s="30">
        <v>23</v>
      </c>
      <c r="O8" s="31">
        <v>1.1499999999999999</v>
      </c>
      <c r="P8" s="31">
        <v>1.1499999999999999</v>
      </c>
      <c r="Q8" s="42" t="s">
        <v>2398</v>
      </c>
    </row>
    <row r="9" spans="1:17" ht="151.5" thickTop="1" thickBot="1" x14ac:dyDescent="0.3">
      <c r="A9" s="25">
        <v>47</v>
      </c>
      <c r="B9" s="26" t="s">
        <v>460</v>
      </c>
      <c r="C9" s="27" t="s">
        <v>194</v>
      </c>
      <c r="D9" s="27" t="s">
        <v>198</v>
      </c>
      <c r="E9" s="27" t="s">
        <v>221</v>
      </c>
      <c r="F9" s="27" t="s">
        <v>222</v>
      </c>
      <c r="G9" s="27" t="s">
        <v>207</v>
      </c>
      <c r="H9" s="28">
        <v>3</v>
      </c>
      <c r="I9" s="27" t="s">
        <v>173</v>
      </c>
      <c r="J9" s="27" t="s">
        <v>124</v>
      </c>
      <c r="K9" s="29" t="s">
        <v>24</v>
      </c>
      <c r="L9" s="29"/>
      <c r="M9" s="30">
        <v>3</v>
      </c>
      <c r="N9" s="30">
        <v>3</v>
      </c>
      <c r="O9" s="31">
        <v>1</v>
      </c>
      <c r="P9" s="31">
        <v>1</v>
      </c>
      <c r="Q9" s="42" t="s">
        <v>2399</v>
      </c>
    </row>
    <row r="10" spans="1:17" ht="114" thickTop="1" thickBot="1" x14ac:dyDescent="0.3">
      <c r="A10" s="25">
        <v>48</v>
      </c>
      <c r="B10" s="26" t="s">
        <v>460</v>
      </c>
      <c r="C10" s="27" t="s">
        <v>194</v>
      </c>
      <c r="D10" s="27" t="s">
        <v>198</v>
      </c>
      <c r="E10" s="27" t="s">
        <v>223</v>
      </c>
      <c r="F10" s="27" t="s">
        <v>224</v>
      </c>
      <c r="G10" s="27" t="s">
        <v>207</v>
      </c>
      <c r="H10" s="28">
        <v>4</v>
      </c>
      <c r="I10" s="27" t="s">
        <v>153</v>
      </c>
      <c r="J10" s="27" t="s">
        <v>124</v>
      </c>
      <c r="K10" s="29" t="s">
        <v>24</v>
      </c>
      <c r="L10" s="29"/>
      <c r="M10" s="30">
        <v>4</v>
      </c>
      <c r="N10" s="30">
        <v>4</v>
      </c>
      <c r="O10" s="31">
        <v>1</v>
      </c>
      <c r="P10" s="31">
        <v>1</v>
      </c>
      <c r="Q10" s="42" t="s">
        <v>2400</v>
      </c>
    </row>
    <row r="11" spans="1:17" ht="132.75" thickTop="1" thickBot="1" x14ac:dyDescent="0.3">
      <c r="A11" s="25">
        <v>49</v>
      </c>
      <c r="B11" s="26" t="s">
        <v>460</v>
      </c>
      <c r="C11" s="27" t="s">
        <v>203</v>
      </c>
      <c r="D11" s="27" t="s">
        <v>204</v>
      </c>
      <c r="E11" s="27" t="s">
        <v>225</v>
      </c>
      <c r="F11" s="27" t="s">
        <v>226</v>
      </c>
      <c r="G11" s="27" t="s">
        <v>122</v>
      </c>
      <c r="H11" s="28">
        <v>1</v>
      </c>
      <c r="I11" s="27" t="s">
        <v>153</v>
      </c>
      <c r="J11" s="27" t="s">
        <v>126</v>
      </c>
      <c r="K11" s="29" t="s">
        <v>24</v>
      </c>
      <c r="L11" s="29"/>
      <c r="M11" s="30">
        <v>1</v>
      </c>
      <c r="N11" s="30">
        <v>1</v>
      </c>
      <c r="O11" s="31">
        <v>1</v>
      </c>
      <c r="P11" s="31">
        <v>1</v>
      </c>
      <c r="Q11" s="42" t="s">
        <v>2401</v>
      </c>
    </row>
    <row r="12" spans="1:17" ht="80.25" thickTop="1" thickBot="1" x14ac:dyDescent="0.3">
      <c r="A12" s="25">
        <v>105</v>
      </c>
      <c r="B12" s="26" t="s">
        <v>485</v>
      </c>
      <c r="C12" s="27" t="s">
        <v>154</v>
      </c>
      <c r="D12" s="27" t="s">
        <v>165</v>
      </c>
      <c r="E12" s="27" t="s">
        <v>155</v>
      </c>
      <c r="F12" s="27" t="s">
        <v>486</v>
      </c>
      <c r="G12" s="27" t="s">
        <v>122</v>
      </c>
      <c r="H12" s="28">
        <v>0.9</v>
      </c>
      <c r="I12" s="27" t="s">
        <v>132</v>
      </c>
      <c r="J12" s="27" t="s">
        <v>126</v>
      </c>
      <c r="K12" s="29" t="s">
        <v>87</v>
      </c>
      <c r="L12" s="29"/>
      <c r="M12" s="30">
        <v>0.9</v>
      </c>
      <c r="N12" s="30">
        <v>1.0750000000000002</v>
      </c>
      <c r="O12" s="31">
        <v>1.1944444444444446</v>
      </c>
      <c r="P12" s="31">
        <v>1.1944444444444446</v>
      </c>
      <c r="Q12" s="42" t="s">
        <v>2402</v>
      </c>
    </row>
    <row r="13" spans="1:17" ht="34.5" thickTop="1" x14ac:dyDescent="0.35">
      <c r="M13" s="3"/>
      <c r="N13" s="3"/>
      <c r="O13" s="2" t="s">
        <v>157</v>
      </c>
      <c r="P13" s="4">
        <v>1.0430555555555556</v>
      </c>
      <c r="Q13" s="1" t="s">
        <v>158</v>
      </c>
    </row>
  </sheetData>
  <sheetProtection algorithmName="SHA-512" hashValue="sv7eoNR1jShKjuvIW3qSI4R0Rsd8QRXQ+cZlmhTg576yiVg8V1V5n0DmcoYtRgeF0onvCtVnvDdtAGK/7TibSQ==" saltValue="yKPWlzmnYyBPTFNvIaUSKg==" spinCount="100000" sheet="1" formatCells="0" formatColumns="0"/>
  <autoFilter ref="A3:Q12" xr:uid="{00000000-0001-0000-0400-000000000000}"/>
  <conditionalFormatting sqref="B4:B12">
    <cfRule type="containsText" dxfId="3085" priority="41" operator="containsText" text="Normatividad al Servicio del Cambio / Procesos">
      <formula>NOT(ISERROR(SEARCH("Normatividad al Servicio del Cambio / Procesos",B4)))</formula>
    </cfRule>
    <cfRule type="containsText" dxfId="3084" priority="69" operator="containsText" text="Transparencia y Cercanía al Ciudadano / Grupos de Interés ">
      <formula>NOT(ISERROR(SEARCH("Transparencia y Cercanía al Ciudadano / Grupos de Interés ",B4)))</formula>
    </cfRule>
    <cfRule type="containsText" dxfId="3083" priority="70" operator="containsText" text="Apoyo a la Modernización DIAN / Procesos">
      <formula>NOT(ISERROR(SEARCH("Apoyo a la Modernización DIAN / Procesos",B4)))</formula>
    </cfRule>
    <cfRule type="containsText" dxfId="3082" priority="71" operator="containsText" text="Transformación Cultural y Gestión del Cambio / Talento Humano">
      <formula>NOT(ISERROR(SEARCH("Transformación Cultural y Gestión del Cambio / Talento Humano",B4)))</formula>
    </cfRule>
    <cfRule type="containsText" dxfId="3081"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2 F4:G12">
    <cfRule type="containsText" dxfId="3080" priority="56" operator="containsText" text="Modernización y Gestión Integral de Procesos del Negocio / Procesos">
      <formula>NOT(ISERROR(SEARCH("Modernización y Gestión Integral de Procesos del Negocio / Procesos",C4)))</formula>
    </cfRule>
    <cfRule type="containsText" dxfId="3079" priority="57" operator="containsText" text="Transparencia y Cercanía al Ciudadano / Grupos de Interés">
      <formula>NOT(ISERROR(SEARCH("Transparencia y Cercanía al Ciudadano / Grupos de Interés",C4)))</formula>
    </cfRule>
    <cfRule type="containsText" dxfId="3078" priority="58" operator="containsText" text="Legitimidad y Sostenibilidad Fiscal / Resultados">
      <formula>NOT(ISERROR(SEARCH("Legitimidad y Sostenibilidad Fiscal / Resultados",C4)))</formula>
    </cfRule>
  </conditionalFormatting>
  <conditionalFormatting sqref="F4:G12 C4:D12">
    <cfRule type="containsText" dxfId="3077" priority="55" operator="containsText" text="Aprendizaje y Crecimiento / Talento Humano">
      <formula>NOT(ISERROR(SEARCH("Aprendizaje y Crecimiento / Talento Humano",C4)))</formula>
    </cfRule>
  </conditionalFormatting>
  <conditionalFormatting sqref="F4:G12 I4:J12">
    <cfRule type="containsText" dxfId="3076" priority="42" operator="containsText" text="Aprendizaje y Crecimiento / Talento Humano">
      <formula>NOT(ISERROR(SEARCH("Aprendizaje y Crecimiento / Talento Humano",F4)))</formula>
    </cfRule>
    <cfRule type="containsText" dxfId="3075" priority="43" operator="containsText" text="Modernización y Gestión Integral de Procesos del Negocio / Procesos">
      <formula>NOT(ISERROR(SEARCH("Modernización y Gestión Integral de Procesos del Negocio / Procesos",F4)))</formula>
    </cfRule>
    <cfRule type="containsText" dxfId="3074" priority="44" operator="containsText" text="Transparencia y Cercanía al Ciudadano / Grupos de Interés">
      <formula>NOT(ISERROR(SEARCH("Transparencia y Cercanía al Ciudadano / Grupos de Interés",F4)))</formula>
    </cfRule>
    <cfRule type="containsText" dxfId="3073" priority="45" operator="containsText" text="Legitimidad y Sostenibilidad Fiscal / Resultados">
      <formula>NOT(ISERROR(SEARCH("Legitimidad y Sostenibilidad Fiscal / Resultados",F4)))</formula>
    </cfRule>
  </conditionalFormatting>
  <conditionalFormatting sqref="H4:H12">
    <cfRule type="expression" dxfId="3072" priority="48">
      <formula>$G4&lt;&gt;"Porcentaje"</formula>
    </cfRule>
    <cfRule type="expression" dxfId="3071" priority="49">
      <formula>$G4="Porcentaje"</formula>
    </cfRule>
  </conditionalFormatting>
  <conditionalFormatting sqref="O4:O12">
    <cfRule type="containsText" dxfId="3070" priority="59" operator="containsText" text="Sin medición en la vigencia">
      <formula>NOT(ISERROR(SEARCH("Sin medición en la vigencia",O4)))</formula>
    </cfRule>
    <cfRule type="cellIs" dxfId="3069" priority="60" operator="greaterThan">
      <formula>1.1</formula>
    </cfRule>
    <cfRule type="cellIs" dxfId="3068" priority="61" operator="between">
      <formula>100%</formula>
      <formula>110%</formula>
    </cfRule>
    <cfRule type="cellIs" dxfId="3067" priority="62" operator="between">
      <formula>70%</formula>
      <formula>99.9999999%</formula>
    </cfRule>
    <cfRule type="cellIs" dxfId="3066" priority="63" operator="between">
      <formula>0</formula>
      <formula>0.6999999999999</formula>
    </cfRule>
  </conditionalFormatting>
  <conditionalFormatting sqref="P4:P12">
    <cfRule type="cellIs" dxfId="3065" priority="65" operator="greaterThan">
      <formula>1.1</formula>
    </cfRule>
    <cfRule type="cellIs" dxfId="3064" priority="66" operator="between">
      <formula>100%</formula>
      <formula>110%</formula>
    </cfRule>
    <cfRule type="cellIs" dxfId="3063" priority="67" operator="between">
      <formula>70%</formula>
      <formula>99.9999999%</formula>
    </cfRule>
    <cfRule type="cellIs" dxfId="3062" priority="68" operator="between">
      <formula>0</formula>
      <formula>0.6999999999999</formula>
    </cfRule>
  </conditionalFormatting>
  <conditionalFormatting sqref="M4:N12">
    <cfRule type="expression" dxfId="3061" priority="46">
      <formula>$G4&lt;&gt;"Porcentaje"</formula>
    </cfRule>
    <cfRule type="expression" dxfId="3060" priority="47">
      <formula>$G4="Porcentaje"</formula>
    </cfRule>
  </conditionalFormatting>
  <hyperlinks>
    <hyperlink ref="Q13" location="Principal!A1" display="volver al índice" xr:uid="{B7A0AEEF-F9C9-4D84-B954-34739898922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62F69732-913B-4A5E-844B-E424B7864A6E}">
            <xm:f>NOT(ISERROR(SEARCH("-",P4)))</xm:f>
            <xm:f>"-"</xm:f>
            <x14:dxf>
              <fill>
                <patternFill>
                  <bgColor rgb="FF000000"/>
                </patternFill>
              </fill>
            </x14:dxf>
          </x14:cfRule>
          <xm:sqref>P4:P12</xm:sqref>
        </x14:conditionalFormatting>
      </x14:conditionalFormattings>
    </ext>
  </extLst>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92E9-F00C-42D9-A93A-3AE497DA5BBC}">
  <sheetPr codeName="Sheet49">
    <pageSetUpPr fitToPage="1"/>
  </sheetPr>
  <dimension ref="A1:Q14"/>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4" customWidth="1"/>
    <col min="18" max="16384" width="11.42578125" style="34"/>
  </cols>
  <sheetData>
    <row r="1" spans="1:17" ht="82.5" customHeight="1" thickBot="1" x14ac:dyDescent="0.3">
      <c r="A1" s="5"/>
      <c r="B1" s="6" t="s">
        <v>118</v>
      </c>
      <c r="C1" s="7"/>
      <c r="D1" s="43">
        <v>78</v>
      </c>
      <c r="E1" s="9" t="s">
        <v>692</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4</v>
      </c>
      <c r="B4" s="26" t="s">
        <v>438</v>
      </c>
      <c r="C4" s="27" t="s">
        <v>127</v>
      </c>
      <c r="D4" s="27" t="s">
        <v>268</v>
      </c>
      <c r="E4" s="27" t="s">
        <v>269</v>
      </c>
      <c r="F4" s="27" t="s">
        <v>447</v>
      </c>
      <c r="G4" s="27" t="s">
        <v>207</v>
      </c>
      <c r="H4" s="28">
        <v>30</v>
      </c>
      <c r="I4" s="27" t="s">
        <v>123</v>
      </c>
      <c r="J4" s="27" t="s">
        <v>124</v>
      </c>
      <c r="K4" s="29" t="s">
        <v>45</v>
      </c>
      <c r="L4" s="42" t="s">
        <v>388</v>
      </c>
      <c r="M4" s="30">
        <v>30</v>
      </c>
      <c r="N4" s="30">
        <v>30</v>
      </c>
      <c r="O4" s="31">
        <v>1</v>
      </c>
      <c r="P4" s="31">
        <v>1</v>
      </c>
      <c r="Q4" s="52" t="s">
        <v>1953</v>
      </c>
    </row>
    <row r="5" spans="1:17" ht="57.75" thickTop="1" thickBot="1" x14ac:dyDescent="0.3">
      <c r="A5" s="25">
        <v>19</v>
      </c>
      <c r="B5" s="26" t="s">
        <v>449</v>
      </c>
      <c r="C5" s="27" t="s">
        <v>160</v>
      </c>
      <c r="D5" s="27" t="s">
        <v>402</v>
      </c>
      <c r="E5" s="27" t="s">
        <v>450</v>
      </c>
      <c r="F5" s="27" t="s">
        <v>451</v>
      </c>
      <c r="G5" s="27" t="s">
        <v>122</v>
      </c>
      <c r="H5" s="28">
        <v>1</v>
      </c>
      <c r="I5" s="27" t="s">
        <v>153</v>
      </c>
      <c r="J5" s="27" t="s">
        <v>261</v>
      </c>
      <c r="K5" s="29" t="s">
        <v>51</v>
      </c>
      <c r="L5" s="42" t="s">
        <v>388</v>
      </c>
      <c r="M5" s="30">
        <v>1</v>
      </c>
      <c r="N5" s="30">
        <v>1</v>
      </c>
      <c r="O5" s="31">
        <v>1</v>
      </c>
      <c r="P5" s="31">
        <v>1</v>
      </c>
      <c r="Q5" s="42" t="s">
        <v>1954</v>
      </c>
    </row>
    <row r="6" spans="1:17" ht="95.25" thickTop="1" thickBot="1" x14ac:dyDescent="0.3">
      <c r="A6" s="137">
        <v>20</v>
      </c>
      <c r="B6" s="138" t="s">
        <v>449</v>
      </c>
      <c r="C6" s="140" t="s">
        <v>160</v>
      </c>
      <c r="D6" s="140" t="s">
        <v>402</v>
      </c>
      <c r="E6" s="140" t="s">
        <v>452</v>
      </c>
      <c r="F6" s="140" t="s">
        <v>453</v>
      </c>
      <c r="G6" s="140" t="s">
        <v>122</v>
      </c>
      <c r="H6" s="141">
        <v>1</v>
      </c>
      <c r="I6" s="140" t="s">
        <v>130</v>
      </c>
      <c r="J6" s="140" t="s">
        <v>126</v>
      </c>
      <c r="K6" s="142" t="s">
        <v>51</v>
      </c>
      <c r="L6" s="145" t="s">
        <v>388</v>
      </c>
      <c r="M6" s="143"/>
      <c r="N6" s="143"/>
      <c r="O6" s="144" t="s">
        <v>406</v>
      </c>
      <c r="P6" s="144" t="s">
        <v>291</v>
      </c>
      <c r="Q6" s="335" t="s">
        <v>1955</v>
      </c>
    </row>
    <row r="7" spans="1:17" ht="76.5" thickTop="1" thickBot="1" x14ac:dyDescent="0.3">
      <c r="A7" s="25">
        <v>26</v>
      </c>
      <c r="B7" s="26" t="s">
        <v>449</v>
      </c>
      <c r="C7" s="27" t="s">
        <v>160</v>
      </c>
      <c r="D7" s="27" t="s">
        <v>278</v>
      </c>
      <c r="E7" s="27" t="s">
        <v>454</v>
      </c>
      <c r="F7" s="27" t="s">
        <v>455</v>
      </c>
      <c r="G7" s="27" t="s">
        <v>207</v>
      </c>
      <c r="H7" s="28">
        <v>4</v>
      </c>
      <c r="I7" s="27" t="s">
        <v>132</v>
      </c>
      <c r="J7" s="27" t="s">
        <v>124</v>
      </c>
      <c r="K7" s="29" t="s">
        <v>270</v>
      </c>
      <c r="L7" s="42" t="s">
        <v>388</v>
      </c>
      <c r="M7" s="30">
        <v>4</v>
      </c>
      <c r="N7" s="30">
        <v>4</v>
      </c>
      <c r="O7" s="31">
        <v>1</v>
      </c>
      <c r="P7" s="31">
        <v>1</v>
      </c>
      <c r="Q7" s="42" t="s">
        <v>1956</v>
      </c>
    </row>
    <row r="8" spans="1:17" ht="76.5" thickTop="1" thickBot="1" x14ac:dyDescent="0.3">
      <c r="A8" s="25">
        <v>27</v>
      </c>
      <c r="B8" s="26" t="s">
        <v>449</v>
      </c>
      <c r="C8" s="27" t="s">
        <v>160</v>
      </c>
      <c r="D8" s="27" t="s">
        <v>277</v>
      </c>
      <c r="E8" s="27" t="s">
        <v>456</v>
      </c>
      <c r="F8" s="27" t="s">
        <v>457</v>
      </c>
      <c r="G8" s="27" t="s">
        <v>207</v>
      </c>
      <c r="H8" s="28">
        <v>18</v>
      </c>
      <c r="I8" s="27" t="s">
        <v>132</v>
      </c>
      <c r="J8" s="27" t="s">
        <v>124</v>
      </c>
      <c r="K8" s="29" t="s">
        <v>270</v>
      </c>
      <c r="L8" s="42" t="s">
        <v>388</v>
      </c>
      <c r="M8" s="30">
        <v>18</v>
      </c>
      <c r="N8" s="30">
        <v>19</v>
      </c>
      <c r="O8" s="31">
        <v>1.0555555555555556</v>
      </c>
      <c r="P8" s="31">
        <v>1.0555555555555556</v>
      </c>
      <c r="Q8" s="42" t="s">
        <v>1957</v>
      </c>
    </row>
    <row r="9" spans="1:17" ht="64.5" thickTop="1" thickBot="1" x14ac:dyDescent="0.3">
      <c r="A9" s="25">
        <v>9</v>
      </c>
      <c r="B9" s="26" t="s">
        <v>449</v>
      </c>
      <c r="C9" s="27" t="s">
        <v>133</v>
      </c>
      <c r="D9" s="27" t="s">
        <v>275</v>
      </c>
      <c r="E9" s="27" t="s">
        <v>458</v>
      </c>
      <c r="F9" s="27" t="s">
        <v>459</v>
      </c>
      <c r="G9" s="27" t="s">
        <v>122</v>
      </c>
      <c r="H9" s="28">
        <v>1</v>
      </c>
      <c r="I9" s="27" t="s">
        <v>132</v>
      </c>
      <c r="J9" s="27" t="s">
        <v>124</v>
      </c>
      <c r="K9" s="29" t="s">
        <v>57</v>
      </c>
      <c r="L9" s="42" t="s">
        <v>388</v>
      </c>
      <c r="M9" s="30">
        <v>1</v>
      </c>
      <c r="N9" s="30">
        <v>1</v>
      </c>
      <c r="O9" s="31">
        <v>1</v>
      </c>
      <c r="P9" s="31">
        <v>1</v>
      </c>
      <c r="Q9" s="42" t="s">
        <v>1958</v>
      </c>
    </row>
    <row r="10" spans="1:17" ht="57.75" thickTop="1" thickBot="1" x14ac:dyDescent="0.3">
      <c r="A10" s="25">
        <v>10</v>
      </c>
      <c r="B10" s="26" t="s">
        <v>460</v>
      </c>
      <c r="C10" s="27" t="s">
        <v>160</v>
      </c>
      <c r="D10" s="27" t="s">
        <v>405</v>
      </c>
      <c r="E10" s="27" t="s">
        <v>469</v>
      </c>
      <c r="F10" s="27" t="s">
        <v>470</v>
      </c>
      <c r="G10" s="27" t="s">
        <v>207</v>
      </c>
      <c r="H10" s="28">
        <v>1</v>
      </c>
      <c r="I10" s="27" t="s">
        <v>132</v>
      </c>
      <c r="J10" s="27" t="s">
        <v>124</v>
      </c>
      <c r="K10" s="29" t="s">
        <v>270</v>
      </c>
      <c r="L10" s="42" t="s">
        <v>388</v>
      </c>
      <c r="M10" s="30">
        <v>1</v>
      </c>
      <c r="N10" s="30">
        <v>1</v>
      </c>
      <c r="O10" s="31">
        <v>1</v>
      </c>
      <c r="P10" s="31">
        <v>1</v>
      </c>
      <c r="Q10" s="42" t="s">
        <v>1959</v>
      </c>
    </row>
    <row r="11" spans="1:17" ht="39" thickTop="1" thickBot="1" x14ac:dyDescent="0.3">
      <c r="A11" s="25">
        <v>11</v>
      </c>
      <c r="B11" s="26" t="s">
        <v>460</v>
      </c>
      <c r="C11" s="27" t="s">
        <v>203</v>
      </c>
      <c r="D11" s="27" t="s">
        <v>471</v>
      </c>
      <c r="E11" s="27" t="s">
        <v>472</v>
      </c>
      <c r="F11" s="27" t="s">
        <v>473</v>
      </c>
      <c r="G11" s="27" t="s">
        <v>207</v>
      </c>
      <c r="H11" s="28">
        <v>80</v>
      </c>
      <c r="I11" s="27" t="s">
        <v>123</v>
      </c>
      <c r="J11" s="27" t="s">
        <v>124</v>
      </c>
      <c r="K11" s="29" t="s">
        <v>49</v>
      </c>
      <c r="L11" s="42" t="s">
        <v>388</v>
      </c>
      <c r="M11" s="30">
        <v>80</v>
      </c>
      <c r="N11" s="30">
        <v>462</v>
      </c>
      <c r="O11" s="31">
        <v>5.7750000000000004</v>
      </c>
      <c r="P11" s="31">
        <v>2</v>
      </c>
      <c r="Q11" s="52" t="s">
        <v>693</v>
      </c>
    </row>
    <row r="12" spans="1:17" ht="57.75" thickTop="1" thickBot="1" x14ac:dyDescent="0.3">
      <c r="A12" s="25">
        <v>12</v>
      </c>
      <c r="B12" s="26" t="s">
        <v>460</v>
      </c>
      <c r="C12" s="27" t="s">
        <v>203</v>
      </c>
      <c r="D12" s="27" t="s">
        <v>475</v>
      </c>
      <c r="E12" s="27" t="s">
        <v>476</v>
      </c>
      <c r="F12" s="27" t="s">
        <v>477</v>
      </c>
      <c r="G12" s="27" t="s">
        <v>207</v>
      </c>
      <c r="H12" s="28">
        <v>20</v>
      </c>
      <c r="I12" s="27" t="s">
        <v>123</v>
      </c>
      <c r="J12" s="27" t="s">
        <v>124</v>
      </c>
      <c r="K12" s="29" t="s">
        <v>49</v>
      </c>
      <c r="L12" s="42" t="s">
        <v>388</v>
      </c>
      <c r="M12" s="30">
        <v>20</v>
      </c>
      <c r="N12" s="30">
        <v>144</v>
      </c>
      <c r="O12" s="31">
        <v>7.2</v>
      </c>
      <c r="P12" s="31">
        <v>2</v>
      </c>
      <c r="Q12" s="52" t="s">
        <v>694</v>
      </c>
    </row>
    <row r="13" spans="1:17" ht="80.25" thickTop="1" thickBot="1" x14ac:dyDescent="0.3">
      <c r="A13" s="25">
        <v>105</v>
      </c>
      <c r="B13" s="26" t="s">
        <v>485</v>
      </c>
      <c r="C13" s="27" t="s">
        <v>154</v>
      </c>
      <c r="D13" s="27" t="s">
        <v>165</v>
      </c>
      <c r="E13" s="27" t="s">
        <v>155</v>
      </c>
      <c r="F13" s="27" t="s">
        <v>486</v>
      </c>
      <c r="G13" s="27" t="s">
        <v>122</v>
      </c>
      <c r="H13" s="28">
        <v>0.9</v>
      </c>
      <c r="I13" s="27" t="s">
        <v>132</v>
      </c>
      <c r="J13" s="27" t="s">
        <v>126</v>
      </c>
      <c r="K13" s="29" t="s">
        <v>87</v>
      </c>
      <c r="L13" s="42" t="s">
        <v>388</v>
      </c>
      <c r="M13" s="30">
        <v>0.9</v>
      </c>
      <c r="N13" s="30">
        <v>1.1500000000000001</v>
      </c>
      <c r="O13" s="31">
        <v>1.2777777777777779</v>
      </c>
      <c r="P13" s="31">
        <v>1.2777777777777779</v>
      </c>
      <c r="Q13" s="52" t="s">
        <v>1960</v>
      </c>
    </row>
    <row r="14" spans="1:17" ht="34.5" thickTop="1" x14ac:dyDescent="0.35">
      <c r="M14" s="320"/>
      <c r="N14" s="320"/>
      <c r="O14" s="317" t="s">
        <v>157</v>
      </c>
      <c r="P14" s="318">
        <v>1.2592592592592593</v>
      </c>
      <c r="Q14" s="319" t="s">
        <v>158</v>
      </c>
    </row>
  </sheetData>
  <sheetProtection algorithmName="SHA-512" hashValue="q6zb0eTUon/9bHV4PwXTs5NtrSH3UWxnZOUyziAfNNoc1lylNRRCXx8et82OzTMf3WPi0d5q8QB/6y7oTSY1WA==" saltValue="UEbbWFsAmT8YyIaOIjxtsw==" spinCount="100000" sheet="1" formatCells="0" formatColumns="0"/>
  <autoFilter ref="A3:Q13" xr:uid="{00000000-0009-0000-0000-000000000000}"/>
  <conditionalFormatting sqref="B4:B13">
    <cfRule type="containsText" dxfId="77" priority="25" operator="containsText" text="Normatividad al Servicio del Cambio / Procesos">
      <formula>NOT(ISERROR(SEARCH("Normatividad al Servicio del Cambio / Procesos",B4)))</formula>
    </cfRule>
    <cfRule type="containsText" dxfId="76" priority="55" operator="containsText" text="Transparencia y Cercanía al Ciudadano / Grupos de Interés ">
      <formula>NOT(ISERROR(SEARCH("Transparencia y Cercanía al Ciudadano / Grupos de Interés ",B4)))</formula>
    </cfRule>
    <cfRule type="containsText" dxfId="75" priority="56" operator="containsText" text="Apoyo a la Modernización DIAN / Procesos">
      <formula>NOT(ISERROR(SEARCH("Apoyo a la Modernización DIAN / Procesos",B4)))</formula>
    </cfRule>
    <cfRule type="containsText" dxfId="74" priority="57" operator="containsText" text="Transformación Cultural y Gestión del Cambio / Talento Humano">
      <formula>NOT(ISERROR(SEARCH("Transformación Cultural y Gestión del Cambio / Talento Humano",B4)))</formula>
    </cfRule>
    <cfRule type="containsText" dxfId="73" priority="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3 F4:G13">
    <cfRule type="containsText" dxfId="72" priority="42" operator="containsText" text="Modernización y Gestión Integral de Procesos del Negocio / Procesos">
      <formula>NOT(ISERROR(SEARCH("Modernización y Gestión Integral de Procesos del Negocio / Procesos",C4)))</formula>
    </cfRule>
    <cfRule type="containsText" dxfId="71" priority="43" operator="containsText" text="Transparencia y Cercanía al Ciudadano / Grupos de Interés">
      <formula>NOT(ISERROR(SEARCH("Transparencia y Cercanía al Ciudadano / Grupos de Interés",C4)))</formula>
    </cfRule>
    <cfRule type="containsText" dxfId="70" priority="44" operator="containsText" text="Legitimidad y Sostenibilidad Fiscal / Resultados">
      <formula>NOT(ISERROR(SEARCH("Legitimidad y Sostenibilidad Fiscal / Resultados",C4)))</formula>
    </cfRule>
  </conditionalFormatting>
  <conditionalFormatting sqref="F4:G13 C4:D13">
    <cfRule type="containsText" dxfId="69" priority="41" operator="containsText" text="Aprendizaje y Crecimiento / Talento Humano">
      <formula>NOT(ISERROR(SEARCH("Aprendizaje y Crecimiento / Talento Humano",C4)))</formula>
    </cfRule>
  </conditionalFormatting>
  <conditionalFormatting sqref="H4:H13 M4:N13">
    <cfRule type="expression" dxfId="68" priority="30">
      <formula>$G4&lt;&gt;"Porcentaje"</formula>
    </cfRule>
    <cfRule type="expression" dxfId="67" priority="31">
      <formula>$G4="Porcentaje"</formula>
    </cfRule>
  </conditionalFormatting>
  <conditionalFormatting sqref="F9:G13 I4:J13">
    <cfRule type="containsText" dxfId="66" priority="26" operator="containsText" text="Aprendizaje y Crecimiento / Talento Humano">
      <formula>NOT(ISERROR(SEARCH("Aprendizaje y Crecimiento / Talento Humano",F4)))</formula>
    </cfRule>
    <cfRule type="containsText" dxfId="65" priority="27" operator="containsText" text="Modernización y Gestión Integral de Procesos del Negocio / Procesos">
      <formula>NOT(ISERROR(SEARCH("Modernización y Gestión Integral de Procesos del Negocio / Procesos",F4)))</formula>
    </cfRule>
    <cfRule type="containsText" dxfId="64" priority="28" operator="containsText" text="Transparencia y Cercanía al Ciudadano / Grupos de Interés">
      <formula>NOT(ISERROR(SEARCH("Transparencia y Cercanía al Ciudadano / Grupos de Interés",F4)))</formula>
    </cfRule>
    <cfRule type="containsText" dxfId="63" priority="29" operator="containsText" text="Legitimidad y Sostenibilidad Fiscal / Resultados">
      <formula>NOT(ISERROR(SEARCH("Legitimidad y Sostenibilidad Fiscal / Resultados",F4)))</formula>
    </cfRule>
  </conditionalFormatting>
  <conditionalFormatting sqref="O4:O13">
    <cfRule type="containsText" dxfId="62" priority="45" operator="containsText" text="Sin medición en la vigencia">
      <formula>NOT(ISERROR(SEARCH("Sin medición en la vigencia",O4)))</formula>
    </cfRule>
    <cfRule type="cellIs" dxfId="61" priority="46" operator="greaterThan">
      <formula>1.1</formula>
    </cfRule>
    <cfRule type="cellIs" dxfId="60" priority="47" operator="between">
      <formula>100%</formula>
      <formula>110%</formula>
    </cfRule>
    <cfRule type="cellIs" dxfId="59" priority="48" operator="between">
      <formula>70%</formula>
      <formula>99.9999999%</formula>
    </cfRule>
    <cfRule type="cellIs" dxfId="58" priority="49" operator="between">
      <formula>0</formula>
      <formula>0.6999999999999</formula>
    </cfRule>
  </conditionalFormatting>
  <conditionalFormatting sqref="P4:P13">
    <cfRule type="cellIs" dxfId="57" priority="51" operator="greaterThan">
      <formula>1.1</formula>
    </cfRule>
    <cfRule type="cellIs" dxfId="56" priority="52" operator="between">
      <formula>100%</formula>
      <formula>110%</formula>
    </cfRule>
    <cfRule type="cellIs" dxfId="55" priority="53" operator="between">
      <formula>70%</formula>
      <formula>99.9999999%</formula>
    </cfRule>
    <cfRule type="cellIs" dxfId="54" priority="54" operator="between">
      <formula>0</formula>
      <formula>0.6999999999999</formula>
    </cfRule>
  </conditionalFormatting>
  <conditionalFormatting sqref="L4:L13">
    <cfRule type="cellIs" dxfId="53" priority="1" operator="equal">
      <formula>0</formula>
    </cfRule>
  </conditionalFormatting>
  <hyperlinks>
    <hyperlink ref="Q14" location="Principal!A1" display="volver al índice" xr:uid="{A7F1952F-3CD8-4162-AE75-6D88A34475EE}"/>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3701BB0C-B0F1-49B2-A766-9231DE2C0505}">
            <xm:f>NOT(ISERROR(SEARCH("-",P4)))</xm:f>
            <xm:f>"-"</xm:f>
            <x14:dxf>
              <fill>
                <patternFill>
                  <bgColor rgb="FF000000"/>
                </patternFill>
              </fill>
            </x14:dxf>
          </x14:cfRule>
          <xm:sqref>P4:P13</xm:sqref>
        </x14:conditionalFormatting>
      </x14:conditionalFormattings>
    </ext>
  </extLst>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7BB09-5037-4C6A-B878-66CCF57CF21C}">
  <sheetPr codeName="Sheet50">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99.75" customHeight="1" thickBot="1" x14ac:dyDescent="0.3">
      <c r="A1" s="5"/>
      <c r="B1" s="6" t="s">
        <v>118</v>
      </c>
      <c r="C1" s="7"/>
      <c r="D1" s="43">
        <v>86</v>
      </c>
      <c r="E1" s="9" t="s">
        <v>103</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245.25" thickTop="1" thickBot="1" x14ac:dyDescent="0.3">
      <c r="A4" s="25">
        <v>19</v>
      </c>
      <c r="B4" s="26" t="s">
        <v>449</v>
      </c>
      <c r="C4" s="27" t="s">
        <v>160</v>
      </c>
      <c r="D4" s="27" t="s">
        <v>402</v>
      </c>
      <c r="E4" s="27" t="s">
        <v>450</v>
      </c>
      <c r="F4" s="27" t="s">
        <v>451</v>
      </c>
      <c r="G4" s="27" t="s">
        <v>122</v>
      </c>
      <c r="H4" s="28">
        <v>1</v>
      </c>
      <c r="I4" s="27" t="s">
        <v>153</v>
      </c>
      <c r="J4" s="27" t="s">
        <v>261</v>
      </c>
      <c r="K4" s="29" t="s">
        <v>51</v>
      </c>
      <c r="L4" s="42">
        <v>0</v>
      </c>
      <c r="M4" s="30">
        <v>1</v>
      </c>
      <c r="N4" s="30">
        <v>1</v>
      </c>
      <c r="O4" s="31">
        <v>1</v>
      </c>
      <c r="P4" s="31">
        <v>1</v>
      </c>
      <c r="Q4" s="42" t="s">
        <v>1750</v>
      </c>
    </row>
    <row r="5" spans="1:17" ht="95.25" thickTop="1" thickBot="1" x14ac:dyDescent="0.3">
      <c r="A5" s="25">
        <v>20</v>
      </c>
      <c r="B5" s="108" t="s">
        <v>449</v>
      </c>
      <c r="C5" s="109" t="s">
        <v>160</v>
      </c>
      <c r="D5" s="109" t="s">
        <v>402</v>
      </c>
      <c r="E5" s="109" t="s">
        <v>452</v>
      </c>
      <c r="F5" s="109" t="s">
        <v>453</v>
      </c>
      <c r="G5" s="109" t="s">
        <v>122</v>
      </c>
      <c r="H5" s="110">
        <v>1</v>
      </c>
      <c r="I5" s="109" t="s">
        <v>130</v>
      </c>
      <c r="J5" s="109" t="s">
        <v>126</v>
      </c>
      <c r="K5" s="95" t="s">
        <v>51</v>
      </c>
      <c r="L5" s="96">
        <v>0</v>
      </c>
      <c r="M5" s="99"/>
      <c r="N5" s="99"/>
      <c r="O5" s="98" t="s">
        <v>406</v>
      </c>
      <c r="P5" s="98" t="s">
        <v>291</v>
      </c>
      <c r="Q5" s="96" t="s">
        <v>1751</v>
      </c>
    </row>
    <row r="6" spans="1:17" ht="151.5" thickTop="1" thickBot="1" x14ac:dyDescent="0.3">
      <c r="A6" s="25">
        <v>235</v>
      </c>
      <c r="B6" s="26" t="s">
        <v>460</v>
      </c>
      <c r="C6" s="27" t="s">
        <v>194</v>
      </c>
      <c r="D6" s="27" t="s">
        <v>389</v>
      </c>
      <c r="E6" s="27" t="s">
        <v>246</v>
      </c>
      <c r="F6" s="27" t="s">
        <v>247</v>
      </c>
      <c r="G6" s="27" t="s">
        <v>440</v>
      </c>
      <c r="H6" s="28">
        <v>3807000000</v>
      </c>
      <c r="I6" s="27" t="s">
        <v>123</v>
      </c>
      <c r="J6" s="27" t="s">
        <v>124</v>
      </c>
      <c r="K6" s="29" t="s">
        <v>36</v>
      </c>
      <c r="L6" s="42">
        <v>0</v>
      </c>
      <c r="M6" s="30">
        <v>3807000000</v>
      </c>
      <c r="N6" s="30">
        <v>5449881940</v>
      </c>
      <c r="O6" s="31">
        <v>1.4315424060940374</v>
      </c>
      <c r="P6" s="31">
        <v>1.4315424060940374</v>
      </c>
      <c r="Q6" s="42" t="s">
        <v>1752</v>
      </c>
    </row>
    <row r="7" spans="1:17" ht="264" thickTop="1" thickBot="1" x14ac:dyDescent="0.3">
      <c r="A7" s="25">
        <v>104</v>
      </c>
      <c r="B7" s="26" t="s">
        <v>460</v>
      </c>
      <c r="C7" s="27" t="s">
        <v>194</v>
      </c>
      <c r="D7" s="27" t="s">
        <v>319</v>
      </c>
      <c r="E7" s="27" t="s">
        <v>320</v>
      </c>
      <c r="F7" s="27" t="s">
        <v>467</v>
      </c>
      <c r="G7" s="27" t="s">
        <v>122</v>
      </c>
      <c r="H7" s="28">
        <v>0.67279999999999995</v>
      </c>
      <c r="I7" s="27" t="s">
        <v>123</v>
      </c>
      <c r="J7" s="27" t="s">
        <v>261</v>
      </c>
      <c r="K7" s="29" t="s">
        <v>87</v>
      </c>
      <c r="L7" s="42">
        <v>0</v>
      </c>
      <c r="M7" s="30">
        <v>0.67279999999999995</v>
      </c>
      <c r="N7" s="30">
        <v>0.78539999999999999</v>
      </c>
      <c r="O7" s="31">
        <v>1.1673602853745542</v>
      </c>
      <c r="P7" s="31">
        <v>1.1673602853745542</v>
      </c>
      <c r="Q7" s="42" t="s">
        <v>1753</v>
      </c>
    </row>
    <row r="8" spans="1:17" ht="189" thickTop="1" thickBot="1" x14ac:dyDescent="0.3">
      <c r="A8" s="25">
        <v>23</v>
      </c>
      <c r="B8" s="26" t="s">
        <v>460</v>
      </c>
      <c r="C8" s="27" t="s">
        <v>194</v>
      </c>
      <c r="D8" s="27" t="s">
        <v>389</v>
      </c>
      <c r="E8" s="27" t="s">
        <v>478</v>
      </c>
      <c r="F8" s="27" t="s">
        <v>479</v>
      </c>
      <c r="G8" s="27" t="s">
        <v>207</v>
      </c>
      <c r="H8" s="28">
        <v>1</v>
      </c>
      <c r="I8" s="27" t="s">
        <v>123</v>
      </c>
      <c r="J8" s="27" t="s">
        <v>124</v>
      </c>
      <c r="K8" s="29" t="s">
        <v>36</v>
      </c>
      <c r="L8" s="42">
        <v>0</v>
      </c>
      <c r="M8" s="30">
        <v>1</v>
      </c>
      <c r="N8" s="30">
        <v>1</v>
      </c>
      <c r="O8" s="31">
        <v>1</v>
      </c>
      <c r="P8" s="31">
        <v>1</v>
      </c>
      <c r="Q8" s="42" t="s">
        <v>1754</v>
      </c>
    </row>
    <row r="9" spans="1:17" ht="132.75" thickTop="1" thickBot="1" x14ac:dyDescent="0.3">
      <c r="A9" s="25">
        <v>105</v>
      </c>
      <c r="B9" s="26" t="s">
        <v>485</v>
      </c>
      <c r="C9" s="27" t="s">
        <v>154</v>
      </c>
      <c r="D9" s="27" t="s">
        <v>165</v>
      </c>
      <c r="E9" s="27" t="s">
        <v>155</v>
      </c>
      <c r="F9" s="27" t="s">
        <v>486</v>
      </c>
      <c r="G9" s="27" t="s">
        <v>122</v>
      </c>
      <c r="H9" s="28">
        <v>0.9</v>
      </c>
      <c r="I9" s="27" t="s">
        <v>132</v>
      </c>
      <c r="J9" s="27" t="s">
        <v>126</v>
      </c>
      <c r="K9" s="29" t="s">
        <v>87</v>
      </c>
      <c r="L9" s="42">
        <v>0</v>
      </c>
      <c r="M9" s="30">
        <v>0.9</v>
      </c>
      <c r="N9" s="30">
        <v>1.1833333333333333</v>
      </c>
      <c r="O9" s="31">
        <v>1.3148148148148149</v>
      </c>
      <c r="P9" s="31">
        <v>1.3148148148148149</v>
      </c>
      <c r="Q9" s="42" t="s">
        <v>1755</v>
      </c>
    </row>
    <row r="10" spans="1:17" ht="34.5" thickTop="1" x14ac:dyDescent="0.35">
      <c r="M10" s="320"/>
      <c r="N10" s="320"/>
      <c r="O10" s="317" t="s">
        <v>157</v>
      </c>
      <c r="P10" s="318">
        <v>1.1827435012566814</v>
      </c>
      <c r="Q10" s="319" t="s">
        <v>158</v>
      </c>
    </row>
  </sheetData>
  <sheetProtection algorithmName="SHA-512" hashValue="bWZzKDeLITB9FGGHyNEn8XCmUN44InIvYLGVFks1mAj908++QFKZZYpHof4ib1W5ZxEi0i71b+orM1JHRhEPqQ==" saltValue="k/vD7DJrHIr6LIHIgvEfrw==" spinCount="100000" sheet="1" formatCells="0" formatColumns="0"/>
  <autoFilter ref="A3:Q9" xr:uid="{00000000-0001-0000-0400-000000000000}"/>
  <conditionalFormatting sqref="B4:B9">
    <cfRule type="containsText" dxfId="51" priority="25" operator="containsText" text="Normatividad al Servicio del Cambio / Procesos">
      <formula>NOT(ISERROR(SEARCH("Normatividad al Servicio del Cambio / Procesos",B4)))</formula>
    </cfRule>
    <cfRule type="containsText" dxfId="50" priority="55" operator="containsText" text="Transparencia y Cercanía al Ciudadano / Grupos de Interés ">
      <formula>NOT(ISERROR(SEARCH("Transparencia y Cercanía al Ciudadano / Grupos de Interés ",B4)))</formula>
    </cfRule>
    <cfRule type="containsText" dxfId="49" priority="56" operator="containsText" text="Apoyo a la Modernización DIAN / Procesos">
      <formula>NOT(ISERROR(SEARCH("Apoyo a la Modernización DIAN / Procesos",B4)))</formula>
    </cfRule>
    <cfRule type="containsText" dxfId="48" priority="57" operator="containsText" text="Transformación Cultural y Gestión del Cambio / Talento Humano">
      <formula>NOT(ISERROR(SEARCH("Transformación Cultural y Gestión del Cambio / Talento Humano",B4)))</formula>
    </cfRule>
    <cfRule type="containsText" dxfId="47" priority="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46" priority="42" operator="containsText" text="Modernización y Gestión Integral de Procesos del Negocio / Procesos">
      <formula>NOT(ISERROR(SEARCH("Modernización y Gestión Integral de Procesos del Negocio / Procesos",C4)))</formula>
    </cfRule>
    <cfRule type="containsText" dxfId="45" priority="43" operator="containsText" text="Transparencia y Cercanía al Ciudadano / Grupos de Interés">
      <formula>NOT(ISERROR(SEARCH("Transparencia y Cercanía al Ciudadano / Grupos de Interés",C4)))</formula>
    </cfRule>
    <cfRule type="containsText" dxfId="44" priority="44" operator="containsText" text="Legitimidad y Sostenibilidad Fiscal / Resultados">
      <formula>NOT(ISERROR(SEARCH("Legitimidad y Sostenibilidad Fiscal / Resultados",C4)))</formula>
    </cfRule>
  </conditionalFormatting>
  <conditionalFormatting sqref="F4:G8 I4:J9">
    <cfRule type="containsText" dxfId="43" priority="26" operator="containsText" text="Aprendizaje y Crecimiento / Talento Humano">
      <formula>NOT(ISERROR(SEARCH("Aprendizaje y Crecimiento / Talento Humano",F4)))</formula>
    </cfRule>
    <cfRule type="containsText" dxfId="42" priority="27" operator="containsText" text="Modernización y Gestión Integral de Procesos del Negocio / Procesos">
      <formula>NOT(ISERROR(SEARCH("Modernización y Gestión Integral de Procesos del Negocio / Procesos",F4)))</formula>
    </cfRule>
    <cfRule type="containsText" dxfId="41" priority="28" operator="containsText" text="Transparencia y Cercanía al Ciudadano / Grupos de Interés">
      <formula>NOT(ISERROR(SEARCH("Transparencia y Cercanía al Ciudadano / Grupos de Interés",F4)))</formula>
    </cfRule>
    <cfRule type="containsText" dxfId="40" priority="29" operator="containsText" text="Legitimidad y Sostenibilidad Fiscal / Resultados">
      <formula>NOT(ISERROR(SEARCH("Legitimidad y Sostenibilidad Fiscal / Resultados",F4)))</formula>
    </cfRule>
  </conditionalFormatting>
  <conditionalFormatting sqref="F4:G9 C4:D9">
    <cfRule type="containsText" dxfId="39" priority="41" operator="containsText" text="Aprendizaje y Crecimiento / Talento Humano">
      <formula>NOT(ISERROR(SEARCH("Aprendizaje y Crecimiento / Talento Humano",C4)))</formula>
    </cfRule>
  </conditionalFormatting>
  <conditionalFormatting sqref="H4:H9 M4:N9">
    <cfRule type="expression" dxfId="38" priority="30">
      <formula>$G4&lt;&gt;"Porcentaje"</formula>
    </cfRule>
    <cfRule type="expression" dxfId="37" priority="31">
      <formula>$G4="Porcentaje"</formula>
    </cfRule>
  </conditionalFormatting>
  <conditionalFormatting sqref="L4:L9">
    <cfRule type="cellIs" dxfId="36" priority="1" operator="equal">
      <formula>0</formula>
    </cfRule>
  </conditionalFormatting>
  <conditionalFormatting sqref="O4:O9">
    <cfRule type="containsText" dxfId="35" priority="45" operator="containsText" text="Sin medición en la vigencia">
      <formula>NOT(ISERROR(SEARCH("Sin medición en la vigencia",O4)))</formula>
    </cfRule>
    <cfRule type="cellIs" dxfId="34" priority="46" operator="greaterThan">
      <formula>1.1</formula>
    </cfRule>
    <cfRule type="cellIs" dxfId="33" priority="47" operator="between">
      <formula>100%</formula>
      <formula>110%</formula>
    </cfRule>
    <cfRule type="cellIs" dxfId="32" priority="48" operator="between">
      <formula>70%</formula>
      <formula>99.9999999%</formula>
    </cfRule>
    <cfRule type="cellIs" dxfId="31" priority="49" operator="between">
      <formula>0</formula>
      <formula>0.6999999999999</formula>
    </cfRule>
  </conditionalFormatting>
  <conditionalFormatting sqref="P4:P9">
    <cfRule type="cellIs" dxfId="30" priority="51" operator="greaterThan">
      <formula>1.1</formula>
    </cfRule>
    <cfRule type="cellIs" dxfId="29" priority="52" operator="between">
      <formula>100%</formula>
      <formula>110%</formula>
    </cfRule>
    <cfRule type="cellIs" dxfId="28" priority="53" operator="between">
      <formula>70%</formula>
      <formula>99.9999999%</formula>
    </cfRule>
    <cfRule type="cellIs" dxfId="27" priority="54" operator="between">
      <formula>0</formula>
      <formula>0.6999999999999</formula>
    </cfRule>
  </conditionalFormatting>
  <hyperlinks>
    <hyperlink ref="Q10" location="Principal!A1" display="volver al índice" xr:uid="{DD0B0AA3-9454-4793-A33E-2178E41B5F8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2AA8C177-7CF0-40B3-8F25-A183E7147A2E}">
            <xm:f>NOT(ISERROR(SEARCH("-",P4)))</xm:f>
            <xm:f>"-"</xm:f>
            <x14:dxf>
              <fill>
                <patternFill>
                  <bgColor rgb="FF000000"/>
                </patternFill>
              </fill>
            </x14:dxf>
          </x14:cfRule>
          <xm:sqref>P4:P9</xm:sqref>
        </x14:conditionalFormatting>
      </x14:conditionalFormattings>
    </ext>
  </extLst>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6DAFD-1C20-47E5-90CA-BC63A38C042E}">
  <sheetPr codeName="Sheet51">
    <pageSetUpPr fitToPage="1"/>
  </sheetPr>
  <dimension ref="A1:Q9"/>
  <sheetViews>
    <sheetView zoomScale="60" zoomScaleNormal="60" workbookViewId="0">
      <pane xSplit="5" ySplit="3" topLeftCell="M4" activePane="bottomRight" state="frozen"/>
      <selection activeCell="B1" sqref="B1:H1"/>
      <selection pane="topRight" activeCell="B1" sqref="B1:H1"/>
      <selection pane="bottomLeft" activeCell="B1" sqref="B1:H1"/>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86.25" customHeight="1" thickBot="1" x14ac:dyDescent="0.3">
      <c r="A1" s="5"/>
      <c r="B1" s="6" t="s">
        <v>118</v>
      </c>
      <c r="C1" s="7"/>
      <c r="D1" s="43">
        <v>45</v>
      </c>
      <c r="E1" s="9" t="s">
        <v>105</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4</v>
      </c>
      <c r="B4" s="26" t="s">
        <v>438</v>
      </c>
      <c r="C4" s="27" t="s">
        <v>127</v>
      </c>
      <c r="D4" s="27" t="s">
        <v>268</v>
      </c>
      <c r="E4" s="27" t="s">
        <v>269</v>
      </c>
      <c r="F4" s="27" t="s">
        <v>447</v>
      </c>
      <c r="G4" s="27" t="s">
        <v>207</v>
      </c>
      <c r="H4" s="28">
        <v>3</v>
      </c>
      <c r="I4" s="27" t="s">
        <v>123</v>
      </c>
      <c r="J4" s="27" t="s">
        <v>124</v>
      </c>
      <c r="K4" s="29" t="s">
        <v>45</v>
      </c>
      <c r="L4" s="42" t="s">
        <v>641</v>
      </c>
      <c r="M4" s="30">
        <v>3</v>
      </c>
      <c r="N4" s="30">
        <v>3</v>
      </c>
      <c r="O4" s="31">
        <v>1</v>
      </c>
      <c r="P4" s="31">
        <v>1</v>
      </c>
      <c r="Q4" s="42" t="s">
        <v>1660</v>
      </c>
    </row>
    <row r="5" spans="1:17" ht="57.75" thickTop="1" thickBot="1" x14ac:dyDescent="0.3">
      <c r="A5" s="25">
        <v>11</v>
      </c>
      <c r="B5" s="26" t="s">
        <v>460</v>
      </c>
      <c r="C5" s="27" t="s">
        <v>203</v>
      </c>
      <c r="D5" s="27" t="s">
        <v>471</v>
      </c>
      <c r="E5" s="27" t="s">
        <v>472</v>
      </c>
      <c r="F5" s="27" t="s">
        <v>473</v>
      </c>
      <c r="G5" s="27" t="s">
        <v>207</v>
      </c>
      <c r="H5" s="28">
        <v>12</v>
      </c>
      <c r="I5" s="27" t="s">
        <v>123</v>
      </c>
      <c r="J5" s="27" t="s">
        <v>124</v>
      </c>
      <c r="K5" s="29" t="s">
        <v>49</v>
      </c>
      <c r="L5" s="42" t="s">
        <v>641</v>
      </c>
      <c r="M5" s="30">
        <v>12</v>
      </c>
      <c r="N5" s="30">
        <v>70</v>
      </c>
      <c r="O5" s="31">
        <v>5.833333333333333</v>
      </c>
      <c r="P5" s="31">
        <v>2</v>
      </c>
      <c r="Q5" s="42" t="s">
        <v>1661</v>
      </c>
    </row>
    <row r="6" spans="1:17" ht="57.75" thickTop="1" thickBot="1" x14ac:dyDescent="0.3">
      <c r="A6" s="25">
        <v>12</v>
      </c>
      <c r="B6" s="26" t="s">
        <v>460</v>
      </c>
      <c r="C6" s="27" t="s">
        <v>203</v>
      </c>
      <c r="D6" s="27" t="s">
        <v>475</v>
      </c>
      <c r="E6" s="27" t="s">
        <v>476</v>
      </c>
      <c r="F6" s="27" t="s">
        <v>477</v>
      </c>
      <c r="G6" s="27" t="s">
        <v>207</v>
      </c>
      <c r="H6" s="28">
        <v>10</v>
      </c>
      <c r="I6" s="27" t="s">
        <v>123</v>
      </c>
      <c r="J6" s="27" t="s">
        <v>124</v>
      </c>
      <c r="K6" s="29" t="s">
        <v>49</v>
      </c>
      <c r="L6" s="42" t="s">
        <v>641</v>
      </c>
      <c r="M6" s="30">
        <v>10</v>
      </c>
      <c r="N6" s="30">
        <v>42</v>
      </c>
      <c r="O6" s="31">
        <v>4.2</v>
      </c>
      <c r="P6" s="31">
        <v>2</v>
      </c>
      <c r="Q6" s="42" t="s">
        <v>1661</v>
      </c>
    </row>
    <row r="7" spans="1:17" ht="48.75" thickTop="1" thickBot="1" x14ac:dyDescent="0.3">
      <c r="A7" s="25">
        <v>19</v>
      </c>
      <c r="B7" s="26" t="s">
        <v>449</v>
      </c>
      <c r="C7" s="27" t="s">
        <v>160</v>
      </c>
      <c r="D7" s="27" t="s">
        <v>402</v>
      </c>
      <c r="E7" s="27" t="s">
        <v>450</v>
      </c>
      <c r="F7" s="27" t="s">
        <v>451</v>
      </c>
      <c r="G7" s="27" t="s">
        <v>122</v>
      </c>
      <c r="H7" s="28">
        <v>1</v>
      </c>
      <c r="I7" s="27" t="s">
        <v>153</v>
      </c>
      <c r="J7" s="27" t="s">
        <v>261</v>
      </c>
      <c r="K7" s="29" t="s">
        <v>51</v>
      </c>
      <c r="L7" s="42" t="s">
        <v>641</v>
      </c>
      <c r="M7" s="30">
        <v>1</v>
      </c>
      <c r="N7" s="30">
        <v>0</v>
      </c>
      <c r="O7" s="31" t="s">
        <v>406</v>
      </c>
      <c r="P7" s="31" t="s">
        <v>291</v>
      </c>
      <c r="Q7" s="42" t="s">
        <v>406</v>
      </c>
    </row>
    <row r="8" spans="1:17" ht="80.25" thickTop="1" thickBot="1" x14ac:dyDescent="0.3">
      <c r="A8" s="25">
        <v>20</v>
      </c>
      <c r="B8" s="83" t="s">
        <v>449</v>
      </c>
      <c r="C8" s="84" t="s">
        <v>160</v>
      </c>
      <c r="D8" s="84" t="s">
        <v>402</v>
      </c>
      <c r="E8" s="84" t="s">
        <v>452</v>
      </c>
      <c r="F8" s="84" t="s">
        <v>453</v>
      </c>
      <c r="G8" s="84" t="s">
        <v>122</v>
      </c>
      <c r="H8" s="85">
        <v>1</v>
      </c>
      <c r="I8" s="84" t="s">
        <v>130</v>
      </c>
      <c r="J8" s="84" t="s">
        <v>126</v>
      </c>
      <c r="K8" s="86" t="s">
        <v>51</v>
      </c>
      <c r="L8" s="87" t="s">
        <v>641</v>
      </c>
      <c r="M8" s="89"/>
      <c r="N8" s="89"/>
      <c r="O8" s="88" t="s">
        <v>406</v>
      </c>
      <c r="P8" s="88" t="s">
        <v>291</v>
      </c>
      <c r="Q8" s="87" t="s">
        <v>1097</v>
      </c>
    </row>
    <row r="9" spans="1:17" ht="34.5" thickTop="1" x14ac:dyDescent="0.35">
      <c r="M9" s="320"/>
      <c r="N9" s="320"/>
      <c r="O9" s="317" t="s">
        <v>157</v>
      </c>
      <c r="P9" s="318">
        <v>1.6666666666666667</v>
      </c>
      <c r="Q9" s="319" t="s">
        <v>158</v>
      </c>
    </row>
  </sheetData>
  <sheetProtection algorithmName="SHA-512" hashValue="skbiQAG0utAKUw+Imzb9H6jNQHmSCyVjv6BOdvPXqM2YiSjWnV8H58SgV3UQeWncih3MHE30ONHdrt+fhIaORQ==" saltValue="2BQt2E4rCdwddBzusKX65A==" spinCount="100000" sheet="1" formatCells="0" formatColumns="0"/>
  <autoFilter ref="A3:Q8" xr:uid="{00000000-0001-0000-0400-000000000000}"/>
  <conditionalFormatting sqref="B4:B8">
    <cfRule type="containsText" dxfId="25" priority="36" operator="containsText" text="Normatividad al Servicio del Cambio / Procesos">
      <formula>NOT(ISERROR(SEARCH("Normatividad al Servicio del Cambio / Procesos",B4)))</formula>
    </cfRule>
    <cfRule type="containsText" dxfId="24" priority="63" operator="containsText" text="Transparencia y Cercanía al Ciudadano / Grupos de Interés ">
      <formula>NOT(ISERROR(SEARCH("Transparencia y Cercanía al Ciudadano / Grupos de Interés ",B4)))</formula>
    </cfRule>
    <cfRule type="containsText" dxfId="23" priority="64" operator="containsText" text="Apoyo a la Modernización DIAN / Procesos">
      <formula>NOT(ISERROR(SEARCH("Apoyo a la Modernización DIAN / Procesos",B4)))</formula>
    </cfRule>
    <cfRule type="containsText" dxfId="22" priority="65" operator="containsText" text="Transformación Cultural y Gestión del Cambio / Talento Humano">
      <formula>NOT(ISERROR(SEARCH("Transformación Cultural y Gestión del Cambio / Talento Humano",B4)))</formula>
    </cfRule>
    <cfRule type="containsText" dxfId="21" priority="6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8 F4:G8">
    <cfRule type="containsText" dxfId="20" priority="50" operator="containsText" text="Modernización y Gestión Integral de Procesos del Negocio / Procesos">
      <formula>NOT(ISERROR(SEARCH("Modernización y Gestión Integral de Procesos del Negocio / Procesos",C4)))</formula>
    </cfRule>
    <cfRule type="containsText" dxfId="19" priority="51" operator="containsText" text="Transparencia y Cercanía al Ciudadano / Grupos de Interés">
      <formula>NOT(ISERROR(SEARCH("Transparencia y Cercanía al Ciudadano / Grupos de Interés",C4)))</formula>
    </cfRule>
    <cfRule type="containsText" dxfId="18" priority="52" operator="containsText" text="Legitimidad y Sostenibilidad Fiscal / Resultados">
      <formula>NOT(ISERROR(SEARCH("Legitimidad y Sostenibilidad Fiscal / Resultados",C4)))</formula>
    </cfRule>
  </conditionalFormatting>
  <conditionalFormatting sqref="F4:G8 C4:D8">
    <cfRule type="containsText" dxfId="17" priority="49" operator="containsText" text="Aprendizaje y Crecimiento / Talento Humano">
      <formula>NOT(ISERROR(SEARCH("Aprendizaje y Crecimiento / Talento Humano",C4)))</formula>
    </cfRule>
  </conditionalFormatting>
  <conditionalFormatting sqref="H4:H8 M4:N8">
    <cfRule type="expression" dxfId="16" priority="41">
      <formula>$G4&lt;&gt;"Porcentaje"</formula>
    </cfRule>
    <cfRule type="expression" dxfId="15" priority="42">
      <formula>$G4="Porcentaje"</formula>
    </cfRule>
  </conditionalFormatting>
  <conditionalFormatting sqref="I4:J8 F7:G8">
    <cfRule type="containsText" dxfId="14" priority="37" operator="containsText" text="Aprendizaje y Crecimiento / Talento Humano">
      <formula>NOT(ISERROR(SEARCH("Aprendizaje y Crecimiento / Talento Humano",F4)))</formula>
    </cfRule>
    <cfRule type="containsText" dxfId="13" priority="38" operator="containsText" text="Modernización y Gestión Integral de Procesos del Negocio / Procesos">
      <formula>NOT(ISERROR(SEARCH("Modernización y Gestión Integral de Procesos del Negocio / Procesos",F4)))</formula>
    </cfRule>
    <cfRule type="containsText" dxfId="12" priority="39" operator="containsText" text="Transparencia y Cercanía al Ciudadano / Grupos de Interés">
      <formula>NOT(ISERROR(SEARCH("Transparencia y Cercanía al Ciudadano / Grupos de Interés",F4)))</formula>
    </cfRule>
    <cfRule type="containsText" dxfId="11" priority="40" operator="containsText" text="Legitimidad y Sostenibilidad Fiscal / Resultados">
      <formula>NOT(ISERROR(SEARCH("Legitimidad y Sostenibilidad Fiscal / Resultados",F4)))</formula>
    </cfRule>
  </conditionalFormatting>
  <conditionalFormatting sqref="L4:L8">
    <cfRule type="cellIs" dxfId="10" priority="12" operator="equal">
      <formula>0</formula>
    </cfRule>
  </conditionalFormatting>
  <conditionalFormatting sqref="O4:O8">
    <cfRule type="containsText" dxfId="9" priority="53" operator="containsText" text="Sin medición en la vigencia">
      <formula>NOT(ISERROR(SEARCH("Sin medición en la vigencia",O4)))</formula>
    </cfRule>
    <cfRule type="cellIs" dxfId="8" priority="54" operator="greaterThan">
      <formula>1.1</formula>
    </cfRule>
    <cfRule type="cellIs" dxfId="7" priority="55" operator="between">
      <formula>100%</formula>
      <formula>110%</formula>
    </cfRule>
    <cfRule type="cellIs" dxfId="6" priority="56" operator="between">
      <formula>70%</formula>
      <formula>99.9999999%</formula>
    </cfRule>
    <cfRule type="cellIs" dxfId="5" priority="57" operator="between">
      <formula>0</formula>
      <formula>0.6999999999999</formula>
    </cfRule>
  </conditionalFormatting>
  <conditionalFormatting sqref="P4:P8">
    <cfRule type="cellIs" dxfId="4" priority="59" operator="greaterThan">
      <formula>1.1</formula>
    </cfRule>
    <cfRule type="cellIs" dxfId="3" priority="60" operator="between">
      <formula>100%</formula>
      <formula>110%</formula>
    </cfRule>
    <cfRule type="cellIs" dxfId="2" priority="61" operator="between">
      <formula>70%</formula>
      <formula>99.9999999%</formula>
    </cfRule>
    <cfRule type="cellIs" dxfId="1" priority="62" operator="between">
      <formula>0</formula>
      <formula>0.6999999999999</formula>
    </cfRule>
  </conditionalFormatting>
  <hyperlinks>
    <hyperlink ref="Q9" location="Principal!A1" display="volver al índice" xr:uid="{44C5E6DA-D0B3-4BDD-B789-7C39BDE7049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8" operator="containsText" id="{6F2B04C8-F49B-49C9-95CC-B26B455155FF}">
            <xm:f>NOT(ISERROR(SEARCH("-",P4)))</xm:f>
            <xm:f>"-"</xm:f>
            <x14:dxf>
              <fill>
                <patternFill>
                  <bgColor rgb="FF000000"/>
                </patternFill>
              </fill>
            </x14:dxf>
          </x14:cfRule>
          <xm:sqref>P4:P8</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927D-383E-421B-B3F5-8CE0EA4D8C96}">
  <sheetPr codeName="Hoja12">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164</v>
      </c>
      <c r="E1" s="9" t="s">
        <v>28</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64.5" thickTop="1" thickBot="1" x14ac:dyDescent="0.3">
      <c r="A4" s="25">
        <v>43</v>
      </c>
      <c r="B4" s="26" t="s">
        <v>449</v>
      </c>
      <c r="C4" s="27" t="s">
        <v>160</v>
      </c>
      <c r="D4" s="27" t="s">
        <v>184</v>
      </c>
      <c r="E4" s="27" t="s">
        <v>509</v>
      </c>
      <c r="F4" s="27" t="s">
        <v>510</v>
      </c>
      <c r="G4" s="27" t="s">
        <v>122</v>
      </c>
      <c r="H4" s="28">
        <v>0.03</v>
      </c>
      <c r="I4" s="27" t="s">
        <v>130</v>
      </c>
      <c r="J4" s="27" t="s">
        <v>126</v>
      </c>
      <c r="K4" s="29" t="s">
        <v>28</v>
      </c>
      <c r="L4" s="29"/>
      <c r="M4" s="30">
        <v>0.03</v>
      </c>
      <c r="N4" s="65">
        <v>4.4299999999999999E-2</v>
      </c>
      <c r="O4" s="31">
        <v>1.4766666666666668</v>
      </c>
      <c r="P4" s="31">
        <v>1.4766666666666668</v>
      </c>
      <c r="Q4" s="332" t="s">
        <v>2389</v>
      </c>
    </row>
    <row r="5" spans="1:17" ht="127.5" thickTop="1" thickBot="1" x14ac:dyDescent="0.3">
      <c r="A5" s="25">
        <v>20</v>
      </c>
      <c r="B5" s="177" t="s">
        <v>449</v>
      </c>
      <c r="C5" s="140" t="s">
        <v>160</v>
      </c>
      <c r="D5" s="140" t="s">
        <v>402</v>
      </c>
      <c r="E5" s="140" t="s">
        <v>452</v>
      </c>
      <c r="F5" s="140" t="s">
        <v>453</v>
      </c>
      <c r="G5" s="140" t="s">
        <v>122</v>
      </c>
      <c r="H5" s="141">
        <v>1</v>
      </c>
      <c r="I5" s="140" t="s">
        <v>130</v>
      </c>
      <c r="J5" s="140" t="s">
        <v>126</v>
      </c>
      <c r="K5" s="142" t="s">
        <v>51</v>
      </c>
      <c r="L5" s="142"/>
      <c r="M5" s="143"/>
      <c r="N5" s="143"/>
      <c r="O5" s="144" t="s">
        <v>406</v>
      </c>
      <c r="P5" s="144" t="s">
        <v>291</v>
      </c>
      <c r="Q5" s="333" t="s">
        <v>1955</v>
      </c>
    </row>
    <row r="6" spans="1:17" ht="85.5" thickTop="1" thickBot="1" x14ac:dyDescent="0.3">
      <c r="A6" s="25">
        <v>33</v>
      </c>
      <c r="B6" s="26" t="s">
        <v>449</v>
      </c>
      <c r="C6" s="27" t="s">
        <v>160</v>
      </c>
      <c r="D6" s="27" t="s">
        <v>184</v>
      </c>
      <c r="E6" s="27" t="s">
        <v>185</v>
      </c>
      <c r="F6" s="27" t="s">
        <v>186</v>
      </c>
      <c r="G6" s="27" t="s">
        <v>122</v>
      </c>
      <c r="H6" s="28">
        <v>1</v>
      </c>
      <c r="I6" s="27" t="s">
        <v>267</v>
      </c>
      <c r="J6" s="27" t="s">
        <v>126</v>
      </c>
      <c r="K6" s="29" t="s">
        <v>18</v>
      </c>
      <c r="L6" s="29"/>
      <c r="M6" s="30">
        <v>1</v>
      </c>
      <c r="N6" s="30">
        <v>1</v>
      </c>
      <c r="O6" s="31">
        <v>1</v>
      </c>
      <c r="P6" s="31">
        <v>1</v>
      </c>
      <c r="Q6" s="332" t="s">
        <v>2390</v>
      </c>
    </row>
    <row r="7" spans="1:17" ht="48.75" thickTop="1" thickBot="1" x14ac:dyDescent="0.3">
      <c r="A7" s="25">
        <v>35</v>
      </c>
      <c r="B7" s="26" t="s">
        <v>460</v>
      </c>
      <c r="C7" s="27" t="s">
        <v>187</v>
      </c>
      <c r="D7" s="27" t="s">
        <v>191</v>
      </c>
      <c r="E7" s="27" t="s">
        <v>192</v>
      </c>
      <c r="F7" s="27" t="s">
        <v>193</v>
      </c>
      <c r="G7" s="27" t="s">
        <v>122</v>
      </c>
      <c r="H7" s="28">
        <v>0.65</v>
      </c>
      <c r="I7" s="27" t="s">
        <v>130</v>
      </c>
      <c r="J7" s="27" t="s">
        <v>124</v>
      </c>
      <c r="K7" s="29" t="s">
        <v>18</v>
      </c>
      <c r="L7" s="29"/>
      <c r="M7" s="30">
        <v>0.65</v>
      </c>
      <c r="N7" s="30">
        <v>0.96299999999999997</v>
      </c>
      <c r="O7" s="31">
        <v>1.4815384615384615</v>
      </c>
      <c r="P7" s="31">
        <v>1.4815384615384615</v>
      </c>
      <c r="Q7" s="332" t="s">
        <v>2391</v>
      </c>
    </row>
    <row r="8" spans="1:17" ht="48.75" thickTop="1" thickBot="1" x14ac:dyDescent="0.3">
      <c r="A8" s="25">
        <v>39</v>
      </c>
      <c r="B8" s="26" t="s">
        <v>460</v>
      </c>
      <c r="C8" s="27" t="s">
        <v>203</v>
      </c>
      <c r="D8" s="27" t="s">
        <v>204</v>
      </c>
      <c r="E8" s="27" t="s">
        <v>205</v>
      </c>
      <c r="F8" s="27" t="s">
        <v>206</v>
      </c>
      <c r="G8" s="27" t="s">
        <v>207</v>
      </c>
      <c r="H8" s="28">
        <v>2</v>
      </c>
      <c r="I8" s="27" t="s">
        <v>153</v>
      </c>
      <c r="J8" s="27" t="s">
        <v>124</v>
      </c>
      <c r="K8" s="29" t="s">
        <v>18</v>
      </c>
      <c r="L8" s="29"/>
      <c r="M8" s="30">
        <v>2</v>
      </c>
      <c r="N8" s="30">
        <v>2</v>
      </c>
      <c r="O8" s="31">
        <v>1</v>
      </c>
      <c r="P8" s="31">
        <v>1</v>
      </c>
      <c r="Q8" s="42" t="s">
        <v>2392</v>
      </c>
    </row>
    <row r="9" spans="1:17" ht="80.2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1.21</v>
      </c>
      <c r="O9" s="31">
        <v>1.3444444444444443</v>
      </c>
      <c r="P9" s="31">
        <v>1.3444444444444443</v>
      </c>
      <c r="Q9" s="42" t="s">
        <v>2393</v>
      </c>
    </row>
    <row r="10" spans="1:17" ht="34.5" thickTop="1" x14ac:dyDescent="0.35">
      <c r="M10" s="320"/>
      <c r="N10" s="320"/>
      <c r="O10" s="317" t="s">
        <v>157</v>
      </c>
      <c r="P10" s="318">
        <v>1.2605299145299145</v>
      </c>
      <c r="Q10" s="319" t="s">
        <v>158</v>
      </c>
    </row>
    <row r="11" spans="1:17" x14ac:dyDescent="0.35">
      <c r="Q11" s="321"/>
    </row>
    <row r="12" spans="1:17" x14ac:dyDescent="0.35">
      <c r="Q12" s="321"/>
    </row>
  </sheetData>
  <sheetProtection algorithmName="SHA-512" hashValue="FBS4ZNeBrEkLtErlXZCtMFUlAKmyO9B9q14yOX9aFheMpxyh/P7Dmyf9AMU9zgcxmuZ2zVwuBZKXB3VOX1X4iw==" saltValue="SZDhoduJw8MtKp8hlsnxGA==" spinCount="100000" sheet="1" formatCells="0" formatColumns="0"/>
  <autoFilter ref="A3:Q9" xr:uid="{00000000-0001-0000-0400-000000000000}"/>
  <conditionalFormatting sqref="B4:B9">
    <cfRule type="containsText" dxfId="3058" priority="41" operator="containsText" text="Normatividad al Servicio del Cambio / Procesos">
      <formula>NOT(ISERROR(SEARCH("Normatividad al Servicio del Cambio / Procesos",B4)))</formula>
    </cfRule>
    <cfRule type="containsText" dxfId="3057" priority="69" operator="containsText" text="Transparencia y Cercanía al Ciudadano / Grupos de Interés ">
      <formula>NOT(ISERROR(SEARCH("Transparencia y Cercanía al Ciudadano / Grupos de Interés ",B4)))</formula>
    </cfRule>
    <cfRule type="containsText" dxfId="3056" priority="70" operator="containsText" text="Apoyo a la Modernización DIAN / Procesos">
      <formula>NOT(ISERROR(SEARCH("Apoyo a la Modernización DIAN / Procesos",B4)))</formula>
    </cfRule>
    <cfRule type="containsText" dxfId="3055" priority="71" operator="containsText" text="Transformación Cultural y Gestión del Cambio / Talento Humano">
      <formula>NOT(ISERROR(SEARCH("Transformación Cultural y Gestión del Cambio / Talento Humano",B4)))</formula>
    </cfRule>
    <cfRule type="containsText" dxfId="3054"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3053" priority="56" operator="containsText" text="Modernización y Gestión Integral de Procesos del Negocio / Procesos">
      <formula>NOT(ISERROR(SEARCH("Modernización y Gestión Integral de Procesos del Negocio / Procesos",C4)))</formula>
    </cfRule>
    <cfRule type="containsText" dxfId="3052" priority="57" operator="containsText" text="Transparencia y Cercanía al Ciudadano / Grupos de Interés">
      <formula>NOT(ISERROR(SEARCH("Transparencia y Cercanía al Ciudadano / Grupos de Interés",C4)))</formula>
    </cfRule>
    <cfRule type="containsText" dxfId="3051" priority="58" operator="containsText" text="Legitimidad y Sostenibilidad Fiscal / Resultados">
      <formula>NOT(ISERROR(SEARCH("Legitimidad y Sostenibilidad Fiscal / Resultados",C4)))</formula>
    </cfRule>
  </conditionalFormatting>
  <conditionalFormatting sqref="F4:G9 C4:D9">
    <cfRule type="containsText" dxfId="3050" priority="55" operator="containsText" text="Aprendizaje y Crecimiento / Talento Humano">
      <formula>NOT(ISERROR(SEARCH("Aprendizaje y Crecimiento / Talento Humano",C4)))</formula>
    </cfRule>
  </conditionalFormatting>
  <conditionalFormatting sqref="F4:G9 I4:J9">
    <cfRule type="containsText" dxfId="3049" priority="42" operator="containsText" text="Aprendizaje y Crecimiento / Talento Humano">
      <formula>NOT(ISERROR(SEARCH("Aprendizaje y Crecimiento / Talento Humano",F4)))</formula>
    </cfRule>
    <cfRule type="containsText" dxfId="3048" priority="43" operator="containsText" text="Modernización y Gestión Integral de Procesos del Negocio / Procesos">
      <formula>NOT(ISERROR(SEARCH("Modernización y Gestión Integral de Procesos del Negocio / Procesos",F4)))</formula>
    </cfRule>
    <cfRule type="containsText" dxfId="3047" priority="44" operator="containsText" text="Transparencia y Cercanía al Ciudadano / Grupos de Interés">
      <formula>NOT(ISERROR(SEARCH("Transparencia y Cercanía al Ciudadano / Grupos de Interés",F4)))</formula>
    </cfRule>
    <cfRule type="containsText" dxfId="3046" priority="45" operator="containsText" text="Legitimidad y Sostenibilidad Fiscal / Resultados">
      <formula>NOT(ISERROR(SEARCH("Legitimidad y Sostenibilidad Fiscal / Resultados",F4)))</formula>
    </cfRule>
  </conditionalFormatting>
  <conditionalFormatting sqref="H4:H9">
    <cfRule type="expression" dxfId="3045" priority="48">
      <formula>$G4&lt;&gt;"Porcentaje"</formula>
    </cfRule>
    <cfRule type="expression" dxfId="3044" priority="49">
      <formula>$G4="Porcentaje"</formula>
    </cfRule>
  </conditionalFormatting>
  <conditionalFormatting sqref="O4:O9">
    <cfRule type="containsText" dxfId="3043" priority="59" operator="containsText" text="Sin medición en la vigencia">
      <formula>NOT(ISERROR(SEARCH("Sin medición en la vigencia",O4)))</formula>
    </cfRule>
    <cfRule type="cellIs" dxfId="3042" priority="60" operator="greaterThan">
      <formula>1.1</formula>
    </cfRule>
    <cfRule type="cellIs" dxfId="3041" priority="61" operator="between">
      <formula>100%</formula>
      <formula>110%</formula>
    </cfRule>
    <cfRule type="cellIs" dxfId="3040" priority="62" operator="between">
      <formula>70%</formula>
      <formula>99.9999999%</formula>
    </cfRule>
    <cfRule type="cellIs" dxfId="3039" priority="63" operator="between">
      <formula>0</formula>
      <formula>0.6999999999999</formula>
    </cfRule>
  </conditionalFormatting>
  <conditionalFormatting sqref="P4:P9">
    <cfRule type="cellIs" dxfId="3038" priority="65" operator="greaterThan">
      <formula>1.1</formula>
    </cfRule>
    <cfRule type="cellIs" dxfId="3037" priority="66" operator="between">
      <formula>100%</formula>
      <formula>110%</formula>
    </cfRule>
    <cfRule type="cellIs" dxfId="3036" priority="67" operator="between">
      <formula>70%</formula>
      <formula>99.9999999%</formula>
    </cfRule>
    <cfRule type="cellIs" dxfId="3035" priority="68" operator="between">
      <formula>0</formula>
      <formula>0.6999999999999</formula>
    </cfRule>
  </conditionalFormatting>
  <conditionalFormatting sqref="M4:N9">
    <cfRule type="expression" dxfId="3034" priority="46">
      <formula>$G4&lt;&gt;"Porcentaje"</formula>
    </cfRule>
    <cfRule type="expression" dxfId="3033" priority="47">
      <formula>$G4="Porcentaje"</formula>
    </cfRule>
  </conditionalFormatting>
  <hyperlinks>
    <hyperlink ref="Q10" location="Principal!A1" display="volver al índice" xr:uid="{06119DE8-3EE6-454C-8C8D-5D59E0736436}"/>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8032A823-9ACB-4A3E-8D92-A982350745D9}">
            <xm:f>NOT(ISERROR(SEARCH("-",P4)))</xm:f>
            <xm:f>"-"</xm:f>
            <x14:dxf>
              <fill>
                <patternFill>
                  <bgColor rgb="FF000000"/>
                </patternFill>
              </fill>
            </x14:dxf>
          </x14:cfRule>
          <xm:sqref>P4:P9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AA6D-734A-431A-9783-8E256E5E8448}">
  <sheetPr codeName="Hoja13">
    <pageSetUpPr fitToPage="1"/>
  </sheetPr>
  <dimension ref="A1:Q13"/>
  <sheetViews>
    <sheetView zoomScale="60" zoomScaleNormal="60" workbookViewId="0">
      <pane xSplit="5" ySplit="3" topLeftCell="I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163</v>
      </c>
      <c r="E1" s="9" t="s">
        <v>197</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2378</v>
      </c>
      <c r="P3" s="24" t="s">
        <v>437</v>
      </c>
      <c r="Q3" s="24" t="s">
        <v>120</v>
      </c>
    </row>
    <row r="4" spans="1:17" ht="57.75" thickTop="1" thickBot="1" x14ac:dyDescent="0.3">
      <c r="A4" s="25">
        <v>32</v>
      </c>
      <c r="B4" s="26" t="s">
        <v>438</v>
      </c>
      <c r="C4" s="27" t="s">
        <v>127</v>
      </c>
      <c r="D4" s="27" t="s">
        <v>177</v>
      </c>
      <c r="E4" s="27" t="s">
        <v>182</v>
      </c>
      <c r="F4" s="27" t="s">
        <v>183</v>
      </c>
      <c r="G4" s="27" t="s">
        <v>440</v>
      </c>
      <c r="H4" s="28">
        <v>85265</v>
      </c>
      <c r="I4" s="27" t="s">
        <v>123</v>
      </c>
      <c r="J4" s="27" t="s">
        <v>124</v>
      </c>
      <c r="K4" s="29" t="s">
        <v>18</v>
      </c>
      <c r="L4" s="29"/>
      <c r="M4" s="30">
        <v>85265</v>
      </c>
      <c r="N4" s="30">
        <v>122997</v>
      </c>
      <c r="O4" s="31">
        <v>1.4425262417169999</v>
      </c>
      <c r="P4" s="31">
        <v>1.4425262417169999</v>
      </c>
      <c r="Q4" s="42" t="s">
        <v>2379</v>
      </c>
    </row>
    <row r="5" spans="1:17" ht="64.5" thickTop="1" thickBot="1" x14ac:dyDescent="0.3">
      <c r="A5" s="25">
        <v>55</v>
      </c>
      <c r="B5" s="26" t="s">
        <v>449</v>
      </c>
      <c r="C5" s="27" t="s">
        <v>160</v>
      </c>
      <c r="D5" s="27" t="s">
        <v>184</v>
      </c>
      <c r="E5" s="27" t="s">
        <v>227</v>
      </c>
      <c r="F5" s="27" t="s">
        <v>228</v>
      </c>
      <c r="G5" s="27" t="s">
        <v>122</v>
      </c>
      <c r="H5" s="28">
        <v>1</v>
      </c>
      <c r="I5" s="27" t="s">
        <v>123</v>
      </c>
      <c r="J5" s="27" t="s">
        <v>2380</v>
      </c>
      <c r="K5" s="29" t="s">
        <v>197</v>
      </c>
      <c r="L5" s="29"/>
      <c r="M5" s="30">
        <v>1</v>
      </c>
      <c r="N5" s="30">
        <v>1</v>
      </c>
      <c r="O5" s="31">
        <v>1</v>
      </c>
      <c r="P5" s="31">
        <v>1</v>
      </c>
      <c r="Q5" s="42" t="s">
        <v>2381</v>
      </c>
    </row>
    <row r="6" spans="1:17" ht="132.75" thickTop="1" thickBot="1" x14ac:dyDescent="0.3">
      <c r="A6" s="25">
        <v>20</v>
      </c>
      <c r="B6" s="138" t="s">
        <v>449</v>
      </c>
      <c r="C6" s="140" t="s">
        <v>160</v>
      </c>
      <c r="D6" s="140" t="s">
        <v>402</v>
      </c>
      <c r="E6" s="140" t="s">
        <v>452</v>
      </c>
      <c r="F6" s="140" t="s">
        <v>453</v>
      </c>
      <c r="G6" s="140" t="s">
        <v>122</v>
      </c>
      <c r="H6" s="141">
        <v>1</v>
      </c>
      <c r="I6" s="140" t="s">
        <v>130</v>
      </c>
      <c r="J6" s="140" t="s">
        <v>126</v>
      </c>
      <c r="K6" s="142" t="s">
        <v>51</v>
      </c>
      <c r="L6" s="142"/>
      <c r="M6" s="143">
        <v>1</v>
      </c>
      <c r="N6" s="143">
        <v>0</v>
      </c>
      <c r="O6" s="144" t="s">
        <v>406</v>
      </c>
      <c r="P6" s="144" t="s">
        <v>291</v>
      </c>
      <c r="Q6" s="145" t="s">
        <v>2382</v>
      </c>
    </row>
    <row r="7" spans="1:17" ht="57.75" thickTop="1" thickBot="1" x14ac:dyDescent="0.3">
      <c r="A7" s="25">
        <v>33</v>
      </c>
      <c r="B7" s="26" t="s">
        <v>449</v>
      </c>
      <c r="C7" s="27" t="s">
        <v>160</v>
      </c>
      <c r="D7" s="27" t="s">
        <v>184</v>
      </c>
      <c r="E7" s="27" t="s">
        <v>185</v>
      </c>
      <c r="F7" s="27" t="s">
        <v>186</v>
      </c>
      <c r="G7" s="27" t="s">
        <v>122</v>
      </c>
      <c r="H7" s="28">
        <v>1</v>
      </c>
      <c r="I7" s="27" t="s">
        <v>267</v>
      </c>
      <c r="J7" s="27" t="s">
        <v>126</v>
      </c>
      <c r="K7" s="29" t="s">
        <v>18</v>
      </c>
      <c r="L7" s="29"/>
      <c r="M7" s="30">
        <v>1</v>
      </c>
      <c r="N7" s="30">
        <v>1</v>
      </c>
      <c r="O7" s="31">
        <v>1</v>
      </c>
      <c r="P7" s="31">
        <v>1</v>
      </c>
      <c r="Q7" s="42" t="s">
        <v>2383</v>
      </c>
    </row>
    <row r="8" spans="1:17" ht="57.75" thickTop="1" thickBot="1" x14ac:dyDescent="0.3">
      <c r="A8" s="25">
        <v>36</v>
      </c>
      <c r="B8" s="26" t="s">
        <v>460</v>
      </c>
      <c r="C8" s="27" t="s">
        <v>194</v>
      </c>
      <c r="D8" s="27" t="s">
        <v>198</v>
      </c>
      <c r="E8" s="27" t="s">
        <v>195</v>
      </c>
      <c r="F8" s="27" t="s">
        <v>196</v>
      </c>
      <c r="G8" s="27" t="s">
        <v>122</v>
      </c>
      <c r="H8" s="28">
        <v>0.01</v>
      </c>
      <c r="I8" s="27" t="s">
        <v>123</v>
      </c>
      <c r="J8" s="27" t="s">
        <v>126</v>
      </c>
      <c r="K8" s="29" t="s">
        <v>18</v>
      </c>
      <c r="L8" s="29"/>
      <c r="M8" s="30">
        <v>0.01</v>
      </c>
      <c r="N8" s="30">
        <v>1.695E-2</v>
      </c>
      <c r="O8" s="31">
        <v>1.6949999999999998</v>
      </c>
      <c r="P8" s="31">
        <v>1.6949999999999998</v>
      </c>
      <c r="Q8" s="42" t="s">
        <v>2384</v>
      </c>
    </row>
    <row r="9" spans="1:17" ht="76.5" thickTop="1" thickBot="1" x14ac:dyDescent="0.3">
      <c r="A9" s="25">
        <v>37</v>
      </c>
      <c r="B9" s="26" t="s">
        <v>460</v>
      </c>
      <c r="C9" s="27" t="s">
        <v>194</v>
      </c>
      <c r="D9" s="27" t="s">
        <v>198</v>
      </c>
      <c r="E9" s="27" t="s">
        <v>199</v>
      </c>
      <c r="F9" s="27" t="s">
        <v>200</v>
      </c>
      <c r="G9" s="27" t="s">
        <v>122</v>
      </c>
      <c r="H9" s="28">
        <v>0.03</v>
      </c>
      <c r="I9" s="27" t="s">
        <v>123</v>
      </c>
      <c r="J9" s="27" t="s">
        <v>126</v>
      </c>
      <c r="K9" s="29" t="s">
        <v>18</v>
      </c>
      <c r="L9" s="29"/>
      <c r="M9" s="30">
        <v>0.03</v>
      </c>
      <c r="N9" s="30">
        <v>2.7375000000000003E-2</v>
      </c>
      <c r="O9" s="31">
        <v>0.9125000000000002</v>
      </c>
      <c r="P9" s="31">
        <v>0.9125000000000002</v>
      </c>
      <c r="Q9" s="42" t="s">
        <v>2385</v>
      </c>
    </row>
    <row r="10" spans="1:17" ht="57.75" thickTop="1" thickBot="1" x14ac:dyDescent="0.3">
      <c r="A10" s="25">
        <v>38</v>
      </c>
      <c r="B10" s="26" t="s">
        <v>460</v>
      </c>
      <c r="C10" s="27" t="s">
        <v>194</v>
      </c>
      <c r="D10" s="27" t="s">
        <v>198</v>
      </c>
      <c r="E10" s="27" t="s">
        <v>201</v>
      </c>
      <c r="F10" s="27" t="s">
        <v>202</v>
      </c>
      <c r="G10" s="27" t="s">
        <v>122</v>
      </c>
      <c r="H10" s="28">
        <v>0.02</v>
      </c>
      <c r="I10" s="27" t="s">
        <v>123</v>
      </c>
      <c r="J10" s="27" t="s">
        <v>126</v>
      </c>
      <c r="K10" s="29" t="s">
        <v>18</v>
      </c>
      <c r="L10" s="29"/>
      <c r="M10" s="30">
        <v>0.02</v>
      </c>
      <c r="N10" s="30">
        <v>5.7033333333333325E-2</v>
      </c>
      <c r="O10" s="31">
        <v>2.8516666666666661</v>
      </c>
      <c r="P10" s="31">
        <v>2</v>
      </c>
      <c r="Q10" s="42" t="s">
        <v>2386</v>
      </c>
    </row>
    <row r="11" spans="1:17" ht="48.75" thickTop="1" thickBot="1" x14ac:dyDescent="0.3">
      <c r="A11" s="25">
        <v>40</v>
      </c>
      <c r="B11" s="26" t="s">
        <v>485</v>
      </c>
      <c r="C11" s="27" t="s">
        <v>154</v>
      </c>
      <c r="D11" s="27" t="s">
        <v>154</v>
      </c>
      <c r="E11" s="27" t="s">
        <v>760</v>
      </c>
      <c r="F11" s="27" t="s">
        <v>228</v>
      </c>
      <c r="G11" s="27" t="s">
        <v>122</v>
      </c>
      <c r="H11" s="28">
        <v>1</v>
      </c>
      <c r="I11" s="27" t="s">
        <v>130</v>
      </c>
      <c r="J11" s="27" t="s">
        <v>124</v>
      </c>
      <c r="K11" s="29" t="s">
        <v>197</v>
      </c>
      <c r="L11" s="29"/>
      <c r="M11" s="30">
        <v>1</v>
      </c>
      <c r="N11" s="30">
        <v>1</v>
      </c>
      <c r="O11" s="31">
        <v>1</v>
      </c>
      <c r="P11" s="31">
        <v>1</v>
      </c>
      <c r="Q11" s="42" t="s">
        <v>2387</v>
      </c>
    </row>
    <row r="12" spans="1:17" ht="80.25" thickTop="1" thickBot="1" x14ac:dyDescent="0.3">
      <c r="A12" s="25">
        <v>105</v>
      </c>
      <c r="B12" s="26" t="s">
        <v>485</v>
      </c>
      <c r="C12" s="27" t="s">
        <v>154</v>
      </c>
      <c r="D12" s="27" t="s">
        <v>165</v>
      </c>
      <c r="E12" s="27" t="s">
        <v>155</v>
      </c>
      <c r="F12" s="27" t="s">
        <v>486</v>
      </c>
      <c r="G12" s="27" t="s">
        <v>122</v>
      </c>
      <c r="H12" s="28">
        <v>0.9</v>
      </c>
      <c r="I12" s="27" t="s">
        <v>132</v>
      </c>
      <c r="J12" s="27" t="s">
        <v>126</v>
      </c>
      <c r="K12" s="29" t="s">
        <v>87</v>
      </c>
      <c r="L12" s="29"/>
      <c r="M12" s="30">
        <v>0.9</v>
      </c>
      <c r="N12" s="30">
        <v>1.1266666666666667</v>
      </c>
      <c r="O12" s="31">
        <v>1.2518518518518518</v>
      </c>
      <c r="P12" s="31">
        <v>1.2518518518518518</v>
      </c>
      <c r="Q12" s="42" t="s">
        <v>2388</v>
      </c>
    </row>
    <row r="13" spans="1:17" ht="34.5" thickTop="1" x14ac:dyDescent="0.35">
      <c r="M13" s="3"/>
      <c r="N13" s="3"/>
      <c r="O13" s="2" t="s">
        <v>157</v>
      </c>
      <c r="P13" s="4">
        <v>1.2877347616961063</v>
      </c>
      <c r="Q13" s="1" t="s">
        <v>158</v>
      </c>
    </row>
  </sheetData>
  <sheetProtection algorithmName="SHA-512" hashValue="cQQ+IseLXKVKqbx3ey/4tWmsSD69dEb5LsvWi5/VBzQXHDWDzS2Y4I8b1ef0h/OpG3T8JcIox05TmWNr7jpzDQ==" saltValue="kEFAS1d3IkMdPAyS6gnLtA==" spinCount="100000" sheet="1" formatCells="0" formatColumns="0"/>
  <autoFilter ref="A3:Q12" xr:uid="{00000000-0001-0000-0400-000000000000}"/>
  <conditionalFormatting sqref="B4:B12">
    <cfRule type="containsText" dxfId="3031" priority="87" operator="containsText" text="Normatividad al Servicio del Cambio / Procesos">
      <formula>NOT(ISERROR(SEARCH("Normatividad al Servicio del Cambio / Procesos",B4)))</formula>
    </cfRule>
    <cfRule type="containsText" dxfId="3030" priority="115" operator="containsText" text="Transparencia y Cercanía al Ciudadano / Grupos de Interés ">
      <formula>NOT(ISERROR(SEARCH("Transparencia y Cercanía al Ciudadano / Grupos de Interés ",B4)))</formula>
    </cfRule>
    <cfRule type="containsText" dxfId="3029" priority="116" operator="containsText" text="Apoyo a la Modernización DIAN / Procesos">
      <formula>NOT(ISERROR(SEARCH("Apoyo a la Modernización DIAN / Procesos",B4)))</formula>
    </cfRule>
    <cfRule type="containsText" dxfId="3028" priority="117" operator="containsText" text="Transformación Cultural y Gestión del Cambio / Talento Humano">
      <formula>NOT(ISERROR(SEARCH("Transformación Cultural y Gestión del Cambio / Talento Humano",B4)))</formula>
    </cfRule>
    <cfRule type="containsText" dxfId="3027" priority="11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2 F4:G12">
    <cfRule type="containsText" dxfId="3026" priority="102" operator="containsText" text="Modernización y Gestión Integral de Procesos del Negocio / Procesos">
      <formula>NOT(ISERROR(SEARCH("Modernización y Gestión Integral de Procesos del Negocio / Procesos",C4)))</formula>
    </cfRule>
    <cfRule type="containsText" dxfId="3025" priority="103" operator="containsText" text="Transparencia y Cercanía al Ciudadano / Grupos de Interés">
      <formula>NOT(ISERROR(SEARCH("Transparencia y Cercanía al Ciudadano / Grupos de Interés",C4)))</formula>
    </cfRule>
    <cfRule type="containsText" dxfId="3024" priority="104" operator="containsText" text="Legitimidad y Sostenibilidad Fiscal / Resultados">
      <formula>NOT(ISERROR(SEARCH("Legitimidad y Sostenibilidad Fiscal / Resultados",C4)))</formula>
    </cfRule>
  </conditionalFormatting>
  <conditionalFormatting sqref="F4:G12 C4:D12">
    <cfRule type="containsText" dxfId="3023" priority="101" operator="containsText" text="Aprendizaje y Crecimiento / Talento Humano">
      <formula>NOT(ISERROR(SEARCH("Aprendizaje y Crecimiento / Talento Humano",C4)))</formula>
    </cfRule>
  </conditionalFormatting>
  <conditionalFormatting sqref="H4:H12">
    <cfRule type="expression" dxfId="3022" priority="94">
      <formula>$G4&lt;&gt;"Porcentaje"</formula>
    </cfRule>
    <cfRule type="expression" dxfId="3021" priority="95">
      <formula>$G4="Porcentaje"</formula>
    </cfRule>
  </conditionalFormatting>
  <conditionalFormatting sqref="I4:J12 F4:G12">
    <cfRule type="containsText" dxfId="3020" priority="88" operator="containsText" text="Aprendizaje y Crecimiento / Talento Humano">
      <formula>NOT(ISERROR(SEARCH("Aprendizaje y Crecimiento / Talento Humano",F4)))</formula>
    </cfRule>
    <cfRule type="containsText" dxfId="3019" priority="89" operator="containsText" text="Modernización y Gestión Integral de Procesos del Negocio / Procesos">
      <formula>NOT(ISERROR(SEARCH("Modernización y Gestión Integral de Procesos del Negocio / Procesos",F4)))</formula>
    </cfRule>
    <cfRule type="containsText" dxfId="3018" priority="90" operator="containsText" text="Transparencia y Cercanía al Ciudadano / Grupos de Interés">
      <formula>NOT(ISERROR(SEARCH("Transparencia y Cercanía al Ciudadano / Grupos de Interés",F4)))</formula>
    </cfRule>
    <cfRule type="containsText" dxfId="3017" priority="91" operator="containsText" text="Legitimidad y Sostenibilidad Fiscal / Resultados">
      <formula>NOT(ISERROR(SEARCH("Legitimidad y Sostenibilidad Fiscal / Resultados",F4)))</formula>
    </cfRule>
  </conditionalFormatting>
  <conditionalFormatting sqref="M4:N12">
    <cfRule type="expression" dxfId="3016" priority="92">
      <formula>$G4&lt;&gt;"Porcentaje"</formula>
    </cfRule>
  </conditionalFormatting>
  <conditionalFormatting sqref="O4:O12">
    <cfRule type="containsText" dxfId="3015" priority="105" operator="containsText" text="Sin medición en la vigencia">
      <formula>NOT(ISERROR(SEARCH("Sin medición en la vigencia",O4)))</formula>
    </cfRule>
    <cfRule type="cellIs" dxfId="3014" priority="106" operator="greaterThan">
      <formula>1.1</formula>
    </cfRule>
    <cfRule type="cellIs" dxfId="3013" priority="107" operator="between">
      <formula>100%</formula>
      <formula>110%</formula>
    </cfRule>
    <cfRule type="cellIs" dxfId="3012" priority="108" operator="between">
      <formula>70%</formula>
      <formula>99.9999999%</formula>
    </cfRule>
    <cfRule type="cellIs" dxfId="3011" priority="109" operator="between">
      <formula>0</formula>
      <formula>0.6999999999999</formula>
    </cfRule>
  </conditionalFormatting>
  <conditionalFormatting sqref="P4:P12">
    <cfRule type="cellIs" dxfId="3010" priority="111" operator="greaterThan">
      <formula>1.1</formula>
    </cfRule>
    <cfRule type="cellIs" dxfId="3009" priority="112" operator="between">
      <formula>100%</formula>
      <formula>110%</formula>
    </cfRule>
    <cfRule type="cellIs" dxfId="3008" priority="113" operator="between">
      <formula>70%</formula>
      <formula>99.9999999%</formula>
    </cfRule>
    <cfRule type="cellIs" dxfId="3007" priority="114" operator="between">
      <formula>0</formula>
      <formula>0.6999999999999</formula>
    </cfRule>
  </conditionalFormatting>
  <conditionalFormatting sqref="M4:N12">
    <cfRule type="expression" dxfId="3006" priority="93">
      <formula>$G4="Porcentaje"</formula>
    </cfRule>
  </conditionalFormatting>
  <conditionalFormatting sqref="Q11">
    <cfRule type="cellIs" dxfId="3005" priority="2" operator="equal">
      <formula>0</formula>
    </cfRule>
  </conditionalFormatting>
  <conditionalFormatting sqref="Q7">
    <cfRule type="cellIs" dxfId="3004" priority="1" operator="equal">
      <formula>0</formula>
    </cfRule>
  </conditionalFormatting>
  <hyperlinks>
    <hyperlink ref="Q13" location="Principal!A1" display="volver al índice" xr:uid="{207632E9-7776-4E86-A943-8993E6E514B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0" operator="containsText" id="{9ED64667-2A7F-4EF5-BB74-3F8E64599E6D}">
            <xm:f>NOT(ISERROR(SEARCH("-",P4)))</xm:f>
            <xm:f>"-"</xm:f>
            <x14:dxf>
              <fill>
                <patternFill>
                  <bgColor rgb="FF000000"/>
                </patternFill>
              </fill>
            </x14:dxf>
          </x14:cfRule>
          <xm:sqref>P4:P12</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B8E56-66F8-4CE1-9D50-DA49B2E398F6}">
  <sheetPr codeName="Hoja14">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168</v>
      </c>
      <c r="E1" s="9" t="s">
        <v>30</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95.25" thickTop="1" thickBot="1" x14ac:dyDescent="0.3">
      <c r="A4" s="137">
        <v>20</v>
      </c>
      <c r="B4" s="138" t="s">
        <v>449</v>
      </c>
      <c r="C4" s="140" t="s">
        <v>160</v>
      </c>
      <c r="D4" s="140" t="s">
        <v>402</v>
      </c>
      <c r="E4" s="140" t="s">
        <v>452</v>
      </c>
      <c r="F4" s="140" t="s">
        <v>453</v>
      </c>
      <c r="G4" s="140" t="s">
        <v>122</v>
      </c>
      <c r="H4" s="141">
        <v>1</v>
      </c>
      <c r="I4" s="140" t="s">
        <v>130</v>
      </c>
      <c r="J4" s="140" t="s">
        <v>126</v>
      </c>
      <c r="K4" s="142" t="s">
        <v>51</v>
      </c>
      <c r="L4" s="142"/>
      <c r="M4" s="143">
        <v>1</v>
      </c>
      <c r="N4" s="143">
        <v>0</v>
      </c>
      <c r="O4" s="144" t="s">
        <v>406</v>
      </c>
      <c r="P4" s="144" t="s">
        <v>291</v>
      </c>
      <c r="Q4" s="145" t="s">
        <v>2414</v>
      </c>
    </row>
    <row r="5" spans="1:17" ht="57.75" thickTop="1" thickBot="1" x14ac:dyDescent="0.3">
      <c r="A5" s="25">
        <v>33</v>
      </c>
      <c r="B5" s="26" t="s">
        <v>449</v>
      </c>
      <c r="C5" s="27" t="s">
        <v>160</v>
      </c>
      <c r="D5" s="27" t="s">
        <v>184</v>
      </c>
      <c r="E5" s="27" t="s">
        <v>185</v>
      </c>
      <c r="F5" s="27" t="s">
        <v>186</v>
      </c>
      <c r="G5" s="27" t="s">
        <v>122</v>
      </c>
      <c r="H5" s="28">
        <v>1</v>
      </c>
      <c r="I5" s="27" t="s">
        <v>267</v>
      </c>
      <c r="J5" s="27" t="s">
        <v>126</v>
      </c>
      <c r="K5" s="29" t="s">
        <v>18</v>
      </c>
      <c r="L5" s="29"/>
      <c r="M5" s="30">
        <v>1</v>
      </c>
      <c r="N5" s="30">
        <v>1</v>
      </c>
      <c r="O5" s="31">
        <v>1</v>
      </c>
      <c r="P5" s="31">
        <v>1</v>
      </c>
      <c r="Q5" s="42" t="s">
        <v>2415</v>
      </c>
    </row>
    <row r="6" spans="1:17" ht="226.5" thickTop="1" thickBot="1" x14ac:dyDescent="0.3">
      <c r="A6" s="25">
        <v>41</v>
      </c>
      <c r="B6" s="26" t="s">
        <v>460</v>
      </c>
      <c r="C6" s="27" t="s">
        <v>194</v>
      </c>
      <c r="D6" s="27" t="s">
        <v>198</v>
      </c>
      <c r="E6" s="27" t="s">
        <v>759</v>
      </c>
      <c r="F6" s="27" t="s">
        <v>229</v>
      </c>
      <c r="G6" s="27" t="s">
        <v>207</v>
      </c>
      <c r="H6" s="28">
        <v>3200</v>
      </c>
      <c r="I6" s="27" t="s">
        <v>123</v>
      </c>
      <c r="J6" s="27" t="s">
        <v>124</v>
      </c>
      <c r="K6" s="29" t="s">
        <v>30</v>
      </c>
      <c r="L6" s="29"/>
      <c r="M6" s="30">
        <v>3200</v>
      </c>
      <c r="N6" s="30">
        <v>3446</v>
      </c>
      <c r="O6" s="31">
        <v>1.076875</v>
      </c>
      <c r="P6" s="31">
        <v>1.076875</v>
      </c>
      <c r="Q6" s="42" t="s">
        <v>2416</v>
      </c>
    </row>
    <row r="7" spans="1:17" ht="189" thickTop="1" thickBot="1" x14ac:dyDescent="0.3">
      <c r="A7" s="25">
        <v>42</v>
      </c>
      <c r="B7" s="26" t="s">
        <v>460</v>
      </c>
      <c r="C7" s="27" t="s">
        <v>194</v>
      </c>
      <c r="D7" s="27" t="s">
        <v>198</v>
      </c>
      <c r="E7" s="27" t="s">
        <v>513</v>
      </c>
      <c r="F7" s="27" t="s">
        <v>514</v>
      </c>
      <c r="G7" s="27" t="s">
        <v>207</v>
      </c>
      <c r="H7" s="28">
        <v>2323</v>
      </c>
      <c r="I7" s="27" t="s">
        <v>123</v>
      </c>
      <c r="J7" s="27" t="s">
        <v>124</v>
      </c>
      <c r="K7" s="29" t="s">
        <v>30</v>
      </c>
      <c r="L7" s="29"/>
      <c r="M7" s="30">
        <v>2323</v>
      </c>
      <c r="N7" s="30">
        <v>2993</v>
      </c>
      <c r="O7" s="31">
        <v>1.2884201463624623</v>
      </c>
      <c r="P7" s="31">
        <v>1.2884201463624623</v>
      </c>
      <c r="Q7" s="42" t="s">
        <v>2417</v>
      </c>
    </row>
    <row r="8" spans="1:17" ht="80.25" thickTop="1" thickBot="1" x14ac:dyDescent="0.3">
      <c r="A8" s="25">
        <v>105</v>
      </c>
      <c r="B8" s="26" t="s">
        <v>485</v>
      </c>
      <c r="C8" s="27" t="s">
        <v>154</v>
      </c>
      <c r="D8" s="27" t="s">
        <v>165</v>
      </c>
      <c r="E8" s="27" t="s">
        <v>155</v>
      </c>
      <c r="F8" s="27" t="s">
        <v>486</v>
      </c>
      <c r="G8" s="27" t="s">
        <v>122</v>
      </c>
      <c r="H8" s="28">
        <v>0.9</v>
      </c>
      <c r="I8" s="27" t="s">
        <v>132</v>
      </c>
      <c r="J8" s="27" t="s">
        <v>126</v>
      </c>
      <c r="K8" s="29" t="s">
        <v>87</v>
      </c>
      <c r="L8" s="29"/>
      <c r="M8" s="30">
        <v>0.9</v>
      </c>
      <c r="N8" s="30">
        <v>1.1466666666666667</v>
      </c>
      <c r="O8" s="31">
        <v>1.2740740740740741</v>
      </c>
      <c r="P8" s="31">
        <v>1.2740740740740741</v>
      </c>
      <c r="Q8" s="42" t="s">
        <v>2418</v>
      </c>
    </row>
    <row r="9" spans="1:17" ht="34.5" thickTop="1" x14ac:dyDescent="0.35">
      <c r="M9" s="320"/>
      <c r="N9" s="320"/>
      <c r="O9" s="317" t="s">
        <v>157</v>
      </c>
      <c r="P9" s="318">
        <v>1.1598423051091342</v>
      </c>
      <c r="Q9" s="319" t="s">
        <v>158</v>
      </c>
    </row>
    <row r="10" spans="1:17" x14ac:dyDescent="0.35">
      <c r="Q10" s="321"/>
    </row>
    <row r="11" spans="1:17" x14ac:dyDescent="0.35">
      <c r="Q11" s="321"/>
    </row>
    <row r="12" spans="1:17" x14ac:dyDescent="0.35">
      <c r="Q12" s="321"/>
    </row>
  </sheetData>
  <sheetProtection algorithmName="SHA-512" hashValue="WdQC+0myWw8CHn7JvIhL01tZeLvSstTTPAmmQqcOVQsy9ezhKAPDPuSHIF8/bhZnoLFk1eoz1e6hDjmPfwG3Uw==" saltValue="cdhVD1VNxqUMZONfWl7qGw==" spinCount="100000" sheet="1" formatCells="0" formatColumns="0"/>
  <autoFilter ref="A3:Q8" xr:uid="{00000000-0001-0000-0400-000000000000}"/>
  <conditionalFormatting sqref="B4:B8">
    <cfRule type="containsText" dxfId="3002" priority="41" operator="containsText" text="Normatividad al Servicio del Cambio / Procesos">
      <formula>NOT(ISERROR(SEARCH("Normatividad al Servicio del Cambio / Procesos",B4)))</formula>
    </cfRule>
    <cfRule type="containsText" dxfId="3001" priority="69" operator="containsText" text="Transparencia y Cercanía al Ciudadano / Grupos de Interés ">
      <formula>NOT(ISERROR(SEARCH("Transparencia y Cercanía al Ciudadano / Grupos de Interés ",B4)))</formula>
    </cfRule>
    <cfRule type="containsText" dxfId="3000" priority="70" operator="containsText" text="Apoyo a la Modernización DIAN / Procesos">
      <formula>NOT(ISERROR(SEARCH("Apoyo a la Modernización DIAN / Procesos",B4)))</formula>
    </cfRule>
    <cfRule type="containsText" dxfId="2999" priority="71" operator="containsText" text="Transformación Cultural y Gestión del Cambio / Talento Humano">
      <formula>NOT(ISERROR(SEARCH("Transformación Cultural y Gestión del Cambio / Talento Humano",B4)))</formula>
    </cfRule>
    <cfRule type="containsText" dxfId="2998"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8 F4:G8">
    <cfRule type="containsText" dxfId="2997" priority="56" operator="containsText" text="Modernización y Gestión Integral de Procesos del Negocio / Procesos">
      <formula>NOT(ISERROR(SEARCH("Modernización y Gestión Integral de Procesos del Negocio / Procesos",C4)))</formula>
    </cfRule>
    <cfRule type="containsText" dxfId="2996" priority="57" operator="containsText" text="Transparencia y Cercanía al Ciudadano / Grupos de Interés">
      <formula>NOT(ISERROR(SEARCH("Transparencia y Cercanía al Ciudadano / Grupos de Interés",C4)))</formula>
    </cfRule>
    <cfRule type="containsText" dxfId="2995" priority="58" operator="containsText" text="Legitimidad y Sostenibilidad Fiscal / Resultados">
      <formula>NOT(ISERROR(SEARCH("Legitimidad y Sostenibilidad Fiscal / Resultados",C4)))</formula>
    </cfRule>
  </conditionalFormatting>
  <conditionalFormatting sqref="F4:G8 C4:D8">
    <cfRule type="containsText" dxfId="2994" priority="55" operator="containsText" text="Aprendizaje y Crecimiento / Talento Humano">
      <formula>NOT(ISERROR(SEARCH("Aprendizaje y Crecimiento / Talento Humano",C4)))</formula>
    </cfRule>
  </conditionalFormatting>
  <conditionalFormatting sqref="F4:G8 I4:J8">
    <cfRule type="containsText" dxfId="2993" priority="42" operator="containsText" text="Aprendizaje y Crecimiento / Talento Humano">
      <formula>NOT(ISERROR(SEARCH("Aprendizaje y Crecimiento / Talento Humano",F4)))</formula>
    </cfRule>
    <cfRule type="containsText" dxfId="2992" priority="43" operator="containsText" text="Modernización y Gestión Integral de Procesos del Negocio / Procesos">
      <formula>NOT(ISERROR(SEARCH("Modernización y Gestión Integral de Procesos del Negocio / Procesos",F4)))</formula>
    </cfRule>
    <cfRule type="containsText" dxfId="2991" priority="44" operator="containsText" text="Transparencia y Cercanía al Ciudadano / Grupos de Interés">
      <formula>NOT(ISERROR(SEARCH("Transparencia y Cercanía al Ciudadano / Grupos de Interés",F4)))</formula>
    </cfRule>
    <cfRule type="containsText" dxfId="2990" priority="45" operator="containsText" text="Legitimidad y Sostenibilidad Fiscal / Resultados">
      <formula>NOT(ISERROR(SEARCH("Legitimidad y Sostenibilidad Fiscal / Resultados",F4)))</formula>
    </cfRule>
  </conditionalFormatting>
  <conditionalFormatting sqref="H4:H8">
    <cfRule type="expression" dxfId="2989" priority="48">
      <formula>$G4&lt;&gt;"Porcentaje"</formula>
    </cfRule>
    <cfRule type="expression" dxfId="2988" priority="49">
      <formula>$G4="Porcentaje"</formula>
    </cfRule>
  </conditionalFormatting>
  <conditionalFormatting sqref="O4:O8">
    <cfRule type="containsText" dxfId="2987" priority="59" operator="containsText" text="Sin medición en la vigencia">
      <formula>NOT(ISERROR(SEARCH("Sin medición en la vigencia",O4)))</formula>
    </cfRule>
    <cfRule type="cellIs" dxfId="2986" priority="60" operator="greaterThan">
      <formula>1.1</formula>
    </cfRule>
    <cfRule type="cellIs" dxfId="2985" priority="61" operator="between">
      <formula>100%</formula>
      <formula>110%</formula>
    </cfRule>
    <cfRule type="cellIs" dxfId="2984" priority="62" operator="between">
      <formula>70%</formula>
      <formula>99.9999999%</formula>
    </cfRule>
    <cfRule type="cellIs" dxfId="2983" priority="63" operator="between">
      <formula>0</formula>
      <formula>0.6999999999999</formula>
    </cfRule>
  </conditionalFormatting>
  <conditionalFormatting sqref="P4:P8">
    <cfRule type="cellIs" dxfId="2982" priority="65" operator="greaterThan">
      <formula>1.1</formula>
    </cfRule>
    <cfRule type="cellIs" dxfId="2981" priority="66" operator="between">
      <formula>100%</formula>
      <formula>110%</formula>
    </cfRule>
    <cfRule type="cellIs" dxfId="2980" priority="67" operator="between">
      <formula>70%</formula>
      <formula>99.9999999%</formula>
    </cfRule>
    <cfRule type="cellIs" dxfId="2979" priority="68" operator="between">
      <formula>0</formula>
      <formula>0.6999999999999</formula>
    </cfRule>
  </conditionalFormatting>
  <conditionalFormatting sqref="M4:N8">
    <cfRule type="expression" dxfId="2978" priority="46">
      <formula>$G4&lt;&gt;"Porcentaje"</formula>
    </cfRule>
    <cfRule type="expression" dxfId="2977" priority="47">
      <formula>$G4="Porcentaje"</formula>
    </cfRule>
  </conditionalFormatting>
  <hyperlinks>
    <hyperlink ref="Q9" location="Principal!A1" display="volver al índice" xr:uid="{DD035333-FC90-45D3-B31C-E5B68E082FC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AA859D36-4B49-4DCA-9CD7-F4411489B0A2}">
            <xm:f>NOT(ISERROR(SEARCH("-",P4)))</xm:f>
            <xm:f>"-"</xm:f>
            <x14:dxf>
              <fill>
                <patternFill>
                  <bgColor rgb="FF000000"/>
                </patternFill>
              </fill>
            </x14:dxf>
          </x14:cfRule>
          <xm:sqref>P4:P8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D1E0-86A0-43F0-9EC7-0FC6DC16489F}">
  <sheetPr codeName="Hoja15">
    <pageSetUpPr fitToPage="1"/>
  </sheetPr>
  <dimension ref="A1:V36"/>
  <sheetViews>
    <sheetView zoomScale="60" zoomScaleNormal="60" workbookViewId="0">
      <pane xSplit="5" ySplit="3" topLeftCell="H11"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3" width="25.7109375" style="38" customWidth="1"/>
    <col min="14" max="14" width="33.2851562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211</v>
      </c>
      <c r="E1" s="9" t="s">
        <v>33</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95.25" thickTop="1" thickBot="1" x14ac:dyDescent="0.3">
      <c r="A4" s="68">
        <v>126</v>
      </c>
      <c r="B4" s="26" t="s">
        <v>438</v>
      </c>
      <c r="C4" s="27" t="s">
        <v>127</v>
      </c>
      <c r="D4" s="27" t="s">
        <v>489</v>
      </c>
      <c r="E4" s="27" t="s">
        <v>230</v>
      </c>
      <c r="F4" s="27" t="s">
        <v>230</v>
      </c>
      <c r="G4" s="27" t="s">
        <v>231</v>
      </c>
      <c r="H4" s="28">
        <v>5845000000000</v>
      </c>
      <c r="I4" s="27" t="s">
        <v>123</v>
      </c>
      <c r="J4" s="27" t="s">
        <v>124</v>
      </c>
      <c r="K4" s="29" t="s">
        <v>33</v>
      </c>
      <c r="L4" s="29"/>
      <c r="M4" s="30">
        <v>5845000000000</v>
      </c>
      <c r="N4" s="30">
        <v>7587724407571.6406</v>
      </c>
      <c r="O4" s="31">
        <v>1.2981564426983132</v>
      </c>
      <c r="P4" s="31">
        <v>1.2981564426983132</v>
      </c>
      <c r="Q4" s="42" t="s">
        <v>2766</v>
      </c>
    </row>
    <row r="5" spans="1:17" ht="76.5" thickTop="1" thickBot="1" x14ac:dyDescent="0.3">
      <c r="A5" s="68">
        <v>136</v>
      </c>
      <c r="B5" s="26" t="s">
        <v>438</v>
      </c>
      <c r="C5" s="27" t="s">
        <v>127</v>
      </c>
      <c r="D5" s="27" t="s">
        <v>240</v>
      </c>
      <c r="E5" s="27" t="s">
        <v>241</v>
      </c>
      <c r="F5" s="27" t="s">
        <v>242</v>
      </c>
      <c r="G5" s="27" t="s">
        <v>231</v>
      </c>
      <c r="H5" s="28">
        <v>700000000000</v>
      </c>
      <c r="I5" s="27" t="s">
        <v>123</v>
      </c>
      <c r="J5" s="27" t="s">
        <v>124</v>
      </c>
      <c r="K5" s="29" t="s">
        <v>36</v>
      </c>
      <c r="L5" s="29"/>
      <c r="M5" s="30">
        <v>700000000000</v>
      </c>
      <c r="N5" s="30">
        <v>1196876034299</v>
      </c>
      <c r="O5" s="31">
        <v>1.7098229061414285</v>
      </c>
      <c r="P5" s="31">
        <v>1.7098229061414285</v>
      </c>
      <c r="Q5" s="42" t="s">
        <v>2767</v>
      </c>
    </row>
    <row r="6" spans="1:17" ht="114" thickTop="1" thickBot="1" x14ac:dyDescent="0.3">
      <c r="A6" s="68">
        <v>145</v>
      </c>
      <c r="B6" s="26" t="s">
        <v>438</v>
      </c>
      <c r="C6" s="27" t="s">
        <v>127</v>
      </c>
      <c r="D6" s="27" t="s">
        <v>249</v>
      </c>
      <c r="E6" s="27" t="s">
        <v>250</v>
      </c>
      <c r="F6" s="27" t="s">
        <v>251</v>
      </c>
      <c r="G6" s="27" t="s">
        <v>231</v>
      </c>
      <c r="H6" s="28">
        <v>130000000000</v>
      </c>
      <c r="I6" s="27" t="s">
        <v>123</v>
      </c>
      <c r="J6" s="27" t="s">
        <v>124</v>
      </c>
      <c r="K6" s="29" t="s">
        <v>38</v>
      </c>
      <c r="L6" s="29"/>
      <c r="M6" s="30">
        <v>130000000000</v>
      </c>
      <c r="N6" s="30">
        <v>355565901890</v>
      </c>
      <c r="O6" s="31">
        <v>2.7351223222307692</v>
      </c>
      <c r="P6" s="31">
        <v>2</v>
      </c>
      <c r="Q6" s="42" t="s">
        <v>2768</v>
      </c>
    </row>
    <row r="7" spans="1:17" ht="76.5" thickTop="1" thickBot="1" x14ac:dyDescent="0.3">
      <c r="A7" s="68">
        <v>149</v>
      </c>
      <c r="B7" s="26" t="s">
        <v>438</v>
      </c>
      <c r="C7" s="27" t="s">
        <v>127</v>
      </c>
      <c r="D7" s="27" t="s">
        <v>733</v>
      </c>
      <c r="E7" s="27" t="s">
        <v>263</v>
      </c>
      <c r="F7" s="27" t="s">
        <v>263</v>
      </c>
      <c r="G7" s="27" t="s">
        <v>231</v>
      </c>
      <c r="H7" s="28">
        <v>776579352851</v>
      </c>
      <c r="I7" s="27" t="s">
        <v>123</v>
      </c>
      <c r="J7" s="27" t="s">
        <v>124</v>
      </c>
      <c r="K7" s="29" t="s">
        <v>42</v>
      </c>
      <c r="L7" s="29"/>
      <c r="M7" s="30">
        <v>776579352851</v>
      </c>
      <c r="N7" s="30">
        <v>1763188892130</v>
      </c>
      <c r="O7" s="31">
        <v>2.2704555376819266</v>
      </c>
      <c r="P7" s="31">
        <v>2</v>
      </c>
      <c r="Q7" s="42" t="s">
        <v>2769</v>
      </c>
    </row>
    <row r="8" spans="1:17" ht="189" thickTop="1" thickBot="1" x14ac:dyDescent="0.3">
      <c r="A8" s="68">
        <v>132</v>
      </c>
      <c r="B8" s="26" t="s">
        <v>438</v>
      </c>
      <c r="C8" s="27" t="s">
        <v>127</v>
      </c>
      <c r="D8" s="27" t="s">
        <v>358</v>
      </c>
      <c r="E8" s="27" t="s">
        <v>442</v>
      </c>
      <c r="F8" s="27" t="s">
        <v>442</v>
      </c>
      <c r="G8" s="27" t="s">
        <v>231</v>
      </c>
      <c r="H8" s="28">
        <v>9000000000000</v>
      </c>
      <c r="I8" s="27" t="s">
        <v>123</v>
      </c>
      <c r="J8" s="27" t="s">
        <v>124</v>
      </c>
      <c r="K8" s="29" t="s">
        <v>238</v>
      </c>
      <c r="L8" s="29"/>
      <c r="M8" s="30">
        <v>9000000000000</v>
      </c>
      <c r="N8" s="30">
        <v>11627462843856</v>
      </c>
      <c r="O8" s="31">
        <v>1.2919403159839999</v>
      </c>
      <c r="P8" s="31">
        <v>1.2919403159839999</v>
      </c>
      <c r="Q8" s="42" t="s">
        <v>2720</v>
      </c>
    </row>
    <row r="9" spans="1:17" ht="64.5" thickTop="1" thickBot="1" x14ac:dyDescent="0.3">
      <c r="A9" s="68">
        <v>137</v>
      </c>
      <c r="B9" s="26" t="s">
        <v>438</v>
      </c>
      <c r="C9" s="27" t="s">
        <v>127</v>
      </c>
      <c r="D9" s="27" t="s">
        <v>489</v>
      </c>
      <c r="E9" s="27" t="s">
        <v>243</v>
      </c>
      <c r="F9" s="27" t="s">
        <v>244</v>
      </c>
      <c r="G9" s="27" t="s">
        <v>231</v>
      </c>
      <c r="H9" s="28">
        <v>60000000000</v>
      </c>
      <c r="I9" s="27" t="s">
        <v>123</v>
      </c>
      <c r="J9" s="27" t="s">
        <v>124</v>
      </c>
      <c r="K9" s="29" t="s">
        <v>36</v>
      </c>
      <c r="L9" s="29"/>
      <c r="M9" s="30">
        <v>60000000000</v>
      </c>
      <c r="N9" s="30">
        <v>95342870008</v>
      </c>
      <c r="O9" s="31">
        <v>1.5890478334666667</v>
      </c>
      <c r="P9" s="31">
        <v>1.5890478334666667</v>
      </c>
      <c r="Q9" s="42" t="s">
        <v>2770</v>
      </c>
    </row>
    <row r="10" spans="1:17" ht="57.75" thickTop="1" thickBot="1" x14ac:dyDescent="0.3">
      <c r="A10" s="68">
        <v>146</v>
      </c>
      <c r="B10" s="26" t="s">
        <v>438</v>
      </c>
      <c r="C10" s="27" t="s">
        <v>127</v>
      </c>
      <c r="D10" s="27" t="s">
        <v>249</v>
      </c>
      <c r="E10" s="27" t="s">
        <v>490</v>
      </c>
      <c r="F10" s="27" t="s">
        <v>491</v>
      </c>
      <c r="G10" s="27" t="s">
        <v>231</v>
      </c>
      <c r="H10" s="28">
        <v>160000000000</v>
      </c>
      <c r="I10" s="27" t="s">
        <v>123</v>
      </c>
      <c r="J10" s="27" t="s">
        <v>124</v>
      </c>
      <c r="K10" s="29" t="s">
        <v>38</v>
      </c>
      <c r="L10" s="29"/>
      <c r="M10" s="30">
        <v>160000000000</v>
      </c>
      <c r="N10" s="30">
        <v>392020706262</v>
      </c>
      <c r="O10" s="31">
        <v>2.4501294141374999</v>
      </c>
      <c r="P10" s="31">
        <v>2</v>
      </c>
      <c r="Q10" s="42" t="s">
        <v>2771</v>
      </c>
    </row>
    <row r="11" spans="1:17" ht="282.75" thickTop="1" thickBot="1" x14ac:dyDescent="0.3">
      <c r="A11" s="68">
        <v>109</v>
      </c>
      <c r="B11" s="26" t="s">
        <v>438</v>
      </c>
      <c r="C11" s="27" t="s">
        <v>290</v>
      </c>
      <c r="D11" s="27" t="s">
        <v>290</v>
      </c>
      <c r="E11" s="27" t="s">
        <v>317</v>
      </c>
      <c r="F11" s="27" t="s">
        <v>121</v>
      </c>
      <c r="G11" s="27" t="s">
        <v>122</v>
      </c>
      <c r="H11" s="28">
        <v>0.95</v>
      </c>
      <c r="I11" s="27" t="s">
        <v>123</v>
      </c>
      <c r="J11" s="27" t="s">
        <v>124</v>
      </c>
      <c r="K11" s="59" t="s">
        <v>93</v>
      </c>
      <c r="L11" s="59"/>
      <c r="M11" s="62">
        <v>0.95</v>
      </c>
      <c r="N11" s="62">
        <v>1</v>
      </c>
      <c r="O11" s="67">
        <v>1.0526315789473684</v>
      </c>
      <c r="P11" s="67">
        <v>1.0526315789473684</v>
      </c>
      <c r="Q11" s="66" t="s">
        <v>2772</v>
      </c>
    </row>
    <row r="12" spans="1:17" ht="189" thickTop="1" thickBot="1" x14ac:dyDescent="0.3">
      <c r="A12" s="68">
        <v>138</v>
      </c>
      <c r="B12" s="26" t="s">
        <v>438</v>
      </c>
      <c r="C12" s="27" t="s">
        <v>127</v>
      </c>
      <c r="D12" s="27" t="s">
        <v>489</v>
      </c>
      <c r="E12" s="27" t="s">
        <v>245</v>
      </c>
      <c r="F12" s="27" t="s">
        <v>492</v>
      </c>
      <c r="G12" s="27" t="s">
        <v>231</v>
      </c>
      <c r="H12" s="28">
        <v>560000000000.00012</v>
      </c>
      <c r="I12" s="27" t="s">
        <v>123</v>
      </c>
      <c r="J12" s="27" t="s">
        <v>124</v>
      </c>
      <c r="K12" s="29" t="s">
        <v>36</v>
      </c>
      <c r="L12" s="29"/>
      <c r="M12" s="30">
        <v>560000000000.00012</v>
      </c>
      <c r="N12" s="30">
        <v>580581949390</v>
      </c>
      <c r="O12" s="31">
        <v>1.0367534810535712</v>
      </c>
      <c r="P12" s="31">
        <v>1.0367534810535712</v>
      </c>
      <c r="Q12" s="42" t="s">
        <v>2731</v>
      </c>
    </row>
    <row r="13" spans="1:17" ht="189" thickTop="1" thickBot="1" x14ac:dyDescent="0.3">
      <c r="A13" s="68">
        <v>98</v>
      </c>
      <c r="B13" s="26" t="s">
        <v>438</v>
      </c>
      <c r="C13" s="27" t="s">
        <v>290</v>
      </c>
      <c r="D13" s="27" t="s">
        <v>446</v>
      </c>
      <c r="E13" s="27" t="s">
        <v>125</v>
      </c>
      <c r="F13" s="27" t="s">
        <v>331</v>
      </c>
      <c r="G13" s="27" t="s">
        <v>122</v>
      </c>
      <c r="H13" s="28">
        <v>0.95</v>
      </c>
      <c r="I13" s="27" t="s">
        <v>123</v>
      </c>
      <c r="J13" s="27" t="s">
        <v>126</v>
      </c>
      <c r="K13" s="29" t="s">
        <v>93</v>
      </c>
      <c r="L13" s="29"/>
      <c r="M13" s="62">
        <v>0.95</v>
      </c>
      <c r="N13" s="62">
        <v>0.1</v>
      </c>
      <c r="O13" s="31">
        <v>0.10526315789473685</v>
      </c>
      <c r="P13" s="31">
        <v>0.10526315789473685</v>
      </c>
      <c r="Q13" s="42" t="s">
        <v>2773</v>
      </c>
    </row>
    <row r="14" spans="1:17" ht="80.25" thickTop="1" thickBot="1" x14ac:dyDescent="0.3">
      <c r="A14" s="68">
        <v>20</v>
      </c>
      <c r="B14" s="108" t="s">
        <v>449</v>
      </c>
      <c r="C14" s="109" t="s">
        <v>160</v>
      </c>
      <c r="D14" s="109" t="s">
        <v>402</v>
      </c>
      <c r="E14" s="109" t="s">
        <v>452</v>
      </c>
      <c r="F14" s="109" t="s">
        <v>453</v>
      </c>
      <c r="G14" s="109" t="s">
        <v>122</v>
      </c>
      <c r="H14" s="110">
        <v>1</v>
      </c>
      <c r="I14" s="109" t="s">
        <v>130</v>
      </c>
      <c r="J14" s="109" t="s">
        <v>126</v>
      </c>
      <c r="K14" s="95" t="s">
        <v>51</v>
      </c>
      <c r="L14" s="95"/>
      <c r="M14" s="97"/>
      <c r="N14" s="99"/>
      <c r="O14" s="98" t="s">
        <v>406</v>
      </c>
      <c r="P14" s="98" t="s">
        <v>291</v>
      </c>
      <c r="Q14" s="96" t="s">
        <v>2485</v>
      </c>
    </row>
    <row r="15" spans="1:17" ht="57.75" thickTop="1" thickBot="1" x14ac:dyDescent="0.3">
      <c r="A15" s="68">
        <v>127</v>
      </c>
      <c r="B15" s="26" t="s">
        <v>460</v>
      </c>
      <c r="C15" s="27" t="s">
        <v>734</v>
      </c>
      <c r="D15" s="27" t="s">
        <v>146</v>
      </c>
      <c r="E15" s="27" t="s">
        <v>147</v>
      </c>
      <c r="F15" s="27" t="s">
        <v>148</v>
      </c>
      <c r="G15" s="27" t="s">
        <v>122</v>
      </c>
      <c r="H15" s="28">
        <v>1</v>
      </c>
      <c r="I15" s="27" t="s">
        <v>130</v>
      </c>
      <c r="J15" s="27" t="s">
        <v>124</v>
      </c>
      <c r="K15" s="29" t="s">
        <v>33</v>
      </c>
      <c r="L15" s="29"/>
      <c r="M15" s="39">
        <v>1</v>
      </c>
      <c r="N15" s="49">
        <v>0.92</v>
      </c>
      <c r="O15" s="31">
        <v>0.92</v>
      </c>
      <c r="P15" s="31">
        <v>0.92</v>
      </c>
      <c r="Q15" s="42" t="s">
        <v>2774</v>
      </c>
    </row>
    <row r="16" spans="1:17" ht="226.5" thickTop="1" thickBot="1" x14ac:dyDescent="0.3">
      <c r="A16" s="68">
        <v>151</v>
      </c>
      <c r="B16" s="26" t="s">
        <v>460</v>
      </c>
      <c r="C16" s="27" t="s">
        <v>203</v>
      </c>
      <c r="D16" s="27" t="s">
        <v>256</v>
      </c>
      <c r="E16" s="27" t="s">
        <v>735</v>
      </c>
      <c r="F16" s="27" t="s">
        <v>736</v>
      </c>
      <c r="G16" s="27" t="s">
        <v>207</v>
      </c>
      <c r="H16" s="28">
        <v>3</v>
      </c>
      <c r="I16" s="27" t="s">
        <v>132</v>
      </c>
      <c r="J16" s="27" t="s">
        <v>124</v>
      </c>
      <c r="K16" s="29" t="s">
        <v>255</v>
      </c>
      <c r="L16" s="29"/>
      <c r="M16" s="30">
        <v>3</v>
      </c>
      <c r="N16" s="30">
        <v>3</v>
      </c>
      <c r="O16" s="31">
        <v>1</v>
      </c>
      <c r="P16" s="31">
        <v>1</v>
      </c>
      <c r="Q16" s="42" t="s">
        <v>2775</v>
      </c>
    </row>
    <row r="17" spans="1:22" ht="76.5" thickTop="1" thickBot="1" x14ac:dyDescent="0.3">
      <c r="A17" s="68">
        <v>128</v>
      </c>
      <c r="B17" s="26" t="s">
        <v>460</v>
      </c>
      <c r="C17" s="27" t="s">
        <v>194</v>
      </c>
      <c r="D17" s="27" t="s">
        <v>389</v>
      </c>
      <c r="E17" s="27" t="s">
        <v>232</v>
      </c>
      <c r="F17" s="27" t="s">
        <v>737</v>
      </c>
      <c r="G17" s="27" t="s">
        <v>440</v>
      </c>
      <c r="H17" s="28">
        <v>400000000000</v>
      </c>
      <c r="I17" s="27" t="s">
        <v>123</v>
      </c>
      <c r="J17" s="27" t="s">
        <v>124</v>
      </c>
      <c r="K17" s="29" t="s">
        <v>33</v>
      </c>
      <c r="L17" s="29"/>
      <c r="M17" s="30">
        <v>400000000000</v>
      </c>
      <c r="N17" s="30">
        <v>454346636987</v>
      </c>
      <c r="O17" s="31">
        <v>1.1358665924675</v>
      </c>
      <c r="P17" s="31">
        <v>1.1358665924675</v>
      </c>
      <c r="Q17" s="42" t="s">
        <v>2734</v>
      </c>
    </row>
    <row r="18" spans="1:22" ht="76.5" thickTop="1" thickBot="1" x14ac:dyDescent="0.3">
      <c r="A18" s="68">
        <v>152</v>
      </c>
      <c r="B18" s="26" t="s">
        <v>460</v>
      </c>
      <c r="C18" s="27" t="s">
        <v>203</v>
      </c>
      <c r="D18" s="27" t="s">
        <v>256</v>
      </c>
      <c r="E18" s="27" t="s">
        <v>738</v>
      </c>
      <c r="F18" s="27" t="s">
        <v>739</v>
      </c>
      <c r="G18" s="27" t="s">
        <v>122</v>
      </c>
      <c r="H18" s="28">
        <v>1</v>
      </c>
      <c r="I18" s="27" t="s">
        <v>132</v>
      </c>
      <c r="J18" s="27" t="s">
        <v>126</v>
      </c>
      <c r="K18" s="29" t="s">
        <v>255</v>
      </c>
      <c r="L18" s="29"/>
      <c r="M18" s="62">
        <v>1</v>
      </c>
      <c r="N18" s="62">
        <v>1</v>
      </c>
      <c r="O18" s="31">
        <v>1</v>
      </c>
      <c r="P18" s="31">
        <v>1</v>
      </c>
      <c r="Q18" s="42" t="s">
        <v>2758</v>
      </c>
    </row>
    <row r="19" spans="1:22" ht="170.25" thickTop="1" thickBot="1" x14ac:dyDescent="0.3">
      <c r="A19" s="68">
        <v>134</v>
      </c>
      <c r="B19" s="26" t="s">
        <v>460</v>
      </c>
      <c r="C19" s="27" t="s">
        <v>203</v>
      </c>
      <c r="D19" s="27" t="s">
        <v>239</v>
      </c>
      <c r="E19" s="27" t="s">
        <v>463</v>
      </c>
      <c r="F19" s="27" t="s">
        <v>464</v>
      </c>
      <c r="G19" s="27" t="s">
        <v>207</v>
      </c>
      <c r="H19" s="28">
        <v>3225</v>
      </c>
      <c r="I19" s="27" t="s">
        <v>132</v>
      </c>
      <c r="J19" s="27" t="s">
        <v>124</v>
      </c>
      <c r="K19" s="29" t="s">
        <v>238</v>
      </c>
      <c r="L19" s="29"/>
      <c r="M19" s="30">
        <v>3225</v>
      </c>
      <c r="N19" s="30">
        <v>3495</v>
      </c>
      <c r="O19" s="31">
        <v>1.0837209302325581</v>
      </c>
      <c r="P19" s="31">
        <v>1.0837209302325581</v>
      </c>
      <c r="Q19" s="42" t="s">
        <v>2723</v>
      </c>
    </row>
    <row r="20" spans="1:22" ht="245.25" thickTop="1" thickBot="1" x14ac:dyDescent="0.3">
      <c r="A20" s="68">
        <v>129</v>
      </c>
      <c r="B20" s="26" t="s">
        <v>460</v>
      </c>
      <c r="C20" s="27" t="s">
        <v>203</v>
      </c>
      <c r="D20" s="27" t="s">
        <v>233</v>
      </c>
      <c r="E20" s="27" t="s">
        <v>740</v>
      </c>
      <c r="F20" s="27" t="s">
        <v>741</v>
      </c>
      <c r="G20" s="27" t="s">
        <v>207</v>
      </c>
      <c r="H20" s="28">
        <v>4</v>
      </c>
      <c r="I20" s="27" t="s">
        <v>153</v>
      </c>
      <c r="J20" s="27" t="s">
        <v>124</v>
      </c>
      <c r="K20" s="29" t="s">
        <v>33</v>
      </c>
      <c r="L20" s="29"/>
      <c r="M20" s="30">
        <v>4</v>
      </c>
      <c r="N20" s="30">
        <v>4</v>
      </c>
      <c r="O20" s="31">
        <v>1</v>
      </c>
      <c r="P20" s="31">
        <v>1</v>
      </c>
      <c r="Q20" s="42" t="s">
        <v>2776</v>
      </c>
    </row>
    <row r="21" spans="1:22" ht="57.75" thickTop="1" thickBot="1" x14ac:dyDescent="0.3">
      <c r="A21" s="68">
        <v>153</v>
      </c>
      <c r="B21" s="26" t="s">
        <v>460</v>
      </c>
      <c r="C21" s="27" t="s">
        <v>203</v>
      </c>
      <c r="D21" s="27" t="s">
        <v>257</v>
      </c>
      <c r="E21" s="27" t="s">
        <v>742</v>
      </c>
      <c r="F21" s="27" t="s">
        <v>258</v>
      </c>
      <c r="G21" s="27" t="s">
        <v>207</v>
      </c>
      <c r="H21" s="28">
        <v>180</v>
      </c>
      <c r="I21" s="27" t="s">
        <v>132</v>
      </c>
      <c r="J21" s="27" t="s">
        <v>124</v>
      </c>
      <c r="K21" s="29" t="s">
        <v>255</v>
      </c>
      <c r="L21" s="29"/>
      <c r="M21" s="30">
        <v>180</v>
      </c>
      <c r="N21" s="30">
        <v>188</v>
      </c>
      <c r="O21" s="31">
        <v>1.0444444444444445</v>
      </c>
      <c r="P21" s="31">
        <v>1.0444444444444445</v>
      </c>
      <c r="Q21" s="42" t="s">
        <v>2759</v>
      </c>
    </row>
    <row r="22" spans="1:22" ht="57.75" thickTop="1" thickBot="1" x14ac:dyDescent="0.3">
      <c r="A22" s="68">
        <v>148</v>
      </c>
      <c r="B22" s="26" t="s">
        <v>460</v>
      </c>
      <c r="C22" s="27" t="s">
        <v>253</v>
      </c>
      <c r="D22" s="27" t="s">
        <v>743</v>
      </c>
      <c r="E22" s="27" t="s">
        <v>254</v>
      </c>
      <c r="F22" s="27" t="s">
        <v>744</v>
      </c>
      <c r="G22" s="27" t="s">
        <v>122</v>
      </c>
      <c r="H22" s="28">
        <v>1</v>
      </c>
      <c r="I22" s="27" t="s">
        <v>123</v>
      </c>
      <c r="J22" s="27" t="s">
        <v>126</v>
      </c>
      <c r="K22" s="29" t="s">
        <v>38</v>
      </c>
      <c r="L22" s="29"/>
      <c r="M22" s="62">
        <v>1</v>
      </c>
      <c r="N22" s="62">
        <v>1</v>
      </c>
      <c r="O22" s="31">
        <v>1</v>
      </c>
      <c r="P22" s="31">
        <v>1</v>
      </c>
      <c r="Q22" s="42" t="s">
        <v>2777</v>
      </c>
    </row>
    <row r="23" spans="1:22" ht="170.25" thickTop="1" thickBot="1" x14ac:dyDescent="0.3">
      <c r="A23" s="68">
        <v>135</v>
      </c>
      <c r="B23" s="26" t="s">
        <v>460</v>
      </c>
      <c r="C23" s="27" t="s">
        <v>203</v>
      </c>
      <c r="D23" s="27" t="s">
        <v>465</v>
      </c>
      <c r="E23" s="27" t="s">
        <v>465</v>
      </c>
      <c r="F23" s="27" t="s">
        <v>466</v>
      </c>
      <c r="G23" s="27" t="s">
        <v>207</v>
      </c>
      <c r="H23" s="28">
        <v>540</v>
      </c>
      <c r="I23" s="27" t="s">
        <v>132</v>
      </c>
      <c r="J23" s="27" t="s">
        <v>124</v>
      </c>
      <c r="K23" s="29" t="s">
        <v>238</v>
      </c>
      <c r="L23" s="29"/>
      <c r="M23" s="30">
        <v>540</v>
      </c>
      <c r="N23" s="30">
        <v>720</v>
      </c>
      <c r="O23" s="31">
        <v>1.3333333333333333</v>
      </c>
      <c r="P23" s="31">
        <v>1.3333333333333333</v>
      </c>
      <c r="Q23" s="42" t="s">
        <v>2725</v>
      </c>
    </row>
    <row r="24" spans="1:22" ht="151.5" thickTop="1" thickBot="1" x14ac:dyDescent="0.3">
      <c r="A24" s="68">
        <v>130</v>
      </c>
      <c r="B24" s="26" t="s">
        <v>460</v>
      </c>
      <c r="C24" s="27" t="s">
        <v>203</v>
      </c>
      <c r="D24" s="27" t="s">
        <v>256</v>
      </c>
      <c r="E24" s="27" t="s">
        <v>745</v>
      </c>
      <c r="F24" s="27" t="s">
        <v>234</v>
      </c>
      <c r="G24" s="27" t="s">
        <v>207</v>
      </c>
      <c r="H24" s="28">
        <v>26</v>
      </c>
      <c r="I24" s="27" t="s">
        <v>123</v>
      </c>
      <c r="J24" s="27" t="s">
        <v>124</v>
      </c>
      <c r="K24" s="29" t="s">
        <v>33</v>
      </c>
      <c r="L24" s="29"/>
      <c r="M24" s="30">
        <v>26</v>
      </c>
      <c r="N24" s="30">
        <v>33</v>
      </c>
      <c r="O24" s="31">
        <v>1.2692307692307692</v>
      </c>
      <c r="P24" s="31">
        <v>1.2692307692307692</v>
      </c>
      <c r="Q24" s="42" t="s">
        <v>2778</v>
      </c>
    </row>
    <row r="25" spans="1:22" ht="151.5" thickTop="1" thickBot="1" x14ac:dyDescent="0.3">
      <c r="A25" s="68">
        <v>154</v>
      </c>
      <c r="B25" s="26" t="s">
        <v>460</v>
      </c>
      <c r="C25" s="27" t="s">
        <v>203</v>
      </c>
      <c r="D25" s="27" t="s">
        <v>259</v>
      </c>
      <c r="E25" s="27" t="s">
        <v>262</v>
      </c>
      <c r="F25" s="27" t="s">
        <v>746</v>
      </c>
      <c r="G25" s="27" t="s">
        <v>122</v>
      </c>
      <c r="H25" s="28">
        <v>0.45</v>
      </c>
      <c r="I25" s="27" t="s">
        <v>132</v>
      </c>
      <c r="J25" s="27" t="s">
        <v>124</v>
      </c>
      <c r="K25" s="29" t="s">
        <v>255</v>
      </c>
      <c r="L25" s="29"/>
      <c r="M25" s="49">
        <v>0.45</v>
      </c>
      <c r="N25" s="49">
        <v>0.41817140684969045</v>
      </c>
      <c r="O25" s="31">
        <v>0.92926979299931212</v>
      </c>
      <c r="P25" s="31">
        <v>0.92926979299931212</v>
      </c>
      <c r="Q25" s="42" t="s">
        <v>2779</v>
      </c>
    </row>
    <row r="26" spans="1:22" ht="57.75" thickTop="1" thickBot="1" x14ac:dyDescent="0.3">
      <c r="A26" s="68">
        <v>139</v>
      </c>
      <c r="B26" s="26" t="s">
        <v>460</v>
      </c>
      <c r="C26" s="27" t="s">
        <v>194</v>
      </c>
      <c r="D26" s="27" t="s">
        <v>389</v>
      </c>
      <c r="E26" s="27" t="s">
        <v>747</v>
      </c>
      <c r="F26" s="27" t="s">
        <v>748</v>
      </c>
      <c r="G26" s="27" t="s">
        <v>207</v>
      </c>
      <c r="H26" s="28">
        <v>25</v>
      </c>
      <c r="I26" s="27" t="s">
        <v>267</v>
      </c>
      <c r="J26" s="27" t="s">
        <v>124</v>
      </c>
      <c r="K26" s="29" t="s">
        <v>36</v>
      </c>
      <c r="L26" s="29"/>
      <c r="M26" s="30">
        <v>25</v>
      </c>
      <c r="N26" s="30">
        <v>27</v>
      </c>
      <c r="O26" s="31">
        <v>1.08</v>
      </c>
      <c r="P26" s="31">
        <v>1.08</v>
      </c>
      <c r="Q26" s="42" t="s">
        <v>2736</v>
      </c>
    </row>
    <row r="27" spans="1:22" ht="151.5" thickTop="1" thickBot="1" x14ac:dyDescent="0.3">
      <c r="A27" s="68">
        <v>131</v>
      </c>
      <c r="B27" s="26" t="s">
        <v>460</v>
      </c>
      <c r="C27" s="27" t="s">
        <v>203</v>
      </c>
      <c r="D27" s="27" t="s">
        <v>749</v>
      </c>
      <c r="E27" s="27" t="s">
        <v>235</v>
      </c>
      <c r="F27" s="27" t="s">
        <v>236</v>
      </c>
      <c r="G27" s="27" t="s">
        <v>207</v>
      </c>
      <c r="H27" s="28">
        <v>1</v>
      </c>
      <c r="I27" s="27" t="s">
        <v>130</v>
      </c>
      <c r="J27" s="27" t="s">
        <v>124</v>
      </c>
      <c r="K27" s="29" t="s">
        <v>33</v>
      </c>
      <c r="L27" s="29"/>
      <c r="M27" s="50">
        <v>1</v>
      </c>
      <c r="N27" s="50">
        <v>0.8</v>
      </c>
      <c r="O27" s="31">
        <v>0.8</v>
      </c>
      <c r="P27" s="31">
        <v>0.8</v>
      </c>
      <c r="Q27" s="42" t="s">
        <v>2780</v>
      </c>
    </row>
    <row r="28" spans="1:22" ht="207.75" thickTop="1" thickBot="1" x14ac:dyDescent="0.3">
      <c r="A28" s="68">
        <v>155</v>
      </c>
      <c r="B28" s="26" t="s">
        <v>460</v>
      </c>
      <c r="C28" s="27" t="s">
        <v>203</v>
      </c>
      <c r="D28" s="27" t="s">
        <v>259</v>
      </c>
      <c r="E28" s="27" t="s">
        <v>260</v>
      </c>
      <c r="F28" s="27" t="s">
        <v>750</v>
      </c>
      <c r="G28" s="27" t="s">
        <v>122</v>
      </c>
      <c r="H28" s="28">
        <v>0.2</v>
      </c>
      <c r="I28" s="27" t="s">
        <v>132</v>
      </c>
      <c r="J28" s="27" t="s">
        <v>261</v>
      </c>
      <c r="K28" s="29" t="s">
        <v>255</v>
      </c>
      <c r="L28" s="29"/>
      <c r="M28" s="49">
        <v>0.2</v>
      </c>
      <c r="N28" s="49">
        <v>9.6000000000000002E-2</v>
      </c>
      <c r="O28" s="31">
        <v>0.48</v>
      </c>
      <c r="P28" s="31">
        <v>0.48</v>
      </c>
      <c r="Q28" s="42" t="s">
        <v>2781</v>
      </c>
    </row>
    <row r="29" spans="1:22" ht="57.75" thickTop="1" thickBot="1" x14ac:dyDescent="0.3">
      <c r="A29" s="68">
        <v>140</v>
      </c>
      <c r="B29" s="26" t="s">
        <v>460</v>
      </c>
      <c r="C29" s="27" t="s">
        <v>194</v>
      </c>
      <c r="D29" s="27" t="s">
        <v>389</v>
      </c>
      <c r="E29" s="27" t="s">
        <v>751</v>
      </c>
      <c r="F29" s="27" t="s">
        <v>248</v>
      </c>
      <c r="G29" s="27" t="s">
        <v>122</v>
      </c>
      <c r="H29" s="28">
        <v>1</v>
      </c>
      <c r="I29" s="27" t="s">
        <v>267</v>
      </c>
      <c r="J29" s="27" t="s">
        <v>126</v>
      </c>
      <c r="K29" s="29" t="s">
        <v>36</v>
      </c>
      <c r="L29" s="29"/>
      <c r="M29" s="27">
        <v>1</v>
      </c>
      <c r="N29" s="27">
        <v>1</v>
      </c>
      <c r="O29" s="31">
        <v>1</v>
      </c>
      <c r="P29" s="31">
        <v>1</v>
      </c>
      <c r="Q29" s="66" t="s">
        <v>2997</v>
      </c>
    </row>
    <row r="30" spans="1:22" s="63" customFormat="1" ht="226.5" thickTop="1" thickBot="1" x14ac:dyDescent="0.3">
      <c r="A30" s="68">
        <v>156</v>
      </c>
      <c r="B30" s="26" t="s">
        <v>460</v>
      </c>
      <c r="C30" s="27" t="s">
        <v>203</v>
      </c>
      <c r="D30" s="27" t="s">
        <v>752</v>
      </c>
      <c r="E30" s="27" t="s">
        <v>753</v>
      </c>
      <c r="F30" s="27" t="s">
        <v>754</v>
      </c>
      <c r="G30" s="27" t="s">
        <v>122</v>
      </c>
      <c r="H30" s="28">
        <v>0.45</v>
      </c>
      <c r="I30" s="27" t="s">
        <v>132</v>
      </c>
      <c r="J30" s="27" t="s">
        <v>126</v>
      </c>
      <c r="K30" s="29" t="s">
        <v>255</v>
      </c>
      <c r="L30" s="29"/>
      <c r="M30" s="39">
        <v>0.45</v>
      </c>
      <c r="N30" s="49">
        <v>0.59480900196216557</v>
      </c>
      <c r="O30" s="31">
        <v>1.3217977821381457</v>
      </c>
      <c r="P30" s="31">
        <v>1.3217977821381457</v>
      </c>
      <c r="Q30" s="42" t="s">
        <v>2782</v>
      </c>
      <c r="R30" s="16"/>
      <c r="S30" s="16"/>
      <c r="T30" s="16"/>
      <c r="U30" s="16"/>
      <c r="V30" s="16"/>
    </row>
    <row r="31" spans="1:22" ht="57.75" thickTop="1" thickBot="1" x14ac:dyDescent="0.3">
      <c r="A31" s="68">
        <v>141</v>
      </c>
      <c r="B31" s="26" t="s">
        <v>460</v>
      </c>
      <c r="C31" s="27" t="s">
        <v>194</v>
      </c>
      <c r="D31" s="27" t="s">
        <v>389</v>
      </c>
      <c r="E31" s="27" t="s">
        <v>755</v>
      </c>
      <c r="F31" s="27" t="s">
        <v>756</v>
      </c>
      <c r="G31" s="27" t="s">
        <v>122</v>
      </c>
      <c r="H31" s="28">
        <v>1</v>
      </c>
      <c r="I31" s="27" t="s">
        <v>267</v>
      </c>
      <c r="J31" s="27" t="s">
        <v>126</v>
      </c>
      <c r="K31" s="29" t="s">
        <v>36</v>
      </c>
      <c r="L31" s="29"/>
      <c r="M31" s="62">
        <v>1</v>
      </c>
      <c r="N31" s="62">
        <v>1</v>
      </c>
      <c r="O31" s="31">
        <v>1</v>
      </c>
      <c r="P31" s="31">
        <v>1</v>
      </c>
      <c r="Q31" s="42" t="s">
        <v>2998</v>
      </c>
    </row>
    <row r="32" spans="1:22" ht="207.75" thickTop="1" thickBot="1" x14ac:dyDescent="0.35">
      <c r="A32" s="68">
        <v>157</v>
      </c>
      <c r="B32" s="26" t="s">
        <v>460</v>
      </c>
      <c r="C32" s="27" t="s">
        <v>203</v>
      </c>
      <c r="D32" s="27" t="s">
        <v>256</v>
      </c>
      <c r="E32" s="27" t="s">
        <v>757</v>
      </c>
      <c r="F32" s="27" t="s">
        <v>758</v>
      </c>
      <c r="G32" s="27" t="s">
        <v>122</v>
      </c>
      <c r="H32" s="28">
        <v>0.45</v>
      </c>
      <c r="I32" s="27" t="s">
        <v>132</v>
      </c>
      <c r="J32" s="27" t="s">
        <v>126</v>
      </c>
      <c r="K32" s="29" t="s">
        <v>255</v>
      </c>
      <c r="L32" s="29"/>
      <c r="M32" s="49">
        <v>0.45</v>
      </c>
      <c r="N32" s="49">
        <v>0.57589748887476166</v>
      </c>
      <c r="O32" s="31">
        <v>1.2797721974994702</v>
      </c>
      <c r="P32" s="31">
        <v>1.2797721974994702</v>
      </c>
      <c r="Q32" s="57" t="s">
        <v>2764</v>
      </c>
    </row>
    <row r="33" spans="1:17" ht="48.75" thickTop="1" thickBot="1" x14ac:dyDescent="0.3">
      <c r="A33" s="68">
        <v>142</v>
      </c>
      <c r="B33" s="26" t="s">
        <v>460</v>
      </c>
      <c r="C33" s="27" t="s">
        <v>203</v>
      </c>
      <c r="D33" s="27" t="s">
        <v>497</v>
      </c>
      <c r="E33" s="27" t="s">
        <v>498</v>
      </c>
      <c r="F33" s="27" t="s">
        <v>499</v>
      </c>
      <c r="G33" s="27" t="s">
        <v>122</v>
      </c>
      <c r="H33" s="28">
        <v>1</v>
      </c>
      <c r="I33" s="27" t="s">
        <v>130</v>
      </c>
      <c r="J33" s="27" t="s">
        <v>124</v>
      </c>
      <c r="K33" s="29" t="s">
        <v>36</v>
      </c>
      <c r="L33" s="29"/>
      <c r="M33" s="62">
        <v>1</v>
      </c>
      <c r="N33" s="49">
        <v>0.98799999999999999</v>
      </c>
      <c r="O33" s="31">
        <v>0.98799999999999999</v>
      </c>
      <c r="P33" s="31">
        <v>0.98799999999999999</v>
      </c>
      <c r="Q33" s="42" t="s">
        <v>2783</v>
      </c>
    </row>
    <row r="34" spans="1:17" ht="48.75" thickTop="1" thickBot="1" x14ac:dyDescent="0.3">
      <c r="A34" s="68">
        <v>144</v>
      </c>
      <c r="B34" s="26" t="s">
        <v>460</v>
      </c>
      <c r="C34" s="27" t="s">
        <v>203</v>
      </c>
      <c r="D34" s="27" t="s">
        <v>500</v>
      </c>
      <c r="E34" s="27" t="s">
        <v>501</v>
      </c>
      <c r="F34" s="27" t="s">
        <v>502</v>
      </c>
      <c r="G34" s="27" t="s">
        <v>122</v>
      </c>
      <c r="H34" s="28">
        <v>1</v>
      </c>
      <c r="I34" s="27" t="s">
        <v>130</v>
      </c>
      <c r="J34" s="27" t="s">
        <v>124</v>
      </c>
      <c r="K34" s="29" t="s">
        <v>36</v>
      </c>
      <c r="L34" s="29"/>
      <c r="M34" s="62">
        <v>1</v>
      </c>
      <c r="N34" s="49">
        <v>0.85899999999999999</v>
      </c>
      <c r="O34" s="31">
        <v>0.85899999999999999</v>
      </c>
      <c r="P34" s="31">
        <v>0.85899999999999999</v>
      </c>
      <c r="Q34" s="42" t="s">
        <v>2784</v>
      </c>
    </row>
    <row r="35" spans="1:17" ht="151.5" thickTop="1" thickBot="1" x14ac:dyDescent="0.3">
      <c r="A35" s="68">
        <v>105</v>
      </c>
      <c r="B35" s="26" t="s">
        <v>485</v>
      </c>
      <c r="C35" s="27" t="s">
        <v>154</v>
      </c>
      <c r="D35" s="27" t="s">
        <v>165</v>
      </c>
      <c r="E35" s="27" t="s">
        <v>155</v>
      </c>
      <c r="F35" s="27" t="s">
        <v>486</v>
      </c>
      <c r="G35" s="27" t="s">
        <v>122</v>
      </c>
      <c r="H35" s="28">
        <v>0.9</v>
      </c>
      <c r="I35" s="27" t="s">
        <v>132</v>
      </c>
      <c r="J35" s="27" t="s">
        <v>126</v>
      </c>
      <c r="K35" s="29" t="s">
        <v>87</v>
      </c>
      <c r="L35" s="29"/>
      <c r="M35" s="65">
        <v>0.9</v>
      </c>
      <c r="N35" s="65">
        <v>1.1066666666666667</v>
      </c>
      <c r="O35" s="31">
        <v>1.2296296296296296</v>
      </c>
      <c r="P35" s="31">
        <v>1.2296296296296296</v>
      </c>
      <c r="Q35" s="42" t="s">
        <v>2785</v>
      </c>
    </row>
    <row r="36" spans="1:17" ht="34.5" thickTop="1" x14ac:dyDescent="0.35">
      <c r="M36" s="3"/>
      <c r="N36" s="3"/>
      <c r="O36" s="2" t="s">
        <v>157</v>
      </c>
      <c r="P36" s="4">
        <v>1.1560542318761693</v>
      </c>
      <c r="Q36" s="1" t="s">
        <v>158</v>
      </c>
    </row>
  </sheetData>
  <sheetProtection algorithmName="SHA-512" hashValue="oQWGJeH5ySTGlNulvy9SAu+dvH9dos9ZXq6tKQ723J1cnd1ObfsDQb56j628lPsEgTe7TG334A0SfiXGr2/pXw==" saltValue="h9GF8Zx0vt0ZGYz7/4p74A==" spinCount="100000" sheet="1" formatCells="0" formatColumns="0"/>
  <autoFilter ref="A3:Q35" xr:uid="{00000000-0001-0000-0400-000000000000}"/>
  <conditionalFormatting sqref="B4:B35">
    <cfRule type="containsText" dxfId="2975" priority="298" operator="containsText" text="Normatividad al Servicio del Cambio / Procesos">
      <formula>NOT(ISERROR(SEARCH("Normatividad al Servicio del Cambio / Procesos",B4)))</formula>
    </cfRule>
    <cfRule type="containsText" dxfId="2974" priority="321" operator="containsText" text="Transparencia y Cercanía al Ciudadano / Grupos de Interés ">
      <formula>NOT(ISERROR(SEARCH("Transparencia y Cercanía al Ciudadano / Grupos de Interés ",B4)))</formula>
    </cfRule>
    <cfRule type="containsText" dxfId="2973" priority="322" operator="containsText" text="Apoyo a la Modernización DIAN / Procesos">
      <formula>NOT(ISERROR(SEARCH("Apoyo a la Modernización DIAN / Procesos",B4)))</formula>
    </cfRule>
    <cfRule type="containsText" dxfId="2972" priority="323" operator="containsText" text="Transformación Cultural y Gestión del Cambio / Talento Humano">
      <formula>NOT(ISERROR(SEARCH("Transformación Cultural y Gestión del Cambio / Talento Humano",B4)))</formula>
    </cfRule>
    <cfRule type="containsText" dxfId="2971" priority="32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2970" priority="308" operator="containsText" text="Modernización y Gestión Integral de Procesos del Negocio / Procesos">
      <formula>NOT(ISERROR(SEARCH("Modernización y Gestión Integral de Procesos del Negocio / Procesos",C4)))</formula>
    </cfRule>
    <cfRule type="containsText" dxfId="2969" priority="309" operator="containsText" text="Transparencia y Cercanía al Ciudadano / Grupos de Interés">
      <formula>NOT(ISERROR(SEARCH("Transparencia y Cercanía al Ciudadano / Grupos de Interés",C4)))</formula>
    </cfRule>
    <cfRule type="containsText" dxfId="2968" priority="310" operator="containsText" text="Legitimidad y Sostenibilidad Fiscal / Resultados">
      <formula>NOT(ISERROR(SEARCH("Legitimidad y Sostenibilidad Fiscal / Resultados",C4)))</formula>
    </cfRule>
  </conditionalFormatting>
  <conditionalFormatting sqref="F4:G35 C4:D35">
    <cfRule type="containsText" dxfId="2967" priority="307" operator="containsText" text="Aprendizaje y Crecimiento / Talento Humano">
      <formula>NOT(ISERROR(SEARCH("Aprendizaje y Crecimiento / Talento Humano",C4)))</formula>
    </cfRule>
  </conditionalFormatting>
  <conditionalFormatting sqref="H4:H35">
    <cfRule type="expression" dxfId="2966" priority="303">
      <formula>$G4&lt;&gt;"Porcentaje"</formula>
    </cfRule>
    <cfRule type="expression" dxfId="2965" priority="304">
      <formula>$G4="Porcentaje"</formula>
    </cfRule>
  </conditionalFormatting>
  <conditionalFormatting sqref="O4:O35">
    <cfRule type="cellIs" dxfId="2964" priority="312" operator="greaterThan">
      <formula>1.1</formula>
    </cfRule>
    <cfRule type="cellIs" dxfId="2963" priority="313" operator="between">
      <formula>100%</formula>
      <formula>110%</formula>
    </cfRule>
  </conditionalFormatting>
  <conditionalFormatting sqref="O4:O35">
    <cfRule type="containsText" dxfId="2962" priority="311" operator="containsText" text="Sin medición en la vigencia">
      <formula>NOT(ISERROR(SEARCH("Sin medición en la vigencia",O4)))</formula>
    </cfRule>
  </conditionalFormatting>
  <conditionalFormatting sqref="P4:P35">
    <cfRule type="cellIs" dxfId="2961" priority="317" operator="greaterThan">
      <formula>1.1</formula>
    </cfRule>
    <cfRule type="cellIs" dxfId="2960" priority="318" operator="between">
      <formula>100%</formula>
      <formula>110%</formula>
    </cfRule>
    <cfRule type="cellIs" dxfId="2959" priority="319" operator="between">
      <formula>70%</formula>
      <formula>99.9999999%</formula>
    </cfRule>
    <cfRule type="cellIs" dxfId="2958" priority="320" operator="between">
      <formula>0</formula>
      <formula>0.6999999999999</formula>
    </cfRule>
  </conditionalFormatting>
  <conditionalFormatting sqref="F4:G28 I4:J35">
    <cfRule type="containsText" dxfId="2957" priority="299" operator="containsText" text="Aprendizaje y Crecimiento / Talento Humano">
      <formula>NOT(ISERROR(SEARCH("Aprendizaje y Crecimiento / Talento Humano",F4)))</formula>
    </cfRule>
    <cfRule type="containsText" dxfId="2956" priority="300" operator="containsText" text="Modernización y Gestión Integral de Procesos del Negocio / Procesos">
      <formula>NOT(ISERROR(SEARCH("Modernización y Gestión Integral de Procesos del Negocio / Procesos",F4)))</formula>
    </cfRule>
    <cfRule type="containsText" dxfId="2955" priority="301" operator="containsText" text="Transparencia y Cercanía al Ciudadano / Grupos de Interés">
      <formula>NOT(ISERROR(SEARCH("Transparencia y Cercanía al Ciudadano / Grupos de Interés",F4)))</formula>
    </cfRule>
    <cfRule type="containsText" dxfId="2954" priority="302" operator="containsText" text="Legitimidad y Sostenibilidad Fiscal / Resultados">
      <formula>NOT(ISERROR(SEARCH("Legitimidad y Sostenibilidad Fiscal / Resultados",F4)))</formula>
    </cfRule>
  </conditionalFormatting>
  <conditionalFormatting sqref="O4:O35">
    <cfRule type="cellIs" dxfId="2953" priority="314" operator="between">
      <formula>70%</formula>
      <formula>99.9999999%</formula>
    </cfRule>
    <cfRule type="cellIs" dxfId="2952" priority="315" operator="between">
      <formula>0</formula>
      <formula>0.6999999999999</formula>
    </cfRule>
  </conditionalFormatting>
  <conditionalFormatting sqref="M33:M34">
    <cfRule type="containsText" dxfId="2951" priority="200" operator="containsText" text="Aprendizaje y Crecimiento / Talento Humano">
      <formula>NOT(ISERROR(SEARCH("Aprendizaje y Crecimiento / Talento Humano",M33)))</formula>
    </cfRule>
    <cfRule type="containsText" dxfId="2950" priority="201" operator="containsText" text="Modernización y Gestión Integral de Procesos del Negocio / Procesos">
      <formula>NOT(ISERROR(SEARCH("Modernización y Gestión Integral de Procesos del Negocio / Procesos",M33)))</formula>
    </cfRule>
    <cfRule type="containsText" dxfId="2949" priority="202" operator="containsText" text="Transparencia y Cercanía al Ciudadano / Grupos de Interés">
      <formula>NOT(ISERROR(SEARCH("Transparencia y Cercanía al Ciudadano / Grupos de Interés",M33)))</formula>
    </cfRule>
    <cfRule type="containsText" dxfId="2948" priority="203" operator="containsText" text="Legitimidad y Sostenibilidad Fiscal / Resultados">
      <formula>NOT(ISERROR(SEARCH("Legitimidad y Sostenibilidad Fiscal / Resultados",M33)))</formula>
    </cfRule>
  </conditionalFormatting>
  <conditionalFormatting sqref="M13:N13">
    <cfRule type="containsText" dxfId="2947" priority="172" operator="containsText" text="Aprendizaje y Crecimiento / Talento Humano">
      <formula>NOT(ISERROR(SEARCH("Aprendizaje y Crecimiento / Talento Humano",M13)))</formula>
    </cfRule>
    <cfRule type="containsText" dxfId="2946" priority="173" operator="containsText" text="Modernización y Gestión Integral de Procesos del Negocio / Procesos">
      <formula>NOT(ISERROR(SEARCH("Modernización y Gestión Integral de Procesos del Negocio / Procesos",M13)))</formula>
    </cfRule>
    <cfRule type="containsText" dxfId="2945" priority="174" operator="containsText" text="Transparencia y Cercanía al Ciudadano / Grupos de Interés">
      <formula>NOT(ISERROR(SEARCH("Transparencia y Cercanía al Ciudadano / Grupos de Interés",M13)))</formula>
    </cfRule>
    <cfRule type="containsText" dxfId="2944" priority="175" operator="containsText" text="Legitimidad y Sostenibilidad Fiscal / Resultados">
      <formula>NOT(ISERROR(SEARCH("Legitimidad y Sostenibilidad Fiscal / Resultados",M13)))</formula>
    </cfRule>
  </conditionalFormatting>
  <conditionalFormatting sqref="M29:N29">
    <cfRule type="containsText" dxfId="2943" priority="236" operator="containsText" text="Aprendizaje y Crecimiento / Talento Humano">
      <formula>NOT(ISERROR(SEARCH("Aprendizaje y Crecimiento / Talento Humano",M29)))</formula>
    </cfRule>
    <cfRule type="containsText" dxfId="2942" priority="237" operator="containsText" text="Modernización y Gestión Integral de Procesos del Negocio / Procesos">
      <formula>NOT(ISERROR(SEARCH("Modernización y Gestión Integral de Procesos del Negocio / Procesos",M29)))</formula>
    </cfRule>
    <cfRule type="containsText" dxfId="2941" priority="238" operator="containsText" text="Transparencia y Cercanía al Ciudadano / Grupos de Interés">
      <formula>NOT(ISERROR(SEARCH("Transparencia y Cercanía al Ciudadano / Grupos de Interés",M29)))</formula>
    </cfRule>
    <cfRule type="containsText" dxfId="2940" priority="239" operator="containsText" text="Legitimidad y Sostenibilidad Fiscal / Resultados">
      <formula>NOT(ISERROR(SEARCH("Legitimidad y Sostenibilidad Fiscal / Resultados",M29)))</formula>
    </cfRule>
    <cfRule type="expression" dxfId="2939" priority="240">
      <formula>$G29&lt;&gt;"Porcentaje"</formula>
    </cfRule>
    <cfRule type="expression" dxfId="2938" priority="241">
      <formula>$G29="Porcentaje"</formula>
    </cfRule>
  </conditionalFormatting>
  <conditionalFormatting sqref="M31:N31">
    <cfRule type="containsText" dxfId="2937" priority="212" operator="containsText" text="Aprendizaje y Crecimiento / Talento Humano">
      <formula>NOT(ISERROR(SEARCH("Aprendizaje y Crecimiento / Talento Humano",M31)))</formula>
    </cfRule>
    <cfRule type="containsText" dxfId="2936" priority="213" operator="containsText" text="Modernización y Gestión Integral de Procesos del Negocio / Procesos">
      <formula>NOT(ISERROR(SEARCH("Modernización y Gestión Integral de Procesos del Negocio / Procesos",M31)))</formula>
    </cfRule>
    <cfRule type="containsText" dxfId="2935" priority="214" operator="containsText" text="Transparencia y Cercanía al Ciudadano / Grupos de Interés">
      <formula>NOT(ISERROR(SEARCH("Transparencia y Cercanía al Ciudadano / Grupos de Interés",M31)))</formula>
    </cfRule>
    <cfRule type="containsText" dxfId="2934" priority="215" operator="containsText" text="Legitimidad y Sostenibilidad Fiscal / Resultados">
      <formula>NOT(ISERROR(SEARCH("Legitimidad y Sostenibilidad Fiscal / Resultados",M31)))</formula>
    </cfRule>
  </conditionalFormatting>
  <hyperlinks>
    <hyperlink ref="Q36" location="Principal!A1" display="volver al índice" xr:uid="{306089B1-4A57-4501-9300-1F152B8375F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16" operator="containsText" id="{DF0AEED1-543C-4B46-A12D-E3F126808C8A}">
            <xm:f>NOT(ISERROR(SEARCH("-",P4)))</xm:f>
            <xm:f>"-"</xm:f>
            <x14:dxf>
              <fill>
                <patternFill>
                  <bgColor rgb="FF000000"/>
                </patternFill>
              </fill>
            </x14:dxf>
          </x14:cfRule>
          <xm:sqref>P4:P35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367D-7282-4437-97BB-BF7A780509E0}">
  <sheetPr codeName="Hoja16">
    <pageSetUpPr fitToPage="1"/>
  </sheetPr>
  <dimension ref="A1:Q13"/>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171</v>
      </c>
      <c r="E1" s="9" t="s">
        <v>38</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95.25" thickTop="1" thickBot="1" x14ac:dyDescent="0.3">
      <c r="A4" s="25">
        <v>145</v>
      </c>
      <c r="B4" s="26" t="s">
        <v>438</v>
      </c>
      <c r="C4" s="27" t="s">
        <v>127</v>
      </c>
      <c r="D4" s="27" t="s">
        <v>249</v>
      </c>
      <c r="E4" s="27" t="s">
        <v>250</v>
      </c>
      <c r="F4" s="27" t="s">
        <v>251</v>
      </c>
      <c r="G4" s="27" t="s">
        <v>231</v>
      </c>
      <c r="H4" s="28">
        <v>130000000000</v>
      </c>
      <c r="I4" s="27" t="s">
        <v>123</v>
      </c>
      <c r="J4" s="27" t="s">
        <v>124</v>
      </c>
      <c r="K4" s="29" t="s">
        <v>38</v>
      </c>
      <c r="L4" s="29"/>
      <c r="M4" s="30">
        <v>130000000000</v>
      </c>
      <c r="N4" s="30">
        <v>355565901890</v>
      </c>
      <c r="O4" s="31">
        <v>2.7351223222307692</v>
      </c>
      <c r="P4" s="31">
        <v>2</v>
      </c>
      <c r="Q4" s="42" t="s">
        <v>2741</v>
      </c>
    </row>
    <row r="5" spans="1:17" ht="76.5" thickTop="1" thickBot="1" x14ac:dyDescent="0.3">
      <c r="A5" s="25">
        <v>146</v>
      </c>
      <c r="B5" s="26" t="s">
        <v>438</v>
      </c>
      <c r="C5" s="27" t="s">
        <v>127</v>
      </c>
      <c r="D5" s="27" t="s">
        <v>249</v>
      </c>
      <c r="E5" s="27" t="s">
        <v>490</v>
      </c>
      <c r="F5" s="27" t="s">
        <v>491</v>
      </c>
      <c r="G5" s="27" t="s">
        <v>231</v>
      </c>
      <c r="H5" s="28">
        <v>160000000000</v>
      </c>
      <c r="I5" s="27" t="s">
        <v>123</v>
      </c>
      <c r="J5" s="27" t="s">
        <v>124</v>
      </c>
      <c r="K5" s="29" t="s">
        <v>38</v>
      </c>
      <c r="L5" s="29"/>
      <c r="M5" s="30">
        <v>160000000000</v>
      </c>
      <c r="N5" s="30">
        <v>392020706262</v>
      </c>
      <c r="O5" s="31">
        <v>2.4501294141374999</v>
      </c>
      <c r="P5" s="31">
        <v>2</v>
      </c>
      <c r="Q5" s="42" t="s">
        <v>2742</v>
      </c>
    </row>
    <row r="6" spans="1:17" ht="76.5" thickTop="1" thickBot="1" x14ac:dyDescent="0.3">
      <c r="A6" s="25">
        <v>147</v>
      </c>
      <c r="B6" s="26" t="s">
        <v>438</v>
      </c>
      <c r="C6" s="27" t="s">
        <v>127</v>
      </c>
      <c r="D6" s="27" t="s">
        <v>249</v>
      </c>
      <c r="E6" s="27" t="s">
        <v>252</v>
      </c>
      <c r="F6" s="27" t="s">
        <v>252</v>
      </c>
      <c r="G6" s="27" t="s">
        <v>231</v>
      </c>
      <c r="H6" s="28">
        <v>18000000000</v>
      </c>
      <c r="I6" s="27" t="s">
        <v>123</v>
      </c>
      <c r="J6" s="27" t="s">
        <v>124</v>
      </c>
      <c r="K6" s="29" t="s">
        <v>38</v>
      </c>
      <c r="L6" s="29"/>
      <c r="M6" s="30">
        <v>18000000000</v>
      </c>
      <c r="N6" s="30">
        <v>18905508337</v>
      </c>
      <c r="O6" s="31">
        <v>1.0503060187222222</v>
      </c>
      <c r="P6" s="31">
        <v>1.0503060187222222</v>
      </c>
      <c r="Q6" s="42" t="s">
        <v>2743</v>
      </c>
    </row>
    <row r="7" spans="1:17" ht="80.25" thickTop="1" thickBot="1" x14ac:dyDescent="0.3">
      <c r="A7" s="104">
        <v>20</v>
      </c>
      <c r="B7" s="83" t="s">
        <v>449</v>
      </c>
      <c r="C7" s="84" t="s">
        <v>160</v>
      </c>
      <c r="D7" s="84" t="s">
        <v>402</v>
      </c>
      <c r="E7" s="84" t="s">
        <v>452</v>
      </c>
      <c r="F7" s="84" t="s">
        <v>453</v>
      </c>
      <c r="G7" s="84" t="s">
        <v>122</v>
      </c>
      <c r="H7" s="85">
        <v>1</v>
      </c>
      <c r="I7" s="84" t="s">
        <v>130</v>
      </c>
      <c r="J7" s="84" t="s">
        <v>126</v>
      </c>
      <c r="K7" s="86" t="s">
        <v>51</v>
      </c>
      <c r="L7" s="86"/>
      <c r="M7" s="89"/>
      <c r="N7" s="89"/>
      <c r="O7" s="88" t="s">
        <v>406</v>
      </c>
      <c r="P7" s="88" t="s">
        <v>291</v>
      </c>
      <c r="Q7" s="87" t="s">
        <v>2485</v>
      </c>
    </row>
    <row r="8" spans="1:17" ht="48.75" thickTop="1" thickBot="1" x14ac:dyDescent="0.3">
      <c r="A8" s="25">
        <v>129</v>
      </c>
      <c r="B8" s="26" t="s">
        <v>460</v>
      </c>
      <c r="C8" s="27" t="s">
        <v>203</v>
      </c>
      <c r="D8" s="27" t="s">
        <v>233</v>
      </c>
      <c r="E8" s="27" t="s">
        <v>740</v>
      </c>
      <c r="F8" s="27" t="s">
        <v>741</v>
      </c>
      <c r="G8" s="27" t="s">
        <v>207</v>
      </c>
      <c r="H8" s="28">
        <v>1</v>
      </c>
      <c r="I8" s="27" t="s">
        <v>153</v>
      </c>
      <c r="J8" s="27" t="s">
        <v>124</v>
      </c>
      <c r="K8" s="29" t="s">
        <v>33</v>
      </c>
      <c r="L8" s="29"/>
      <c r="M8" s="30">
        <v>1</v>
      </c>
      <c r="N8" s="30">
        <v>1</v>
      </c>
      <c r="O8" s="31">
        <v>1</v>
      </c>
      <c r="P8" s="31">
        <v>1</v>
      </c>
      <c r="Q8" s="42" t="s">
        <v>2744</v>
      </c>
    </row>
    <row r="9" spans="1:17" ht="57.75" thickTop="1" thickBot="1" x14ac:dyDescent="0.3">
      <c r="A9" s="25">
        <v>148</v>
      </c>
      <c r="B9" s="26" t="s">
        <v>460</v>
      </c>
      <c r="C9" s="27" t="s">
        <v>253</v>
      </c>
      <c r="D9" s="27" t="s">
        <v>743</v>
      </c>
      <c r="E9" s="27" t="s">
        <v>254</v>
      </c>
      <c r="F9" s="27" t="s">
        <v>744</v>
      </c>
      <c r="G9" s="27" t="s">
        <v>122</v>
      </c>
      <c r="H9" s="28">
        <v>1</v>
      </c>
      <c r="I9" s="27" t="s">
        <v>123</v>
      </c>
      <c r="J9" s="27" t="s">
        <v>126</v>
      </c>
      <c r="K9" s="29" t="s">
        <v>38</v>
      </c>
      <c r="L9" s="29"/>
      <c r="M9" s="30">
        <v>1</v>
      </c>
      <c r="N9" s="30">
        <v>1</v>
      </c>
      <c r="O9" s="31">
        <v>1</v>
      </c>
      <c r="P9" s="31">
        <v>1</v>
      </c>
      <c r="Q9" s="42" t="s">
        <v>2745</v>
      </c>
    </row>
    <row r="10" spans="1:17" ht="95.25" thickTop="1" thickBot="1" x14ac:dyDescent="0.3">
      <c r="A10" s="25">
        <v>130</v>
      </c>
      <c r="B10" s="26" t="s">
        <v>460</v>
      </c>
      <c r="C10" s="27" t="s">
        <v>203</v>
      </c>
      <c r="D10" s="27" t="s">
        <v>256</v>
      </c>
      <c r="E10" s="27" t="s">
        <v>745</v>
      </c>
      <c r="F10" s="27" t="s">
        <v>234</v>
      </c>
      <c r="G10" s="27" t="s">
        <v>207</v>
      </c>
      <c r="H10" s="28">
        <v>2</v>
      </c>
      <c r="I10" s="27" t="s">
        <v>123</v>
      </c>
      <c r="J10" s="27" t="s">
        <v>124</v>
      </c>
      <c r="K10" s="29" t="s">
        <v>33</v>
      </c>
      <c r="L10" s="29"/>
      <c r="M10" s="30">
        <v>2</v>
      </c>
      <c r="N10" s="30">
        <v>2</v>
      </c>
      <c r="O10" s="31">
        <v>1</v>
      </c>
      <c r="P10" s="31">
        <v>1</v>
      </c>
      <c r="Q10" s="42" t="s">
        <v>2746</v>
      </c>
    </row>
    <row r="11" spans="1:17" ht="57.75" thickTop="1" thickBot="1" x14ac:dyDescent="0.3">
      <c r="A11" s="25">
        <v>62</v>
      </c>
      <c r="B11" s="26" t="s">
        <v>460</v>
      </c>
      <c r="C11" s="27" t="s">
        <v>194</v>
      </c>
      <c r="D11" s="27" t="s">
        <v>389</v>
      </c>
      <c r="E11" s="27" t="s">
        <v>478</v>
      </c>
      <c r="F11" s="27" t="s">
        <v>479</v>
      </c>
      <c r="G11" s="27" t="s">
        <v>207</v>
      </c>
      <c r="H11" s="28">
        <v>20</v>
      </c>
      <c r="I11" s="27" t="s">
        <v>123</v>
      </c>
      <c r="J11" s="27" t="s">
        <v>124</v>
      </c>
      <c r="K11" s="29" t="s">
        <v>38</v>
      </c>
      <c r="L11" s="29"/>
      <c r="M11" s="30">
        <v>20</v>
      </c>
      <c r="N11" s="30">
        <v>21</v>
      </c>
      <c r="O11" s="31">
        <v>1.05</v>
      </c>
      <c r="P11" s="31">
        <v>1.05</v>
      </c>
      <c r="Q11" s="42" t="s">
        <v>2747</v>
      </c>
    </row>
    <row r="12" spans="1:17" ht="80.25" thickTop="1" thickBot="1" x14ac:dyDescent="0.3">
      <c r="A12" s="25">
        <v>105</v>
      </c>
      <c r="B12" s="26" t="s">
        <v>485</v>
      </c>
      <c r="C12" s="27" t="s">
        <v>154</v>
      </c>
      <c r="D12" s="27" t="s">
        <v>165</v>
      </c>
      <c r="E12" s="27" t="s">
        <v>155</v>
      </c>
      <c r="F12" s="27" t="s">
        <v>486</v>
      </c>
      <c r="G12" s="27" t="s">
        <v>122</v>
      </c>
      <c r="H12" s="28">
        <v>0.9</v>
      </c>
      <c r="I12" s="27" t="s">
        <v>132</v>
      </c>
      <c r="J12" s="27" t="s">
        <v>126</v>
      </c>
      <c r="K12" s="29" t="s">
        <v>87</v>
      </c>
      <c r="L12" s="29"/>
      <c r="M12" s="30">
        <v>0.9</v>
      </c>
      <c r="N12" s="30">
        <v>1.0433333333333332</v>
      </c>
      <c r="O12" s="31">
        <v>1.1592592592592592</v>
      </c>
      <c r="P12" s="31">
        <v>1.1592592592592592</v>
      </c>
      <c r="Q12" s="42" t="s">
        <v>2748</v>
      </c>
    </row>
    <row r="13" spans="1:17" ht="34.5" thickTop="1" x14ac:dyDescent="0.35">
      <c r="M13" s="3"/>
      <c r="N13" s="3"/>
      <c r="O13" s="2" t="s">
        <v>157</v>
      </c>
      <c r="P13" s="4">
        <v>1.2824456597476852</v>
      </c>
      <c r="Q13" s="1" t="s">
        <v>158</v>
      </c>
    </row>
  </sheetData>
  <sheetProtection algorithmName="SHA-512" hashValue="RniT9IllAP/EBtfocXvBK+OiR62d0wttjtp6/NGS4cxF2J//6j+SB86uuRnXeUWwbTbSF5WX9V5GrpvgSFk9AQ==" saltValue="9odUsUYn9zc9LExlZ9GisA==" spinCount="100000" sheet="1" formatCells="0" formatColumns="0"/>
  <autoFilter ref="A3:Q12" xr:uid="{00000000-0001-0000-0400-000000000000}"/>
  <conditionalFormatting sqref="B4:B12">
    <cfRule type="containsText" dxfId="2932" priority="45" operator="containsText" text="Normatividad al Servicio del Cambio / Procesos">
      <formula>NOT(ISERROR(SEARCH("Normatividad al Servicio del Cambio / Procesos",B4)))</formula>
    </cfRule>
    <cfRule type="containsText" dxfId="2931" priority="73" operator="containsText" text="Transparencia y Cercanía al Ciudadano / Grupos de Interés ">
      <formula>NOT(ISERROR(SEARCH("Transparencia y Cercanía al Ciudadano / Grupos de Interés ",B4)))</formula>
    </cfRule>
    <cfRule type="containsText" dxfId="2930" priority="74" operator="containsText" text="Apoyo a la Modernización DIAN / Procesos">
      <formula>NOT(ISERROR(SEARCH("Apoyo a la Modernización DIAN / Procesos",B4)))</formula>
    </cfRule>
    <cfRule type="containsText" dxfId="2929" priority="75" operator="containsText" text="Transformación Cultural y Gestión del Cambio / Talento Humano">
      <formula>NOT(ISERROR(SEARCH("Transformación Cultural y Gestión del Cambio / Talento Humano",B4)))</formula>
    </cfRule>
    <cfRule type="containsText" dxfId="2928" priority="7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2 F4:G12">
    <cfRule type="containsText" dxfId="2927" priority="60" operator="containsText" text="Modernización y Gestión Integral de Procesos del Negocio / Procesos">
      <formula>NOT(ISERROR(SEARCH("Modernización y Gestión Integral de Procesos del Negocio / Procesos",C4)))</formula>
    </cfRule>
    <cfRule type="containsText" dxfId="2926" priority="61" operator="containsText" text="Transparencia y Cercanía al Ciudadano / Grupos de Interés">
      <formula>NOT(ISERROR(SEARCH("Transparencia y Cercanía al Ciudadano / Grupos de Interés",C4)))</formula>
    </cfRule>
    <cfRule type="containsText" dxfId="2925" priority="62" operator="containsText" text="Legitimidad y Sostenibilidad Fiscal / Resultados">
      <formula>NOT(ISERROR(SEARCH("Legitimidad y Sostenibilidad Fiscal / Resultados",C4)))</formula>
    </cfRule>
  </conditionalFormatting>
  <conditionalFormatting sqref="F4:G12 C4:D12">
    <cfRule type="containsText" dxfId="2924" priority="59" operator="containsText" text="Aprendizaje y Crecimiento / Talento Humano">
      <formula>NOT(ISERROR(SEARCH("Aprendizaje y Crecimiento / Talento Humano",C4)))</formula>
    </cfRule>
  </conditionalFormatting>
  <conditionalFormatting sqref="F4:G12 I4:J12">
    <cfRule type="containsText" dxfId="2923" priority="46" operator="containsText" text="Aprendizaje y Crecimiento / Talento Humano">
      <formula>NOT(ISERROR(SEARCH("Aprendizaje y Crecimiento / Talento Humano",F4)))</formula>
    </cfRule>
    <cfRule type="containsText" dxfId="2922" priority="47" operator="containsText" text="Modernización y Gestión Integral de Procesos del Negocio / Procesos">
      <formula>NOT(ISERROR(SEARCH("Modernización y Gestión Integral de Procesos del Negocio / Procesos",F4)))</formula>
    </cfRule>
    <cfRule type="containsText" dxfId="2921" priority="48" operator="containsText" text="Transparencia y Cercanía al Ciudadano / Grupos de Interés">
      <formula>NOT(ISERROR(SEARCH("Transparencia y Cercanía al Ciudadano / Grupos de Interés",F4)))</formula>
    </cfRule>
    <cfRule type="containsText" dxfId="2920" priority="49" operator="containsText" text="Legitimidad y Sostenibilidad Fiscal / Resultados">
      <formula>NOT(ISERROR(SEARCH("Legitimidad y Sostenibilidad Fiscal / Resultados",F4)))</formula>
    </cfRule>
  </conditionalFormatting>
  <conditionalFormatting sqref="H4:H12">
    <cfRule type="expression" dxfId="2919" priority="52">
      <formula>$G4&lt;&gt;"Porcentaje"</formula>
    </cfRule>
    <cfRule type="expression" dxfId="2918" priority="53">
      <formula>$G4="Porcentaje"</formula>
    </cfRule>
  </conditionalFormatting>
  <conditionalFormatting sqref="O4:O12">
    <cfRule type="containsText" dxfId="2917" priority="63" operator="containsText" text="Sin medición en la vigencia">
      <formula>NOT(ISERROR(SEARCH("Sin medición en la vigencia",O4)))</formula>
    </cfRule>
    <cfRule type="cellIs" dxfId="2916" priority="64" operator="greaterThan">
      <formula>1.1</formula>
    </cfRule>
    <cfRule type="cellIs" dxfId="2915" priority="65" operator="between">
      <formula>100%</formula>
      <formula>110%</formula>
    </cfRule>
    <cfRule type="cellIs" dxfId="2914" priority="66" operator="between">
      <formula>70%</formula>
      <formula>99.9999999%</formula>
    </cfRule>
    <cfRule type="cellIs" dxfId="2913" priority="67" operator="between">
      <formula>0</formula>
      <formula>0.6999999999999</formula>
    </cfRule>
  </conditionalFormatting>
  <conditionalFormatting sqref="P4:P12">
    <cfRule type="cellIs" dxfId="2912" priority="69" operator="greaterThan">
      <formula>1.1</formula>
    </cfRule>
    <cfRule type="cellIs" dxfId="2911" priority="70" operator="between">
      <formula>100%</formula>
      <formula>110%</formula>
    </cfRule>
    <cfRule type="cellIs" dxfId="2910" priority="71" operator="between">
      <formula>70%</formula>
      <formula>99.9999999%</formula>
    </cfRule>
    <cfRule type="cellIs" dxfId="2909" priority="72" operator="between">
      <formula>0</formula>
      <formula>0.6999999999999</formula>
    </cfRule>
  </conditionalFormatting>
  <conditionalFormatting sqref="M4:N12">
    <cfRule type="expression" dxfId="2908" priority="50">
      <formula>$G4&lt;&gt;"Porcentaje"</formula>
    </cfRule>
    <cfRule type="expression" dxfId="2907" priority="51">
      <formula>$G4="Porcentaje"</formula>
    </cfRule>
  </conditionalFormatting>
  <hyperlinks>
    <hyperlink ref="Q13" location="Principal!A1" display="volver al índice" xr:uid="{7346CB07-F423-4079-AFF2-CB936864552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8" operator="containsText" id="{8375242B-C6D3-41F3-8726-8E3F55E9AF02}">
            <xm:f>NOT(ISERROR(SEARCH("-",P4)))</xm:f>
            <xm:f>"-"</xm:f>
            <x14:dxf>
              <fill>
                <patternFill>
                  <bgColor rgb="FF000000"/>
                </patternFill>
              </fill>
            </x14:dxf>
          </x14:cfRule>
          <xm:sqref>P4:P12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2CCED-D023-4F50-96E6-C75E1BF3D1C9}">
  <sheetPr codeName="Hoja17">
    <pageSetUpPr fitToPage="1"/>
  </sheetPr>
  <dimension ref="A1:Q13"/>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31.7109375" style="36" customWidth="1"/>
    <col min="9" max="9" width="18.7109375" style="34" customWidth="1"/>
    <col min="10" max="10" width="15.5703125" style="34" bestFit="1" customWidth="1"/>
    <col min="11" max="11" width="53.85546875" style="34" customWidth="1"/>
    <col min="12" max="12" width="55.140625" style="34" hidden="1" customWidth="1"/>
    <col min="13" max="13" width="25.7109375" style="38" customWidth="1"/>
    <col min="14" max="14" width="29.570312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169</v>
      </c>
      <c r="E1" s="9" t="s">
        <v>238</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189" thickTop="1" thickBot="1" x14ac:dyDescent="0.3">
      <c r="A4" s="25">
        <v>132</v>
      </c>
      <c r="B4" s="26" t="s">
        <v>438</v>
      </c>
      <c r="C4" s="27" t="s">
        <v>127</v>
      </c>
      <c r="D4" s="27" t="s">
        <v>358</v>
      </c>
      <c r="E4" s="27" t="s">
        <v>442</v>
      </c>
      <c r="F4" s="27" t="s">
        <v>442</v>
      </c>
      <c r="G4" s="27" t="s">
        <v>231</v>
      </c>
      <c r="H4" s="28">
        <v>9000000000000</v>
      </c>
      <c r="I4" s="27" t="s">
        <v>123</v>
      </c>
      <c r="J4" s="27" t="s">
        <v>124</v>
      </c>
      <c r="K4" s="29" t="s">
        <v>238</v>
      </c>
      <c r="L4" s="29"/>
      <c r="M4" s="30">
        <v>9000000000000</v>
      </c>
      <c r="N4" s="30">
        <v>11627462843856</v>
      </c>
      <c r="O4" s="31">
        <v>1.2919403159839999</v>
      </c>
      <c r="P4" s="31">
        <v>1.2919403159839999</v>
      </c>
      <c r="Q4" s="42" t="s">
        <v>2720</v>
      </c>
    </row>
    <row r="5" spans="1:17" ht="151.5" thickTop="1" thickBot="1" x14ac:dyDescent="0.3">
      <c r="A5" s="25">
        <v>133</v>
      </c>
      <c r="B5" s="26" t="s">
        <v>438</v>
      </c>
      <c r="C5" s="27" t="s">
        <v>127</v>
      </c>
      <c r="D5" s="27" t="s">
        <v>358</v>
      </c>
      <c r="E5" s="27" t="s">
        <v>237</v>
      </c>
      <c r="F5" s="27" t="s">
        <v>237</v>
      </c>
      <c r="G5" s="27" t="s">
        <v>231</v>
      </c>
      <c r="H5" s="28">
        <v>4885000000000</v>
      </c>
      <c r="I5" s="27" t="s">
        <v>123</v>
      </c>
      <c r="J5" s="27" t="s">
        <v>124</v>
      </c>
      <c r="K5" s="29" t="s">
        <v>238</v>
      </c>
      <c r="L5" s="29"/>
      <c r="M5" s="30">
        <v>4885000000000</v>
      </c>
      <c r="N5" s="30">
        <v>6446822917166.6396</v>
      </c>
      <c r="O5" s="31">
        <v>1.3197180997270501</v>
      </c>
      <c r="P5" s="31">
        <v>1.3197180997270501</v>
      </c>
      <c r="Q5" s="42" t="s">
        <v>2721</v>
      </c>
    </row>
    <row r="6" spans="1:17" ht="80.25" thickTop="1" thickBot="1" x14ac:dyDescent="0.3">
      <c r="A6" s="25">
        <v>20</v>
      </c>
      <c r="B6" s="26" t="s">
        <v>449</v>
      </c>
      <c r="C6" s="27" t="s">
        <v>160</v>
      </c>
      <c r="D6" s="27" t="s">
        <v>402</v>
      </c>
      <c r="E6" s="27" t="s">
        <v>452</v>
      </c>
      <c r="F6" s="27" t="s">
        <v>453</v>
      </c>
      <c r="G6" s="27" t="s">
        <v>122</v>
      </c>
      <c r="H6" s="28">
        <v>1</v>
      </c>
      <c r="I6" s="27" t="s">
        <v>130</v>
      </c>
      <c r="J6" s="27" t="s">
        <v>126</v>
      </c>
      <c r="K6" s="29" t="s">
        <v>51</v>
      </c>
      <c r="L6" s="29"/>
      <c r="M6" s="30">
        <v>1</v>
      </c>
      <c r="N6" s="30">
        <v>1</v>
      </c>
      <c r="O6" s="31">
        <v>1</v>
      </c>
      <c r="P6" s="31">
        <v>1</v>
      </c>
      <c r="Q6" s="42" t="s">
        <v>2722</v>
      </c>
    </row>
    <row r="7" spans="1:17" ht="170.25" thickTop="1" thickBot="1" x14ac:dyDescent="0.3">
      <c r="A7" s="25">
        <v>134</v>
      </c>
      <c r="B7" s="26" t="s">
        <v>460</v>
      </c>
      <c r="C7" s="27" t="s">
        <v>203</v>
      </c>
      <c r="D7" s="27" t="s">
        <v>239</v>
      </c>
      <c r="E7" s="27" t="s">
        <v>463</v>
      </c>
      <c r="F7" s="27" t="s">
        <v>464</v>
      </c>
      <c r="G7" s="27" t="s">
        <v>207</v>
      </c>
      <c r="H7" s="28">
        <v>3225</v>
      </c>
      <c r="I7" s="27" t="s">
        <v>132</v>
      </c>
      <c r="J7" s="27" t="s">
        <v>124</v>
      </c>
      <c r="K7" s="29" t="s">
        <v>238</v>
      </c>
      <c r="L7" s="29"/>
      <c r="M7" s="30">
        <v>3225</v>
      </c>
      <c r="N7" s="30">
        <v>3495</v>
      </c>
      <c r="O7" s="31">
        <v>1.0837209302325581</v>
      </c>
      <c r="P7" s="31">
        <v>1.0837209302325581</v>
      </c>
      <c r="Q7" s="42" t="s">
        <v>2723</v>
      </c>
    </row>
    <row r="8" spans="1:17" ht="57.75" thickTop="1" thickBot="1" x14ac:dyDescent="0.3">
      <c r="A8" s="25">
        <v>129</v>
      </c>
      <c r="B8" s="26" t="s">
        <v>460</v>
      </c>
      <c r="C8" s="27" t="s">
        <v>203</v>
      </c>
      <c r="D8" s="27" t="s">
        <v>233</v>
      </c>
      <c r="E8" s="27" t="s">
        <v>740</v>
      </c>
      <c r="F8" s="27" t="s">
        <v>741</v>
      </c>
      <c r="G8" s="27" t="s">
        <v>207</v>
      </c>
      <c r="H8" s="28">
        <v>1</v>
      </c>
      <c r="I8" s="27" t="s">
        <v>153</v>
      </c>
      <c r="J8" s="27" t="s">
        <v>124</v>
      </c>
      <c r="K8" s="29" t="s">
        <v>33</v>
      </c>
      <c r="L8" s="29"/>
      <c r="M8" s="30">
        <v>1</v>
      </c>
      <c r="N8" s="30">
        <v>1</v>
      </c>
      <c r="O8" s="31">
        <v>1</v>
      </c>
      <c r="P8" s="31">
        <v>1</v>
      </c>
      <c r="Q8" s="42" t="s">
        <v>2724</v>
      </c>
    </row>
    <row r="9" spans="1:17" ht="170.25" thickTop="1" thickBot="1" x14ac:dyDescent="0.3">
      <c r="A9" s="25">
        <v>135</v>
      </c>
      <c r="B9" s="26" t="s">
        <v>460</v>
      </c>
      <c r="C9" s="27" t="s">
        <v>203</v>
      </c>
      <c r="D9" s="27" t="s">
        <v>465</v>
      </c>
      <c r="E9" s="27" t="s">
        <v>465</v>
      </c>
      <c r="F9" s="27" t="s">
        <v>466</v>
      </c>
      <c r="G9" s="27" t="s">
        <v>207</v>
      </c>
      <c r="H9" s="28">
        <v>540</v>
      </c>
      <c r="I9" s="27" t="s">
        <v>132</v>
      </c>
      <c r="J9" s="27" t="s">
        <v>124</v>
      </c>
      <c r="K9" s="29" t="s">
        <v>238</v>
      </c>
      <c r="L9" s="29"/>
      <c r="M9" s="30">
        <v>540</v>
      </c>
      <c r="N9" s="30">
        <v>720</v>
      </c>
      <c r="O9" s="31">
        <v>1.3333333333333333</v>
      </c>
      <c r="P9" s="31">
        <v>1.3333333333333333</v>
      </c>
      <c r="Q9" s="42" t="s">
        <v>2725</v>
      </c>
    </row>
    <row r="10" spans="1:17" ht="170.25" thickTop="1" thickBot="1" x14ac:dyDescent="0.3">
      <c r="A10" s="25">
        <v>130</v>
      </c>
      <c r="B10" s="26" t="s">
        <v>460</v>
      </c>
      <c r="C10" s="27" t="s">
        <v>203</v>
      </c>
      <c r="D10" s="27" t="s">
        <v>256</v>
      </c>
      <c r="E10" s="27" t="s">
        <v>745</v>
      </c>
      <c r="F10" s="27" t="s">
        <v>234</v>
      </c>
      <c r="G10" s="27" t="s">
        <v>207</v>
      </c>
      <c r="H10" s="28">
        <v>5</v>
      </c>
      <c r="I10" s="27" t="s">
        <v>123</v>
      </c>
      <c r="J10" s="27" t="s">
        <v>124</v>
      </c>
      <c r="K10" s="29" t="s">
        <v>33</v>
      </c>
      <c r="L10" s="29"/>
      <c r="M10" s="30">
        <v>5</v>
      </c>
      <c r="N10" s="30">
        <v>11</v>
      </c>
      <c r="O10" s="31">
        <v>2.2000000000000002</v>
      </c>
      <c r="P10" s="31">
        <v>2</v>
      </c>
      <c r="Q10" s="42" t="s">
        <v>2726</v>
      </c>
    </row>
    <row r="11" spans="1:17" ht="95.25" thickTop="1" thickBot="1" x14ac:dyDescent="0.3">
      <c r="A11" s="25">
        <v>18</v>
      </c>
      <c r="B11" s="26" t="s">
        <v>460</v>
      </c>
      <c r="C11" s="27" t="s">
        <v>203</v>
      </c>
      <c r="D11" s="27" t="s">
        <v>256</v>
      </c>
      <c r="E11" s="27" t="s">
        <v>1032</v>
      </c>
      <c r="F11" s="27" t="s">
        <v>468</v>
      </c>
      <c r="G11" s="27" t="s">
        <v>122</v>
      </c>
      <c r="H11" s="28">
        <v>1</v>
      </c>
      <c r="I11" s="27" t="s">
        <v>132</v>
      </c>
      <c r="J11" s="27" t="s">
        <v>124</v>
      </c>
      <c r="K11" s="29" t="s">
        <v>238</v>
      </c>
      <c r="L11" s="29"/>
      <c r="M11" s="30">
        <v>1</v>
      </c>
      <c r="N11" s="30">
        <v>1</v>
      </c>
      <c r="O11" s="31">
        <v>1</v>
      </c>
      <c r="P11" s="31">
        <v>1</v>
      </c>
      <c r="Q11" s="42" t="s">
        <v>2727</v>
      </c>
    </row>
    <row r="12" spans="1:17" ht="95.25" thickTop="1" thickBot="1" x14ac:dyDescent="0.3">
      <c r="A12" s="25">
        <v>105</v>
      </c>
      <c r="B12" s="26" t="s">
        <v>485</v>
      </c>
      <c r="C12" s="27" t="s">
        <v>154</v>
      </c>
      <c r="D12" s="27" t="s">
        <v>165</v>
      </c>
      <c r="E12" s="27" t="s">
        <v>155</v>
      </c>
      <c r="F12" s="27" t="s">
        <v>486</v>
      </c>
      <c r="G12" s="27" t="s">
        <v>122</v>
      </c>
      <c r="H12" s="28">
        <v>0.9</v>
      </c>
      <c r="I12" s="27" t="s">
        <v>132</v>
      </c>
      <c r="J12" s="27" t="s">
        <v>126</v>
      </c>
      <c r="K12" s="29" t="s">
        <v>87</v>
      </c>
      <c r="L12" s="29"/>
      <c r="M12" s="30">
        <v>0.9</v>
      </c>
      <c r="N12" s="30">
        <v>1.2266666666666666</v>
      </c>
      <c r="O12" s="31">
        <v>1.3629629629629629</v>
      </c>
      <c r="P12" s="31">
        <v>1.3629629629629629</v>
      </c>
      <c r="Q12" s="42" t="s">
        <v>2728</v>
      </c>
    </row>
    <row r="13" spans="1:17" ht="34.5" thickTop="1" x14ac:dyDescent="0.35">
      <c r="M13" s="3"/>
      <c r="N13" s="3"/>
      <c r="O13" s="2" t="s">
        <v>157</v>
      </c>
      <c r="P13" s="4">
        <v>1.265741738026656</v>
      </c>
      <c r="Q13" s="1" t="s">
        <v>158</v>
      </c>
    </row>
  </sheetData>
  <sheetProtection algorithmName="SHA-512" hashValue="+a5RPuyj0UtDFIeJZLmAHmOJ5An6RudInccivTi2P4QiFuEIe5YJcpydxfdWYoXEdYe4P6wgT/PzHJi81ZpDkA==" saltValue="9wppfD/bT2JXAF5ghZYb9g==" spinCount="100000" sheet="1" formatCells="0" formatColumns="0"/>
  <autoFilter ref="A3:Q12" xr:uid="{00000000-0001-0000-0400-000000000000}"/>
  <conditionalFormatting sqref="B4:B12">
    <cfRule type="containsText" dxfId="2905" priority="44" operator="containsText" text="Normatividad al Servicio del Cambio / Procesos">
      <formula>NOT(ISERROR(SEARCH("Normatividad al Servicio del Cambio / Procesos",B4)))</formula>
    </cfRule>
    <cfRule type="containsText" dxfId="2904" priority="72" operator="containsText" text="Transparencia y Cercanía al Ciudadano / Grupos de Interés ">
      <formula>NOT(ISERROR(SEARCH("Transparencia y Cercanía al Ciudadano / Grupos de Interés ",B4)))</formula>
    </cfRule>
    <cfRule type="containsText" dxfId="2903" priority="73" operator="containsText" text="Apoyo a la Modernización DIAN / Procesos">
      <formula>NOT(ISERROR(SEARCH("Apoyo a la Modernización DIAN / Procesos",B4)))</formula>
    </cfRule>
    <cfRule type="containsText" dxfId="2902" priority="74" operator="containsText" text="Transformación Cultural y Gestión del Cambio / Talento Humano">
      <formula>NOT(ISERROR(SEARCH("Transformación Cultural y Gestión del Cambio / Talento Humano",B4)))</formula>
    </cfRule>
    <cfRule type="containsText" dxfId="2901" priority="7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2 F4:G12">
    <cfRule type="containsText" dxfId="2900" priority="59" operator="containsText" text="Modernización y Gestión Integral de Procesos del Negocio / Procesos">
      <formula>NOT(ISERROR(SEARCH("Modernización y Gestión Integral de Procesos del Negocio / Procesos",C4)))</formula>
    </cfRule>
    <cfRule type="containsText" dxfId="2899" priority="60" operator="containsText" text="Transparencia y Cercanía al Ciudadano / Grupos de Interés">
      <formula>NOT(ISERROR(SEARCH("Transparencia y Cercanía al Ciudadano / Grupos de Interés",C4)))</formula>
    </cfRule>
    <cfRule type="containsText" dxfId="2898" priority="61" operator="containsText" text="Legitimidad y Sostenibilidad Fiscal / Resultados">
      <formula>NOT(ISERROR(SEARCH("Legitimidad y Sostenibilidad Fiscal / Resultados",C4)))</formula>
    </cfRule>
  </conditionalFormatting>
  <conditionalFormatting sqref="F4:G12 C4:D12">
    <cfRule type="containsText" dxfId="2897" priority="58" operator="containsText" text="Aprendizaje y Crecimiento / Talento Humano">
      <formula>NOT(ISERROR(SEARCH("Aprendizaje y Crecimiento / Talento Humano",C4)))</formula>
    </cfRule>
  </conditionalFormatting>
  <conditionalFormatting sqref="H4:H12">
    <cfRule type="expression" dxfId="2896" priority="51">
      <formula>$G4&lt;&gt;"Porcentaje"</formula>
    </cfRule>
    <cfRule type="expression" dxfId="2895" priority="52">
      <formula>$G4="Porcentaje"</formula>
    </cfRule>
  </conditionalFormatting>
  <conditionalFormatting sqref="I4:J12 F4:G12">
    <cfRule type="containsText" dxfId="2894" priority="45" operator="containsText" text="Aprendizaje y Crecimiento / Talento Humano">
      <formula>NOT(ISERROR(SEARCH("Aprendizaje y Crecimiento / Talento Humano",F4)))</formula>
    </cfRule>
    <cfRule type="containsText" dxfId="2893" priority="46" operator="containsText" text="Modernización y Gestión Integral de Procesos del Negocio / Procesos">
      <formula>NOT(ISERROR(SEARCH("Modernización y Gestión Integral de Procesos del Negocio / Procesos",F4)))</formula>
    </cfRule>
    <cfRule type="containsText" dxfId="2892" priority="47" operator="containsText" text="Transparencia y Cercanía al Ciudadano / Grupos de Interés">
      <formula>NOT(ISERROR(SEARCH("Transparencia y Cercanía al Ciudadano / Grupos de Interés",F4)))</formula>
    </cfRule>
    <cfRule type="containsText" dxfId="2891" priority="48" operator="containsText" text="Legitimidad y Sostenibilidad Fiscal / Resultados">
      <formula>NOT(ISERROR(SEARCH("Legitimidad y Sostenibilidad Fiscal / Resultados",F4)))</formula>
    </cfRule>
  </conditionalFormatting>
  <conditionalFormatting sqref="M4:N12">
    <cfRule type="expression" dxfId="2890" priority="49">
      <formula>$G4&lt;&gt;"Porcentaje"</formula>
    </cfRule>
  </conditionalFormatting>
  <conditionalFormatting sqref="O4:O12">
    <cfRule type="containsText" dxfId="2889" priority="62" operator="containsText" text="Sin medición en la vigencia">
      <formula>NOT(ISERROR(SEARCH("Sin medición en la vigencia",O4)))</formula>
    </cfRule>
    <cfRule type="cellIs" dxfId="2888" priority="63" operator="greaterThan">
      <formula>1.1</formula>
    </cfRule>
    <cfRule type="cellIs" dxfId="2887" priority="64" operator="between">
      <formula>100%</formula>
      <formula>110%</formula>
    </cfRule>
    <cfRule type="cellIs" dxfId="2886" priority="65" operator="between">
      <formula>70%</formula>
      <formula>99.9999999%</formula>
    </cfRule>
    <cfRule type="cellIs" dxfId="2885" priority="66" operator="between">
      <formula>0</formula>
      <formula>0.6999999999999</formula>
    </cfRule>
  </conditionalFormatting>
  <conditionalFormatting sqref="P4:P12">
    <cfRule type="cellIs" dxfId="2884" priority="68" operator="greaterThan">
      <formula>1.1</formula>
    </cfRule>
    <cfRule type="cellIs" dxfId="2883" priority="69" operator="between">
      <formula>100%</formula>
      <formula>110%</formula>
    </cfRule>
    <cfRule type="cellIs" dxfId="2882" priority="70" operator="between">
      <formula>70%</formula>
      <formula>99.9999999%</formula>
    </cfRule>
    <cfRule type="cellIs" dxfId="2881" priority="71" operator="between">
      <formula>0</formula>
      <formula>0.6999999999999</formula>
    </cfRule>
  </conditionalFormatting>
  <conditionalFormatting sqref="M4:N12">
    <cfRule type="expression" dxfId="2880" priority="50">
      <formula>$G4="Porcentaje"</formula>
    </cfRule>
  </conditionalFormatting>
  <hyperlinks>
    <hyperlink ref="Q13" location="Principal!A1" display="volver al índice" xr:uid="{D0861B17-35A7-4880-9B68-F103D4B668E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7" operator="containsText" id="{C4462BEE-5C87-43BA-B0EF-BDCB7FE7CA2C}">
            <xm:f>NOT(ISERROR(SEARCH("-",P4)))</xm:f>
            <xm:f>"-"</xm:f>
            <x14:dxf>
              <fill>
                <patternFill>
                  <bgColor rgb="FF000000"/>
                </patternFill>
              </fill>
            </x14:dxf>
          </x14:cfRule>
          <xm:sqref>P4:P12</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9588-1B57-46DF-9B0F-66BC767F5A8B}">
  <sheetPr codeName="Hoja18">
    <pageSetUpPr fitToPage="1"/>
  </sheetPr>
  <dimension ref="A1:Q19"/>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170</v>
      </c>
      <c r="E1" s="9" t="s">
        <v>36</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226.5" thickTop="1" thickBot="1" x14ac:dyDescent="0.3">
      <c r="A4" s="25">
        <v>136</v>
      </c>
      <c r="B4" s="26" t="s">
        <v>438</v>
      </c>
      <c r="C4" s="27" t="s">
        <v>127</v>
      </c>
      <c r="D4" s="27" t="s">
        <v>240</v>
      </c>
      <c r="E4" s="27" t="s">
        <v>241</v>
      </c>
      <c r="F4" s="27" t="s">
        <v>242</v>
      </c>
      <c r="G4" s="27" t="s">
        <v>231</v>
      </c>
      <c r="H4" s="28">
        <v>700000000000</v>
      </c>
      <c r="I4" s="27" t="s">
        <v>123</v>
      </c>
      <c r="J4" s="27" t="s">
        <v>124</v>
      </c>
      <c r="K4" s="29" t="s">
        <v>36</v>
      </c>
      <c r="L4" s="29"/>
      <c r="M4" s="30">
        <v>700000000000</v>
      </c>
      <c r="N4" s="30">
        <v>1196876034299</v>
      </c>
      <c r="O4" s="31">
        <v>1.7098229061414285</v>
      </c>
      <c r="P4" s="31">
        <v>1.7098229061414285</v>
      </c>
      <c r="Q4" s="42" t="s">
        <v>2729</v>
      </c>
    </row>
    <row r="5" spans="1:17" ht="95.25" thickTop="1" thickBot="1" x14ac:dyDescent="0.3">
      <c r="A5" s="25">
        <v>137</v>
      </c>
      <c r="B5" s="26" t="s">
        <v>438</v>
      </c>
      <c r="C5" s="27" t="s">
        <v>127</v>
      </c>
      <c r="D5" s="27" t="s">
        <v>489</v>
      </c>
      <c r="E5" s="27" t="s">
        <v>243</v>
      </c>
      <c r="F5" s="27" t="s">
        <v>244</v>
      </c>
      <c r="G5" s="27" t="s">
        <v>231</v>
      </c>
      <c r="H5" s="191">
        <v>60000000000</v>
      </c>
      <c r="I5" s="27" t="s">
        <v>123</v>
      </c>
      <c r="J5" s="27" t="s">
        <v>124</v>
      </c>
      <c r="K5" s="29" t="s">
        <v>36</v>
      </c>
      <c r="L5" s="29"/>
      <c r="M5" s="30">
        <v>60000000000</v>
      </c>
      <c r="N5" s="30">
        <v>95810494008</v>
      </c>
      <c r="O5" s="31">
        <v>1.5968415668</v>
      </c>
      <c r="P5" s="31">
        <v>1.5968415668</v>
      </c>
      <c r="Q5" s="42" t="s">
        <v>2730</v>
      </c>
    </row>
    <row r="6" spans="1:17" ht="189" thickTop="1" thickBot="1" x14ac:dyDescent="0.3">
      <c r="A6" s="25">
        <v>138</v>
      </c>
      <c r="B6" s="26" t="s">
        <v>438</v>
      </c>
      <c r="C6" s="27" t="s">
        <v>127</v>
      </c>
      <c r="D6" s="27" t="s">
        <v>489</v>
      </c>
      <c r="E6" s="27" t="s">
        <v>245</v>
      </c>
      <c r="F6" s="27" t="s">
        <v>492</v>
      </c>
      <c r="G6" s="27" t="s">
        <v>231</v>
      </c>
      <c r="H6" s="191">
        <v>560000000000.00012</v>
      </c>
      <c r="I6" s="27" t="s">
        <v>123</v>
      </c>
      <c r="J6" s="27" t="s">
        <v>124</v>
      </c>
      <c r="K6" s="29" t="s">
        <v>36</v>
      </c>
      <c r="L6" s="29"/>
      <c r="M6" s="30">
        <v>560000000000.00012</v>
      </c>
      <c r="N6" s="30">
        <v>580581949390</v>
      </c>
      <c r="O6" s="31">
        <v>1.0367534810535712</v>
      </c>
      <c r="P6" s="31">
        <v>1.0367534810535712</v>
      </c>
      <c r="Q6" s="42" t="s">
        <v>2731</v>
      </c>
    </row>
    <row r="7" spans="1:17" ht="95.25" thickTop="1" thickBot="1" x14ac:dyDescent="0.3">
      <c r="A7" s="25">
        <v>234</v>
      </c>
      <c r="B7" s="26" t="s">
        <v>438</v>
      </c>
      <c r="C7" s="27" t="s">
        <v>127</v>
      </c>
      <c r="D7" s="27" t="s">
        <v>489</v>
      </c>
      <c r="E7" s="27" t="s">
        <v>493</v>
      </c>
      <c r="F7" s="27" t="s">
        <v>493</v>
      </c>
      <c r="G7" s="27" t="s">
        <v>231</v>
      </c>
      <c r="H7" s="28">
        <v>620000000000</v>
      </c>
      <c r="I7" s="27" t="s">
        <v>123</v>
      </c>
      <c r="J7" s="27" t="s">
        <v>124</v>
      </c>
      <c r="K7" s="29" t="s">
        <v>36</v>
      </c>
      <c r="L7" s="29"/>
      <c r="M7" s="30">
        <v>620000000000</v>
      </c>
      <c r="N7" s="30">
        <v>676392443398</v>
      </c>
      <c r="O7" s="31">
        <v>1.090955553867742</v>
      </c>
      <c r="P7" s="31">
        <v>1.090955553867742</v>
      </c>
      <c r="Q7" s="42" t="s">
        <v>2732</v>
      </c>
    </row>
    <row r="8" spans="1:17" ht="80.25" thickTop="1" thickBot="1" x14ac:dyDescent="0.3">
      <c r="A8" s="104">
        <v>20</v>
      </c>
      <c r="B8" s="83" t="s">
        <v>449</v>
      </c>
      <c r="C8" s="84" t="s">
        <v>160</v>
      </c>
      <c r="D8" s="84" t="s">
        <v>402</v>
      </c>
      <c r="E8" s="84" t="s">
        <v>452</v>
      </c>
      <c r="F8" s="84" t="s">
        <v>453</v>
      </c>
      <c r="G8" s="84" t="s">
        <v>122</v>
      </c>
      <c r="H8" s="85">
        <v>1</v>
      </c>
      <c r="I8" s="84" t="s">
        <v>130</v>
      </c>
      <c r="J8" s="84" t="s">
        <v>126</v>
      </c>
      <c r="K8" s="86" t="s">
        <v>51</v>
      </c>
      <c r="L8" s="86"/>
      <c r="M8" s="89"/>
      <c r="N8" s="89"/>
      <c r="O8" s="88" t="s">
        <v>406</v>
      </c>
      <c r="P8" s="88" t="s">
        <v>291</v>
      </c>
      <c r="Q8" s="87" t="s">
        <v>2485</v>
      </c>
    </row>
    <row r="9" spans="1:17" ht="57.75" thickTop="1" thickBot="1" x14ac:dyDescent="0.3">
      <c r="A9" s="25">
        <v>129</v>
      </c>
      <c r="B9" s="26" t="s">
        <v>460</v>
      </c>
      <c r="C9" s="27" t="s">
        <v>203</v>
      </c>
      <c r="D9" s="27" t="s">
        <v>233</v>
      </c>
      <c r="E9" s="27" t="s">
        <v>740</v>
      </c>
      <c r="F9" s="27" t="s">
        <v>741</v>
      </c>
      <c r="G9" s="27" t="s">
        <v>207</v>
      </c>
      <c r="H9" s="28">
        <v>1</v>
      </c>
      <c r="I9" s="27" t="s">
        <v>153</v>
      </c>
      <c r="J9" s="27" t="s">
        <v>124</v>
      </c>
      <c r="K9" s="29" t="s">
        <v>33</v>
      </c>
      <c r="L9" s="29"/>
      <c r="M9" s="30">
        <v>1</v>
      </c>
      <c r="N9" s="30">
        <v>1</v>
      </c>
      <c r="O9" s="31">
        <v>1</v>
      </c>
      <c r="P9" s="31">
        <v>1</v>
      </c>
      <c r="Q9" s="42" t="s">
        <v>2733</v>
      </c>
    </row>
    <row r="10" spans="1:17" ht="76.5" thickTop="1" thickBot="1" x14ac:dyDescent="0.3">
      <c r="A10" s="25">
        <v>235</v>
      </c>
      <c r="B10" s="26" t="s">
        <v>460</v>
      </c>
      <c r="C10" s="27" t="s">
        <v>194</v>
      </c>
      <c r="D10" s="27" t="s">
        <v>389</v>
      </c>
      <c r="E10" s="27" t="s">
        <v>246</v>
      </c>
      <c r="F10" s="27" t="s">
        <v>247</v>
      </c>
      <c r="G10" s="27" t="s">
        <v>440</v>
      </c>
      <c r="H10" s="28">
        <v>400000000000</v>
      </c>
      <c r="I10" s="27" t="s">
        <v>123</v>
      </c>
      <c r="J10" s="27" t="s">
        <v>124</v>
      </c>
      <c r="K10" s="29" t="s">
        <v>36</v>
      </c>
      <c r="L10" s="29"/>
      <c r="M10" s="30">
        <v>400000000000</v>
      </c>
      <c r="N10" s="30">
        <v>454346636988</v>
      </c>
      <c r="O10" s="31">
        <v>1.13586659247</v>
      </c>
      <c r="P10" s="31">
        <v>1.13586659247</v>
      </c>
      <c r="Q10" s="42" t="s">
        <v>2734</v>
      </c>
    </row>
    <row r="11" spans="1:17" ht="409.6" thickTop="1" thickBot="1" x14ac:dyDescent="0.3">
      <c r="A11" s="25">
        <v>130</v>
      </c>
      <c r="B11" s="26" t="s">
        <v>460</v>
      </c>
      <c r="C11" s="27" t="s">
        <v>203</v>
      </c>
      <c r="D11" s="27" t="s">
        <v>256</v>
      </c>
      <c r="E11" s="27" t="s">
        <v>745</v>
      </c>
      <c r="F11" s="27" t="s">
        <v>234</v>
      </c>
      <c r="G11" s="27" t="s">
        <v>207</v>
      </c>
      <c r="H11" s="28">
        <v>12</v>
      </c>
      <c r="I11" s="27" t="s">
        <v>123</v>
      </c>
      <c r="J11" s="27" t="s">
        <v>124</v>
      </c>
      <c r="K11" s="29" t="s">
        <v>33</v>
      </c>
      <c r="L11" s="29"/>
      <c r="M11" s="30">
        <v>12</v>
      </c>
      <c r="N11" s="30">
        <v>13</v>
      </c>
      <c r="O11" s="31">
        <v>1.0833333333333333</v>
      </c>
      <c r="P11" s="31">
        <v>1.0833333333333333</v>
      </c>
      <c r="Q11" s="42" t="s">
        <v>2735</v>
      </c>
    </row>
    <row r="12" spans="1:17" ht="57.75" thickTop="1" thickBot="1" x14ac:dyDescent="0.3">
      <c r="A12" s="25">
        <v>139</v>
      </c>
      <c r="B12" s="26" t="s">
        <v>460</v>
      </c>
      <c r="C12" s="27" t="s">
        <v>194</v>
      </c>
      <c r="D12" s="27" t="s">
        <v>389</v>
      </c>
      <c r="E12" s="27" t="s">
        <v>747</v>
      </c>
      <c r="F12" s="27" t="s">
        <v>748</v>
      </c>
      <c r="G12" s="27" t="s">
        <v>207</v>
      </c>
      <c r="H12" s="28">
        <v>25</v>
      </c>
      <c r="I12" s="27" t="s">
        <v>267</v>
      </c>
      <c r="J12" s="27" t="s">
        <v>124</v>
      </c>
      <c r="K12" s="29" t="s">
        <v>36</v>
      </c>
      <c r="L12" s="29"/>
      <c r="M12" s="30">
        <v>25</v>
      </c>
      <c r="N12" s="30">
        <v>27</v>
      </c>
      <c r="O12" s="31">
        <v>1.08</v>
      </c>
      <c r="P12" s="31">
        <v>1.08</v>
      </c>
      <c r="Q12" s="42" t="s">
        <v>2736</v>
      </c>
    </row>
    <row r="13" spans="1:17" ht="57.75" thickTop="1" thickBot="1" x14ac:dyDescent="0.3">
      <c r="A13" s="25">
        <v>140</v>
      </c>
      <c r="B13" s="26" t="s">
        <v>460</v>
      </c>
      <c r="C13" s="27" t="s">
        <v>194</v>
      </c>
      <c r="D13" s="27" t="s">
        <v>389</v>
      </c>
      <c r="E13" s="27" t="s">
        <v>751</v>
      </c>
      <c r="F13" s="27" t="s">
        <v>248</v>
      </c>
      <c r="G13" s="27" t="s">
        <v>122</v>
      </c>
      <c r="H13" s="28">
        <v>1</v>
      </c>
      <c r="I13" s="27" t="s">
        <v>267</v>
      </c>
      <c r="J13" s="27" t="s">
        <v>126</v>
      </c>
      <c r="K13" s="29" t="s">
        <v>36</v>
      </c>
      <c r="L13" s="29"/>
      <c r="M13" s="30">
        <v>1</v>
      </c>
      <c r="N13" s="30">
        <v>1</v>
      </c>
      <c r="O13" s="31">
        <v>1</v>
      </c>
      <c r="P13" s="31">
        <v>1</v>
      </c>
      <c r="Q13" s="42" t="s">
        <v>2999</v>
      </c>
    </row>
    <row r="14" spans="1:17" ht="57.75" thickTop="1" thickBot="1" x14ac:dyDescent="0.3">
      <c r="A14" s="25">
        <v>141</v>
      </c>
      <c r="B14" s="26" t="s">
        <v>460</v>
      </c>
      <c r="C14" s="27" t="s">
        <v>194</v>
      </c>
      <c r="D14" s="27" t="s">
        <v>389</v>
      </c>
      <c r="E14" s="27" t="s">
        <v>755</v>
      </c>
      <c r="F14" s="27" t="s">
        <v>756</v>
      </c>
      <c r="G14" s="27" t="s">
        <v>122</v>
      </c>
      <c r="H14" s="28">
        <v>1</v>
      </c>
      <c r="I14" s="27" t="s">
        <v>267</v>
      </c>
      <c r="J14" s="27" t="s">
        <v>126</v>
      </c>
      <c r="K14" s="29" t="s">
        <v>36</v>
      </c>
      <c r="L14" s="29"/>
      <c r="M14" s="30">
        <v>1</v>
      </c>
      <c r="N14" s="30">
        <v>1</v>
      </c>
      <c r="O14" s="31">
        <v>1</v>
      </c>
      <c r="P14" s="31">
        <v>1</v>
      </c>
      <c r="Q14" s="42" t="s">
        <v>3000</v>
      </c>
    </row>
    <row r="15" spans="1:17" ht="48.75" thickTop="1" thickBot="1" x14ac:dyDescent="0.3">
      <c r="A15" s="25">
        <v>142</v>
      </c>
      <c r="B15" s="26" t="s">
        <v>460</v>
      </c>
      <c r="C15" s="27" t="s">
        <v>203</v>
      </c>
      <c r="D15" s="27" t="s">
        <v>497</v>
      </c>
      <c r="E15" s="27" t="s">
        <v>498</v>
      </c>
      <c r="F15" s="27" t="s">
        <v>499</v>
      </c>
      <c r="G15" s="27" t="s">
        <v>122</v>
      </c>
      <c r="H15" s="28">
        <v>1</v>
      </c>
      <c r="I15" s="27" t="s">
        <v>130</v>
      </c>
      <c r="J15" s="27" t="s">
        <v>124</v>
      </c>
      <c r="K15" s="29" t="s">
        <v>36</v>
      </c>
      <c r="L15" s="29"/>
      <c r="M15" s="30">
        <v>1</v>
      </c>
      <c r="N15" s="39">
        <v>0.98799999999999999</v>
      </c>
      <c r="O15" s="31">
        <v>0.98799999999999999</v>
      </c>
      <c r="P15" s="31">
        <v>0.98799999999999999</v>
      </c>
      <c r="Q15" s="236" t="s">
        <v>2737</v>
      </c>
    </row>
    <row r="16" spans="1:17" ht="48.75" thickTop="1" thickBot="1" x14ac:dyDescent="0.3">
      <c r="A16" s="25">
        <v>144</v>
      </c>
      <c r="B16" s="26" t="s">
        <v>460</v>
      </c>
      <c r="C16" s="27" t="s">
        <v>203</v>
      </c>
      <c r="D16" s="27" t="s">
        <v>500</v>
      </c>
      <c r="E16" s="27" t="s">
        <v>501</v>
      </c>
      <c r="F16" s="27" t="s">
        <v>502</v>
      </c>
      <c r="G16" s="27" t="s">
        <v>122</v>
      </c>
      <c r="H16" s="28">
        <v>1</v>
      </c>
      <c r="I16" s="27" t="s">
        <v>130</v>
      </c>
      <c r="J16" s="27" t="s">
        <v>124</v>
      </c>
      <c r="K16" s="29" t="s">
        <v>36</v>
      </c>
      <c r="L16" s="29"/>
      <c r="M16" s="30">
        <v>1</v>
      </c>
      <c r="N16" s="30">
        <v>0.85899999999999999</v>
      </c>
      <c r="O16" s="31">
        <v>0.85899999999999999</v>
      </c>
      <c r="P16" s="31">
        <v>0.85899999999999999</v>
      </c>
      <c r="Q16" s="236" t="s">
        <v>2738</v>
      </c>
    </row>
    <row r="17" spans="1:17" ht="39" thickTop="1" thickBot="1" x14ac:dyDescent="0.3">
      <c r="A17" s="25">
        <v>23</v>
      </c>
      <c r="B17" s="26" t="s">
        <v>460</v>
      </c>
      <c r="C17" s="27" t="s">
        <v>194</v>
      </c>
      <c r="D17" s="27" t="s">
        <v>389</v>
      </c>
      <c r="E17" s="27" t="s">
        <v>478</v>
      </c>
      <c r="F17" s="27" t="s">
        <v>479</v>
      </c>
      <c r="G17" s="27" t="s">
        <v>207</v>
      </c>
      <c r="H17" s="28">
        <v>41</v>
      </c>
      <c r="I17" s="27" t="s">
        <v>123</v>
      </c>
      <c r="J17" s="27" t="s">
        <v>124</v>
      </c>
      <c r="K17" s="29" t="s">
        <v>36</v>
      </c>
      <c r="L17" s="29"/>
      <c r="M17" s="30">
        <v>41</v>
      </c>
      <c r="N17" s="30">
        <v>39</v>
      </c>
      <c r="O17" s="31">
        <v>0.95121951219512191</v>
      </c>
      <c r="P17" s="31">
        <v>0.95121951219512191</v>
      </c>
      <c r="Q17" s="42" t="s">
        <v>2739</v>
      </c>
    </row>
    <row r="18" spans="1:17" ht="80.25" thickTop="1" thickBot="1" x14ac:dyDescent="0.3">
      <c r="A18" s="25">
        <v>105</v>
      </c>
      <c r="B18" s="26" t="s">
        <v>485</v>
      </c>
      <c r="C18" s="27" t="s">
        <v>154</v>
      </c>
      <c r="D18" s="27" t="s">
        <v>165</v>
      </c>
      <c r="E18" s="27" t="s">
        <v>155</v>
      </c>
      <c r="F18" s="27" t="s">
        <v>486</v>
      </c>
      <c r="G18" s="27" t="s">
        <v>122</v>
      </c>
      <c r="H18" s="28">
        <v>0.9</v>
      </c>
      <c r="I18" s="27" t="s">
        <v>132</v>
      </c>
      <c r="J18" s="27" t="s">
        <v>126</v>
      </c>
      <c r="K18" s="29" t="s">
        <v>87</v>
      </c>
      <c r="L18" s="29"/>
      <c r="M18" s="30">
        <v>0.9</v>
      </c>
      <c r="N18" s="30">
        <v>1.0966666666666667</v>
      </c>
      <c r="O18" s="31">
        <v>1.2185185185185186</v>
      </c>
      <c r="P18" s="31">
        <v>1.2185185185185186</v>
      </c>
      <c r="Q18" s="66" t="s">
        <v>2740</v>
      </c>
    </row>
    <row r="19" spans="1:17" ht="34.5" thickTop="1" x14ac:dyDescent="0.35">
      <c r="M19" s="3"/>
      <c r="N19" s="3"/>
      <c r="O19" s="2" t="s">
        <v>157</v>
      </c>
      <c r="P19" s="4">
        <v>1.1250222474556939</v>
      </c>
      <c r="Q19" s="1" t="s">
        <v>158</v>
      </c>
    </row>
  </sheetData>
  <sheetProtection algorithmName="SHA-512" hashValue="0gQlabn/wUl+VDwkZ1K67flTtRb90RY5QJdaSKIOcA810YxH25FYLio2EAGgf+S9rOFiHUJFsedJM0vOx1z8kw==" saltValue="qQnPelNS+tV48cJ4uufsKw==" spinCount="100000" sheet="1" formatCells="0" formatColumns="0"/>
  <autoFilter ref="A3:Q18" xr:uid="{00000000-0001-0000-0400-000000000000}"/>
  <conditionalFormatting sqref="B4:B18">
    <cfRule type="containsText" dxfId="2878" priority="54" operator="containsText" text="Normatividad al Servicio del Cambio / Procesos">
      <formula>NOT(ISERROR(SEARCH("Normatividad al Servicio del Cambio / Procesos",B4)))</formula>
    </cfRule>
    <cfRule type="containsText" dxfId="2877" priority="82" operator="containsText" text="Transparencia y Cercanía al Ciudadano / Grupos de Interés ">
      <formula>NOT(ISERROR(SEARCH("Transparencia y Cercanía al Ciudadano / Grupos de Interés ",B4)))</formula>
    </cfRule>
    <cfRule type="containsText" dxfId="2876" priority="83" operator="containsText" text="Apoyo a la Modernización DIAN / Procesos">
      <formula>NOT(ISERROR(SEARCH("Apoyo a la Modernización DIAN / Procesos",B4)))</formula>
    </cfRule>
    <cfRule type="containsText" dxfId="2875" priority="84" operator="containsText" text="Transformación Cultural y Gestión del Cambio / Talento Humano">
      <formula>NOT(ISERROR(SEARCH("Transformación Cultural y Gestión del Cambio / Talento Humano",B4)))</formula>
    </cfRule>
    <cfRule type="containsText" dxfId="2874" priority="8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8 F4:G18">
    <cfRule type="containsText" dxfId="2873" priority="69" operator="containsText" text="Modernización y Gestión Integral de Procesos del Negocio / Procesos">
      <formula>NOT(ISERROR(SEARCH("Modernización y Gestión Integral de Procesos del Negocio / Procesos",C4)))</formula>
    </cfRule>
    <cfRule type="containsText" dxfId="2872" priority="70" operator="containsText" text="Transparencia y Cercanía al Ciudadano / Grupos de Interés">
      <formula>NOT(ISERROR(SEARCH("Transparencia y Cercanía al Ciudadano / Grupos de Interés",C4)))</formula>
    </cfRule>
    <cfRule type="containsText" dxfId="2871" priority="71" operator="containsText" text="Legitimidad y Sostenibilidad Fiscal / Resultados">
      <formula>NOT(ISERROR(SEARCH("Legitimidad y Sostenibilidad Fiscal / Resultados",C4)))</formula>
    </cfRule>
  </conditionalFormatting>
  <conditionalFormatting sqref="F4:G16 I4:J18">
    <cfRule type="containsText" dxfId="2870" priority="55" operator="containsText" text="Aprendizaje y Crecimiento / Talento Humano">
      <formula>NOT(ISERROR(SEARCH("Aprendizaje y Crecimiento / Talento Humano",F4)))</formula>
    </cfRule>
    <cfRule type="containsText" dxfId="2869" priority="56" operator="containsText" text="Modernización y Gestión Integral de Procesos del Negocio / Procesos">
      <formula>NOT(ISERROR(SEARCH("Modernización y Gestión Integral de Procesos del Negocio / Procesos",F4)))</formula>
    </cfRule>
    <cfRule type="containsText" dxfId="2868" priority="57" operator="containsText" text="Transparencia y Cercanía al Ciudadano / Grupos de Interés">
      <formula>NOT(ISERROR(SEARCH("Transparencia y Cercanía al Ciudadano / Grupos de Interés",F4)))</formula>
    </cfRule>
    <cfRule type="containsText" dxfId="2867" priority="58" operator="containsText" text="Legitimidad y Sostenibilidad Fiscal / Resultados">
      <formula>NOT(ISERROR(SEARCH("Legitimidad y Sostenibilidad Fiscal / Resultados",F4)))</formula>
    </cfRule>
  </conditionalFormatting>
  <conditionalFormatting sqref="F4:G18 C4:D18">
    <cfRule type="containsText" dxfId="2866" priority="68" operator="containsText" text="Aprendizaje y Crecimiento / Talento Humano">
      <formula>NOT(ISERROR(SEARCH("Aprendizaje y Crecimiento / Talento Humano",C4)))</formula>
    </cfRule>
  </conditionalFormatting>
  <conditionalFormatting sqref="H4:H18">
    <cfRule type="expression" dxfId="2865" priority="62">
      <formula>$G4="Porcentaje"</formula>
    </cfRule>
  </conditionalFormatting>
  <conditionalFormatting sqref="M4:N18">
    <cfRule type="expression" dxfId="2864" priority="59">
      <formula>$G4&lt;&gt;"Porcentaje"</formula>
    </cfRule>
    <cfRule type="expression" dxfId="2863" priority="60">
      <formula>$G4="Porcentaje"</formula>
    </cfRule>
  </conditionalFormatting>
  <conditionalFormatting sqref="O4:O18">
    <cfRule type="containsText" dxfId="2862" priority="72" operator="containsText" text="Sin medición en la vigencia">
      <formula>NOT(ISERROR(SEARCH("Sin medición en la vigencia",O4)))</formula>
    </cfRule>
    <cfRule type="cellIs" dxfId="2861" priority="73" operator="greaterThan">
      <formula>1.1</formula>
    </cfRule>
    <cfRule type="cellIs" dxfId="2860" priority="74" operator="between">
      <formula>100%</formula>
      <formula>110%</formula>
    </cfRule>
    <cfRule type="cellIs" dxfId="2859" priority="75" operator="between">
      <formula>70%</formula>
      <formula>99.9999999%</formula>
    </cfRule>
    <cfRule type="cellIs" dxfId="2858" priority="76" operator="between">
      <formula>0</formula>
      <formula>0.6999999999999</formula>
    </cfRule>
  </conditionalFormatting>
  <conditionalFormatting sqref="P4:P18">
    <cfRule type="cellIs" dxfId="2857" priority="78" operator="greaterThan">
      <formula>1.1</formula>
    </cfRule>
    <cfRule type="cellIs" dxfId="2856" priority="79" operator="between">
      <formula>100%</formula>
      <formula>110%</formula>
    </cfRule>
    <cfRule type="cellIs" dxfId="2855" priority="80" operator="between">
      <formula>70%</formula>
      <formula>99.9999999%</formula>
    </cfRule>
    <cfRule type="cellIs" dxfId="2854" priority="81" operator="between">
      <formula>0</formula>
      <formula>0.6999999999999</formula>
    </cfRule>
  </conditionalFormatting>
  <conditionalFormatting sqref="H4:H18">
    <cfRule type="expression" dxfId="2853" priority="61">
      <formula>$G4&lt;&gt;"Porcentaje"</formula>
    </cfRule>
  </conditionalFormatting>
  <hyperlinks>
    <hyperlink ref="Q19" location="Principal!A1" display="volver al índice" xr:uid="{8AFD48B7-664A-4A11-B862-A84FB33C325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7" operator="containsText" id="{7A2497C8-136D-4F81-A8C2-F260F0D96AFC}">
            <xm:f>NOT(ISERROR(SEARCH("-",P4)))</xm:f>
            <xm:f>"-"</xm:f>
            <x14:dxf>
              <fill>
                <patternFill>
                  <bgColor rgb="FF000000"/>
                </patternFill>
              </fill>
            </x14:dxf>
          </x14:cfRule>
          <xm:sqref>P4:P18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0E0DB-25DE-4CDA-BB73-A97A761A4164}">
  <sheetPr codeName="Hoja19">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0.42578125" style="34"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172</v>
      </c>
      <c r="E1" s="9" t="s">
        <v>42</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90" customHeight="1"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57.75" thickTop="1" thickBot="1" x14ac:dyDescent="0.3">
      <c r="A4" s="25">
        <v>149</v>
      </c>
      <c r="B4" s="26" t="s">
        <v>438</v>
      </c>
      <c r="C4" s="27" t="s">
        <v>127</v>
      </c>
      <c r="D4" s="27" t="s">
        <v>733</v>
      </c>
      <c r="E4" s="27" t="s">
        <v>263</v>
      </c>
      <c r="F4" s="27" t="s">
        <v>263</v>
      </c>
      <c r="G4" s="27" t="s">
        <v>231</v>
      </c>
      <c r="H4" s="28">
        <v>776579352851</v>
      </c>
      <c r="I4" s="27" t="s">
        <v>123</v>
      </c>
      <c r="J4" s="27" t="s">
        <v>124</v>
      </c>
      <c r="K4" s="29" t="s">
        <v>42</v>
      </c>
      <c r="L4" s="29"/>
      <c r="M4" s="30">
        <v>776579352851</v>
      </c>
      <c r="N4" s="30">
        <v>1763188892130</v>
      </c>
      <c r="O4" s="31">
        <v>2.2704555376819266</v>
      </c>
      <c r="P4" s="31">
        <v>2</v>
      </c>
      <c r="Q4" s="42" t="s">
        <v>2749</v>
      </c>
    </row>
    <row r="5" spans="1:17" ht="57.75" thickTop="1" thickBot="1" x14ac:dyDescent="0.3">
      <c r="A5" s="25">
        <v>150</v>
      </c>
      <c r="B5" s="26" t="s">
        <v>438</v>
      </c>
      <c r="C5" s="27" t="s">
        <v>127</v>
      </c>
      <c r="D5" s="27" t="s">
        <v>733</v>
      </c>
      <c r="E5" s="27" t="s">
        <v>264</v>
      </c>
      <c r="F5" s="27" t="s">
        <v>264</v>
      </c>
      <c r="G5" s="27" t="s">
        <v>231</v>
      </c>
      <c r="H5" s="28">
        <v>72000000000</v>
      </c>
      <c r="I5" s="27" t="s">
        <v>123</v>
      </c>
      <c r="J5" s="27" t="s">
        <v>124</v>
      </c>
      <c r="K5" s="29" t="s">
        <v>42</v>
      </c>
      <c r="L5" s="29"/>
      <c r="M5" s="30">
        <v>72000000000</v>
      </c>
      <c r="N5" s="30">
        <v>90037636780</v>
      </c>
      <c r="O5" s="31">
        <v>1.2505227330555555</v>
      </c>
      <c r="P5" s="31">
        <v>1.2505227330555555</v>
      </c>
      <c r="Q5" s="42" t="s">
        <v>2750</v>
      </c>
    </row>
    <row r="6" spans="1:17" ht="95.25" thickTop="1" thickBot="1" x14ac:dyDescent="0.3">
      <c r="A6" s="25">
        <v>109</v>
      </c>
      <c r="B6" s="26" t="s">
        <v>438</v>
      </c>
      <c r="C6" s="27" t="s">
        <v>290</v>
      </c>
      <c r="D6" s="27" t="s">
        <v>290</v>
      </c>
      <c r="E6" s="27" t="s">
        <v>317</v>
      </c>
      <c r="F6" s="27" t="s">
        <v>121</v>
      </c>
      <c r="G6" s="27" t="s">
        <v>122</v>
      </c>
      <c r="H6" s="28">
        <v>0.95</v>
      </c>
      <c r="I6" s="27" t="s">
        <v>123</v>
      </c>
      <c r="J6" s="27" t="s">
        <v>124</v>
      </c>
      <c r="K6" s="29" t="s">
        <v>93</v>
      </c>
      <c r="L6" s="29"/>
      <c r="M6" s="30">
        <v>0.95</v>
      </c>
      <c r="N6" s="30">
        <v>1</v>
      </c>
      <c r="O6" s="31">
        <v>1.0526315789473684</v>
      </c>
      <c r="P6" s="31">
        <v>1.0526315789473684</v>
      </c>
      <c r="Q6" s="66" t="s">
        <v>2751</v>
      </c>
    </row>
    <row r="7" spans="1:17" ht="95.25" thickTop="1" thickBot="1" x14ac:dyDescent="0.3">
      <c r="A7" s="25">
        <v>98</v>
      </c>
      <c r="B7" s="26" t="s">
        <v>438</v>
      </c>
      <c r="C7" s="27" t="s">
        <v>290</v>
      </c>
      <c r="D7" s="27" t="s">
        <v>446</v>
      </c>
      <c r="E7" s="27" t="s">
        <v>125</v>
      </c>
      <c r="F7" s="27" t="s">
        <v>331</v>
      </c>
      <c r="G7" s="27" t="s">
        <v>122</v>
      </c>
      <c r="H7" s="28">
        <v>0.95</v>
      </c>
      <c r="I7" s="27" t="s">
        <v>123</v>
      </c>
      <c r="J7" s="27" t="s">
        <v>126</v>
      </c>
      <c r="K7" s="29" t="s">
        <v>93</v>
      </c>
      <c r="L7" s="29"/>
      <c r="M7" s="30">
        <v>0.95</v>
      </c>
      <c r="N7" s="30">
        <v>1</v>
      </c>
      <c r="O7" s="31">
        <v>1.0526315789473684</v>
      </c>
      <c r="P7" s="31">
        <v>1.0526315789473684</v>
      </c>
      <c r="Q7" s="42" t="s">
        <v>2751</v>
      </c>
    </row>
    <row r="8" spans="1:17" ht="80.25" thickTop="1" thickBot="1" x14ac:dyDescent="0.3">
      <c r="A8" s="104">
        <v>20</v>
      </c>
      <c r="B8" s="83" t="s">
        <v>449</v>
      </c>
      <c r="C8" s="84" t="s">
        <v>160</v>
      </c>
      <c r="D8" s="84" t="s">
        <v>402</v>
      </c>
      <c r="E8" s="84" t="s">
        <v>452</v>
      </c>
      <c r="F8" s="84" t="s">
        <v>453</v>
      </c>
      <c r="G8" s="84" t="s">
        <v>122</v>
      </c>
      <c r="H8" s="85">
        <v>1</v>
      </c>
      <c r="I8" s="84" t="s">
        <v>130</v>
      </c>
      <c r="J8" s="84" t="s">
        <v>126</v>
      </c>
      <c r="K8" s="86" t="s">
        <v>51</v>
      </c>
      <c r="L8" s="86"/>
      <c r="M8" s="89"/>
      <c r="N8" s="89"/>
      <c r="O8" s="88" t="s">
        <v>406</v>
      </c>
      <c r="P8" s="88" t="s">
        <v>291</v>
      </c>
      <c r="Q8" s="87" t="s">
        <v>2485</v>
      </c>
    </row>
    <row r="9" spans="1:17" ht="132.75" thickTop="1" thickBot="1" x14ac:dyDescent="0.3">
      <c r="A9" s="25">
        <v>129</v>
      </c>
      <c r="B9" s="26" t="s">
        <v>460</v>
      </c>
      <c r="C9" s="27" t="s">
        <v>203</v>
      </c>
      <c r="D9" s="27" t="s">
        <v>233</v>
      </c>
      <c r="E9" s="27" t="s">
        <v>740</v>
      </c>
      <c r="F9" s="27" t="s">
        <v>741</v>
      </c>
      <c r="G9" s="27" t="s">
        <v>207</v>
      </c>
      <c r="H9" s="28">
        <v>1</v>
      </c>
      <c r="I9" s="27" t="s">
        <v>153</v>
      </c>
      <c r="J9" s="27" t="s">
        <v>124</v>
      </c>
      <c r="K9" s="29" t="s">
        <v>33</v>
      </c>
      <c r="L9" s="29"/>
      <c r="M9" s="30">
        <v>1</v>
      </c>
      <c r="N9" s="30">
        <v>1</v>
      </c>
      <c r="O9" s="31">
        <v>1</v>
      </c>
      <c r="P9" s="31">
        <v>1</v>
      </c>
      <c r="Q9" s="42" t="s">
        <v>2752</v>
      </c>
    </row>
    <row r="10" spans="1:17" ht="409.6" thickTop="1" thickBot="1" x14ac:dyDescent="0.3">
      <c r="A10" s="25">
        <v>130</v>
      </c>
      <c r="B10" s="26" t="s">
        <v>460</v>
      </c>
      <c r="C10" s="27" t="s">
        <v>203</v>
      </c>
      <c r="D10" s="27" t="s">
        <v>256</v>
      </c>
      <c r="E10" s="27" t="s">
        <v>745</v>
      </c>
      <c r="F10" s="27" t="s">
        <v>234</v>
      </c>
      <c r="G10" s="27" t="s">
        <v>207</v>
      </c>
      <c r="H10" s="28">
        <v>5</v>
      </c>
      <c r="I10" s="27" t="s">
        <v>123</v>
      </c>
      <c r="J10" s="27" t="s">
        <v>124</v>
      </c>
      <c r="K10" s="29" t="s">
        <v>33</v>
      </c>
      <c r="L10" s="29"/>
      <c r="M10" s="30">
        <v>5</v>
      </c>
      <c r="N10" s="30">
        <v>5</v>
      </c>
      <c r="O10" s="31">
        <v>1</v>
      </c>
      <c r="P10" s="31">
        <v>1</v>
      </c>
      <c r="Q10" s="42" t="s">
        <v>2753</v>
      </c>
    </row>
    <row r="11" spans="1:17" ht="80.25" thickTop="1" thickBot="1" x14ac:dyDescent="0.3">
      <c r="A11" s="25">
        <v>105</v>
      </c>
      <c r="B11" s="26" t="s">
        <v>485</v>
      </c>
      <c r="C11" s="27" t="s">
        <v>154</v>
      </c>
      <c r="D11" s="27" t="s">
        <v>165</v>
      </c>
      <c r="E11" s="27" t="s">
        <v>155</v>
      </c>
      <c r="F11" s="27" t="s">
        <v>486</v>
      </c>
      <c r="G11" s="27" t="s">
        <v>122</v>
      </c>
      <c r="H11" s="28">
        <v>0.9</v>
      </c>
      <c r="I11" s="27" t="s">
        <v>132</v>
      </c>
      <c r="J11" s="27" t="s">
        <v>126</v>
      </c>
      <c r="K11" s="29" t="s">
        <v>87</v>
      </c>
      <c r="L11" s="29"/>
      <c r="M11" s="30">
        <v>0.9</v>
      </c>
      <c r="N11" s="30">
        <v>1.0933333333333333</v>
      </c>
      <c r="O11" s="31">
        <v>1.2148148148148148</v>
      </c>
      <c r="P11" s="31">
        <v>1.2148148148148148</v>
      </c>
      <c r="Q11" s="42" t="s">
        <v>2754</v>
      </c>
    </row>
    <row r="12" spans="1:17" ht="34.5" thickTop="1" x14ac:dyDescent="0.35">
      <c r="M12" s="320"/>
      <c r="N12" s="320"/>
      <c r="O12" s="317" t="s">
        <v>157</v>
      </c>
      <c r="P12" s="318">
        <v>1.2243715293950153</v>
      </c>
      <c r="Q12" s="319" t="s">
        <v>158</v>
      </c>
    </row>
  </sheetData>
  <sheetProtection algorithmName="SHA-512" hashValue="wYhKBjZu8CxtoP88ZC+yFRW062AoOcLHZZ+Sfwnr18/CB9K9uhnWBC0bIUfynqwfIE0OiP3D26pP3nQY4RRzwg==" saltValue="oGxZZlYL1o5BJNw11NBIRQ==" spinCount="100000" sheet="1" formatCells="0" formatColumns="0"/>
  <autoFilter ref="A3:Q11" xr:uid="{00000000-0001-0000-0400-000000000000}"/>
  <conditionalFormatting sqref="B4:B11">
    <cfRule type="containsText" dxfId="2851" priority="41" operator="containsText" text="Normatividad al Servicio del Cambio / Procesos">
      <formula>NOT(ISERROR(SEARCH("Normatividad al Servicio del Cambio / Procesos",B4)))</formula>
    </cfRule>
    <cfRule type="containsText" dxfId="2850" priority="69" operator="containsText" text="Transparencia y Cercanía al Ciudadano / Grupos de Interés ">
      <formula>NOT(ISERROR(SEARCH("Transparencia y Cercanía al Ciudadano / Grupos de Interés ",B4)))</formula>
    </cfRule>
    <cfRule type="containsText" dxfId="2849" priority="70" operator="containsText" text="Apoyo a la Modernización DIAN / Procesos">
      <formula>NOT(ISERROR(SEARCH("Apoyo a la Modernización DIAN / Procesos",B4)))</formula>
    </cfRule>
    <cfRule type="containsText" dxfId="2848" priority="71" operator="containsText" text="Transformación Cultural y Gestión del Cambio / Talento Humano">
      <formula>NOT(ISERROR(SEARCH("Transformación Cultural y Gestión del Cambio / Talento Humano",B4)))</formula>
    </cfRule>
    <cfRule type="containsText" dxfId="2847"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2846" priority="56" operator="containsText" text="Modernización y Gestión Integral de Procesos del Negocio / Procesos">
      <formula>NOT(ISERROR(SEARCH("Modernización y Gestión Integral de Procesos del Negocio / Procesos",C4)))</formula>
    </cfRule>
    <cfRule type="containsText" dxfId="2845" priority="57" operator="containsText" text="Transparencia y Cercanía al Ciudadano / Grupos de Interés">
      <formula>NOT(ISERROR(SEARCH("Transparencia y Cercanía al Ciudadano / Grupos de Interés",C4)))</formula>
    </cfRule>
    <cfRule type="containsText" dxfId="2844" priority="58" operator="containsText" text="Legitimidad y Sostenibilidad Fiscal / Resultados">
      <formula>NOT(ISERROR(SEARCH("Legitimidad y Sostenibilidad Fiscal / Resultados",C4)))</formula>
    </cfRule>
  </conditionalFormatting>
  <conditionalFormatting sqref="F4:G11 C4:D11">
    <cfRule type="containsText" dxfId="2843" priority="55" operator="containsText" text="Aprendizaje y Crecimiento / Talento Humano">
      <formula>NOT(ISERROR(SEARCH("Aprendizaje y Crecimiento / Talento Humano",C4)))</formula>
    </cfRule>
  </conditionalFormatting>
  <conditionalFormatting sqref="F4:G11 I4:J11">
    <cfRule type="containsText" dxfId="2842" priority="42" operator="containsText" text="Aprendizaje y Crecimiento / Talento Humano">
      <formula>NOT(ISERROR(SEARCH("Aprendizaje y Crecimiento / Talento Humano",F4)))</formula>
    </cfRule>
    <cfRule type="containsText" dxfId="2841" priority="43" operator="containsText" text="Modernización y Gestión Integral de Procesos del Negocio / Procesos">
      <formula>NOT(ISERROR(SEARCH("Modernización y Gestión Integral de Procesos del Negocio / Procesos",F4)))</formula>
    </cfRule>
    <cfRule type="containsText" dxfId="2840" priority="44" operator="containsText" text="Transparencia y Cercanía al Ciudadano / Grupos de Interés">
      <formula>NOT(ISERROR(SEARCH("Transparencia y Cercanía al Ciudadano / Grupos de Interés",F4)))</formula>
    </cfRule>
    <cfRule type="containsText" dxfId="2839" priority="45" operator="containsText" text="Legitimidad y Sostenibilidad Fiscal / Resultados">
      <formula>NOT(ISERROR(SEARCH("Legitimidad y Sostenibilidad Fiscal / Resultados",F4)))</formula>
    </cfRule>
  </conditionalFormatting>
  <conditionalFormatting sqref="H4:H11">
    <cfRule type="expression" dxfId="2838" priority="48">
      <formula>$G4&lt;&gt;"Porcentaje"</formula>
    </cfRule>
    <cfRule type="expression" dxfId="2837" priority="49">
      <formula>$G4="Porcentaje"</formula>
    </cfRule>
  </conditionalFormatting>
  <conditionalFormatting sqref="M4:N11">
    <cfRule type="expression" dxfId="2836" priority="46">
      <formula>$G4&lt;&gt;"Porcentaje"</formula>
    </cfRule>
    <cfRule type="expression" dxfId="2835" priority="47">
      <formula>$G4="Porcentaje"</formula>
    </cfRule>
  </conditionalFormatting>
  <conditionalFormatting sqref="O4:O11">
    <cfRule type="containsText" dxfId="2834" priority="59" operator="containsText" text="Sin medición en la vigencia">
      <formula>NOT(ISERROR(SEARCH("Sin medición en la vigencia",O4)))</formula>
    </cfRule>
    <cfRule type="cellIs" dxfId="2833" priority="60" operator="greaterThan">
      <formula>1.1</formula>
    </cfRule>
    <cfRule type="cellIs" dxfId="2832" priority="61" operator="between">
      <formula>100%</formula>
      <formula>110%</formula>
    </cfRule>
    <cfRule type="cellIs" dxfId="2831" priority="62" operator="between">
      <formula>70%</formula>
      <formula>99.9999999%</formula>
    </cfRule>
    <cfRule type="cellIs" dxfId="2830" priority="63" operator="between">
      <formula>0</formula>
      <formula>0.6999999999999</formula>
    </cfRule>
  </conditionalFormatting>
  <conditionalFormatting sqref="P4:P11">
    <cfRule type="cellIs" dxfId="2829" priority="65" operator="greaterThan">
      <formula>1.1</formula>
    </cfRule>
    <cfRule type="cellIs" dxfId="2828" priority="66" operator="between">
      <formula>100%</formula>
      <formula>110%</formula>
    </cfRule>
    <cfRule type="cellIs" dxfId="2827" priority="67" operator="between">
      <formula>70%</formula>
      <formula>99.9999999%</formula>
    </cfRule>
    <cfRule type="cellIs" dxfId="2826" priority="68" operator="between">
      <formula>0</formula>
      <formula>0.6999999999999</formula>
    </cfRule>
  </conditionalFormatting>
  <hyperlinks>
    <hyperlink ref="Q12" location="Principal!A1" display="volver al índice" xr:uid="{4630F142-97CB-4F91-B418-ADABD4B4A123}"/>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A41E6D0C-FB1F-4F64-B67B-45A6C480D08B}">
            <xm:f>NOT(ISERROR(SEARCH("-",P4)))</xm:f>
            <xm:f>"-"</xm:f>
            <x14:dxf>
              <fill>
                <patternFill>
                  <bgColor rgb="FF000000"/>
                </patternFill>
              </fill>
            </x14:dxf>
          </x14:cfRule>
          <xm:sqref>P4:P11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929FA-2936-4010-8D3B-F74A151B8E55}">
  <sheetPr codeName="Hoja2">
    <pageSetUpPr fitToPage="1"/>
  </sheetPr>
  <dimension ref="A1:Q30"/>
  <sheetViews>
    <sheetView zoomScale="60" zoomScaleNormal="60" workbookViewId="0">
      <pane xSplit="5" ySplit="3" topLeftCell="N29" activePane="bottomRight" state="frozen"/>
      <selection activeCell="Q9" sqref="Q9"/>
      <selection pane="topRight" activeCell="Q9" sqref="Q9"/>
      <selection pane="bottomLeft" activeCell="Q9" sqref="Q9"/>
      <selection pane="bottomRight" activeCell="Q9" sqref="Q9"/>
    </sheetView>
  </sheetViews>
  <sheetFormatPr baseColWidth="10" defaultColWidth="29.140625" defaultRowHeight="23.25" x14ac:dyDescent="0.35"/>
  <cols>
    <col min="1" max="1" width="17.28515625" style="33" customWidth="1"/>
    <col min="2" max="2" width="43.7109375" style="34" customWidth="1"/>
    <col min="3" max="3" width="38.42578125" style="35" customWidth="1"/>
    <col min="4" max="4" width="44.42578125" style="34" customWidth="1"/>
    <col min="5" max="5" width="48.42578125" style="34" customWidth="1"/>
    <col min="6" max="6" width="50.5703125" style="34" customWidth="1"/>
    <col min="7" max="7" width="29.140625" style="34"/>
    <col min="8" max="8" width="43.140625" style="36" customWidth="1"/>
    <col min="9" max="10" width="29.140625" style="34"/>
    <col min="11" max="11" width="36.5703125" style="34" customWidth="1"/>
    <col min="12" max="12" width="29.140625" style="34" hidden="1" customWidth="1"/>
    <col min="13" max="14" width="26.5703125" style="34" bestFit="1" customWidth="1"/>
    <col min="15" max="16" width="22.28515625" style="34" bestFit="1" customWidth="1"/>
    <col min="17" max="17" width="187.5703125" style="34" bestFit="1" customWidth="1"/>
    <col min="18" max="16384" width="29.140625" style="34"/>
  </cols>
  <sheetData>
    <row r="1" spans="1:17" ht="65.25" customHeight="1" thickBot="1" x14ac:dyDescent="0.3">
      <c r="A1" s="5"/>
      <c r="B1" s="6" t="s">
        <v>118</v>
      </c>
      <c r="C1" s="7"/>
      <c r="D1" s="43">
        <v>202</v>
      </c>
      <c r="E1" s="9" t="s">
        <v>999</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126.75" customHeight="1"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994</v>
      </c>
      <c r="N3" s="23" t="s">
        <v>995</v>
      </c>
      <c r="O3" s="24" t="s">
        <v>996</v>
      </c>
      <c r="P3" s="24" t="s">
        <v>997</v>
      </c>
      <c r="Q3" s="135" t="s">
        <v>120</v>
      </c>
    </row>
    <row r="4" spans="1:17" s="37" customFormat="1" ht="95.25" thickTop="1" thickBot="1" x14ac:dyDescent="0.3">
      <c r="A4" s="25">
        <v>99</v>
      </c>
      <c r="B4" s="307" t="s">
        <v>438</v>
      </c>
      <c r="C4" s="62" t="s">
        <v>290</v>
      </c>
      <c r="D4" s="308" t="s">
        <v>290</v>
      </c>
      <c r="E4" s="309" t="s">
        <v>804</v>
      </c>
      <c r="F4" s="62" t="s">
        <v>316</v>
      </c>
      <c r="G4" s="62" t="s">
        <v>122</v>
      </c>
      <c r="H4" s="310">
        <v>1</v>
      </c>
      <c r="I4" s="62" t="s">
        <v>123</v>
      </c>
      <c r="J4" s="62" t="s">
        <v>126</v>
      </c>
      <c r="K4" s="311" t="s">
        <v>87</v>
      </c>
      <c r="L4" s="311"/>
      <c r="M4" s="49">
        <v>1</v>
      </c>
      <c r="N4" s="49">
        <v>1</v>
      </c>
      <c r="O4" s="31">
        <v>1</v>
      </c>
      <c r="P4" s="31">
        <v>1</v>
      </c>
      <c r="Q4" s="312" t="s">
        <v>2504</v>
      </c>
    </row>
    <row r="5" spans="1:17" s="38" customFormat="1" ht="64.5" thickTop="1" thickBot="1" x14ac:dyDescent="0.3">
      <c r="A5" s="25">
        <v>126</v>
      </c>
      <c r="B5" s="26" t="s">
        <v>438</v>
      </c>
      <c r="C5" s="27" t="s">
        <v>127</v>
      </c>
      <c r="D5" s="27" t="s">
        <v>489</v>
      </c>
      <c r="E5" s="81" t="s">
        <v>230</v>
      </c>
      <c r="F5" s="80" t="s">
        <v>230</v>
      </c>
      <c r="G5" s="27" t="s">
        <v>231</v>
      </c>
      <c r="H5" s="313">
        <v>5845000000000</v>
      </c>
      <c r="I5" s="27" t="s">
        <v>123</v>
      </c>
      <c r="J5" s="27" t="s">
        <v>124</v>
      </c>
      <c r="K5" s="29" t="s">
        <v>33</v>
      </c>
      <c r="L5" s="29"/>
      <c r="M5" s="30">
        <v>5845000000000</v>
      </c>
      <c r="N5" s="30">
        <v>7587724407571.6406</v>
      </c>
      <c r="O5" s="31">
        <v>1.2981564426983132</v>
      </c>
      <c r="P5" s="31">
        <v>1.2981564426983132</v>
      </c>
      <c r="Q5" s="42" t="s">
        <v>2766</v>
      </c>
    </row>
    <row r="6" spans="1:17" ht="132.75" thickTop="1" thickBot="1" x14ac:dyDescent="0.3">
      <c r="A6" s="25">
        <v>1</v>
      </c>
      <c r="B6" s="26" t="s">
        <v>438</v>
      </c>
      <c r="C6" s="27" t="s">
        <v>127</v>
      </c>
      <c r="D6" s="80" t="s">
        <v>414</v>
      </c>
      <c r="E6" s="81" t="s">
        <v>266</v>
      </c>
      <c r="F6" s="27" t="s">
        <v>439</v>
      </c>
      <c r="G6" s="27" t="s">
        <v>440</v>
      </c>
      <c r="H6" s="235">
        <v>290057592.02999997</v>
      </c>
      <c r="I6" s="27" t="s">
        <v>123</v>
      </c>
      <c r="J6" s="27" t="s">
        <v>124</v>
      </c>
      <c r="K6" s="29" t="s">
        <v>45</v>
      </c>
      <c r="L6" s="29"/>
      <c r="M6" s="30">
        <v>290057592.02999997</v>
      </c>
      <c r="N6" s="30">
        <v>279382904.04988503</v>
      </c>
      <c r="O6" s="31">
        <v>0.96319803972236351</v>
      </c>
      <c r="P6" s="31">
        <v>0.96319803972236351</v>
      </c>
      <c r="Q6" s="42" t="s">
        <v>2673</v>
      </c>
    </row>
    <row r="7" spans="1:17" ht="132.75" thickTop="1" thickBot="1" x14ac:dyDescent="0.3">
      <c r="A7" s="25">
        <v>2</v>
      </c>
      <c r="B7" s="26" t="s">
        <v>438</v>
      </c>
      <c r="C7" s="27" t="s">
        <v>127</v>
      </c>
      <c r="D7" s="80" t="s">
        <v>265</v>
      </c>
      <c r="E7" s="81" t="s">
        <v>444</v>
      </c>
      <c r="F7" s="27" t="s">
        <v>445</v>
      </c>
      <c r="G7" s="27" t="s">
        <v>440</v>
      </c>
      <c r="H7" s="235">
        <v>33000000</v>
      </c>
      <c r="I7" s="27" t="s">
        <v>123</v>
      </c>
      <c r="J7" s="27" t="s">
        <v>124</v>
      </c>
      <c r="K7" s="29" t="s">
        <v>45</v>
      </c>
      <c r="L7" s="29"/>
      <c r="M7" s="30">
        <v>33000000</v>
      </c>
      <c r="N7" s="30">
        <v>34834601.208690904</v>
      </c>
      <c r="O7" s="31">
        <v>1.0555939760209365</v>
      </c>
      <c r="P7" s="31">
        <v>1.0555939760209365</v>
      </c>
      <c r="Q7" s="42" t="s">
        <v>2674</v>
      </c>
    </row>
    <row r="8" spans="1:17" s="37" customFormat="1" ht="64.5" thickTop="1" thickBot="1" x14ac:dyDescent="0.3">
      <c r="A8" s="25">
        <v>56</v>
      </c>
      <c r="B8" s="307" t="s">
        <v>438</v>
      </c>
      <c r="C8" s="62" t="s">
        <v>127</v>
      </c>
      <c r="D8" s="308" t="s">
        <v>128</v>
      </c>
      <c r="E8" s="309" t="s">
        <v>129</v>
      </c>
      <c r="F8" s="62" t="s">
        <v>441</v>
      </c>
      <c r="G8" s="62" t="s">
        <v>122</v>
      </c>
      <c r="H8" s="310">
        <v>0.66500000000000004</v>
      </c>
      <c r="I8" s="62" t="s">
        <v>130</v>
      </c>
      <c r="J8" s="62" t="s">
        <v>126</v>
      </c>
      <c r="K8" s="311" t="s">
        <v>7</v>
      </c>
      <c r="L8" s="311"/>
      <c r="M8" s="49">
        <v>0.66500000000000004</v>
      </c>
      <c r="N8" s="49">
        <v>0.62649999999999995</v>
      </c>
      <c r="O8" s="31">
        <v>0.94210526315789456</v>
      </c>
      <c r="P8" s="31">
        <v>0.94210526315789456</v>
      </c>
      <c r="Q8" s="312" t="s">
        <v>2452</v>
      </c>
    </row>
    <row r="9" spans="1:17" s="37" customFormat="1" ht="95.25" thickTop="1" thickBot="1" x14ac:dyDescent="0.3">
      <c r="A9" s="25">
        <v>101</v>
      </c>
      <c r="B9" s="307" t="s">
        <v>438</v>
      </c>
      <c r="C9" s="62" t="s">
        <v>290</v>
      </c>
      <c r="D9" s="308" t="s">
        <v>318</v>
      </c>
      <c r="E9" s="309" t="s">
        <v>807</v>
      </c>
      <c r="F9" s="62" t="s">
        <v>808</v>
      </c>
      <c r="G9" s="62" t="s">
        <v>122</v>
      </c>
      <c r="H9" s="310">
        <v>1</v>
      </c>
      <c r="I9" s="62" t="s">
        <v>132</v>
      </c>
      <c r="J9" s="62" t="s">
        <v>126</v>
      </c>
      <c r="K9" s="311" t="s">
        <v>87</v>
      </c>
      <c r="L9" s="311"/>
      <c r="M9" s="49">
        <v>1</v>
      </c>
      <c r="N9" s="49">
        <v>1</v>
      </c>
      <c r="O9" s="31">
        <v>1</v>
      </c>
      <c r="P9" s="31">
        <v>1</v>
      </c>
      <c r="Q9" s="312" t="s">
        <v>2507</v>
      </c>
    </row>
    <row r="10" spans="1:17" ht="64.5" thickTop="1" thickBot="1" x14ac:dyDescent="0.3">
      <c r="A10" s="25">
        <v>4</v>
      </c>
      <c r="B10" s="26" t="s">
        <v>438</v>
      </c>
      <c r="C10" s="27" t="s">
        <v>127</v>
      </c>
      <c r="D10" s="80" t="s">
        <v>268</v>
      </c>
      <c r="E10" s="81" t="s">
        <v>269</v>
      </c>
      <c r="F10" s="27" t="s">
        <v>447</v>
      </c>
      <c r="G10" s="27" t="s">
        <v>207</v>
      </c>
      <c r="H10" s="313">
        <v>46900</v>
      </c>
      <c r="I10" s="27" t="s">
        <v>123</v>
      </c>
      <c r="J10" s="27" t="s">
        <v>124</v>
      </c>
      <c r="K10" s="29" t="s">
        <v>45</v>
      </c>
      <c r="L10" s="29"/>
      <c r="M10" s="30">
        <v>46900</v>
      </c>
      <c r="N10" s="30">
        <v>50658</v>
      </c>
      <c r="O10" s="31">
        <v>1.0801279317697228</v>
      </c>
      <c r="P10" s="31">
        <v>1.0801279317697228</v>
      </c>
      <c r="Q10" s="42" t="s">
        <v>2677</v>
      </c>
    </row>
    <row r="11" spans="1:17" s="37" customFormat="1" ht="96" thickTop="1" thickBot="1" x14ac:dyDescent="0.3">
      <c r="A11" s="25">
        <v>172</v>
      </c>
      <c r="B11" s="307" t="s">
        <v>449</v>
      </c>
      <c r="C11" s="62" t="s">
        <v>160</v>
      </c>
      <c r="D11" s="308" t="s">
        <v>710</v>
      </c>
      <c r="E11" s="309" t="s">
        <v>711</v>
      </c>
      <c r="F11" s="62" t="s">
        <v>339</v>
      </c>
      <c r="G11" s="62" t="s">
        <v>122</v>
      </c>
      <c r="H11" s="310">
        <v>1</v>
      </c>
      <c r="I11" s="62" t="s">
        <v>153</v>
      </c>
      <c r="J11" s="62" t="s">
        <v>126</v>
      </c>
      <c r="K11" s="311" t="s">
        <v>108</v>
      </c>
      <c r="L11" s="311"/>
      <c r="M11" s="49">
        <v>1</v>
      </c>
      <c r="N11" s="49">
        <v>1</v>
      </c>
      <c r="O11" s="31">
        <v>1</v>
      </c>
      <c r="P11" s="31">
        <v>1</v>
      </c>
      <c r="Q11" s="312" t="s">
        <v>2361</v>
      </c>
    </row>
    <row r="12" spans="1:17" s="37" customFormat="1" ht="282.75" thickTop="1" thickBot="1" x14ac:dyDescent="0.3">
      <c r="A12" s="25">
        <v>7</v>
      </c>
      <c r="B12" s="307" t="s">
        <v>449</v>
      </c>
      <c r="C12" s="62" t="s">
        <v>160</v>
      </c>
      <c r="D12" s="308" t="s">
        <v>968</v>
      </c>
      <c r="E12" s="309" t="s">
        <v>967</v>
      </c>
      <c r="F12" s="62" t="s">
        <v>966</v>
      </c>
      <c r="G12" s="62" t="s">
        <v>122</v>
      </c>
      <c r="H12" s="314">
        <v>0.95</v>
      </c>
      <c r="I12" s="62" t="s">
        <v>130</v>
      </c>
      <c r="J12" s="62" t="s">
        <v>124</v>
      </c>
      <c r="K12" s="311" t="s">
        <v>45</v>
      </c>
      <c r="L12" s="311"/>
      <c r="M12" s="49">
        <v>0.95</v>
      </c>
      <c r="N12" s="49">
        <v>0.99</v>
      </c>
      <c r="O12" s="31">
        <v>1.0421052631578949</v>
      </c>
      <c r="P12" s="31">
        <v>1.0421052631578949</v>
      </c>
      <c r="Q12" s="312" t="s">
        <v>2686</v>
      </c>
    </row>
    <row r="13" spans="1:17" ht="170.25" thickTop="1" thickBot="1" x14ac:dyDescent="0.3">
      <c r="A13" s="25">
        <v>8</v>
      </c>
      <c r="B13" s="26" t="s">
        <v>449</v>
      </c>
      <c r="C13" s="27" t="s">
        <v>133</v>
      </c>
      <c r="D13" s="80" t="s">
        <v>274</v>
      </c>
      <c r="E13" s="81" t="s">
        <v>965</v>
      </c>
      <c r="F13" s="27" t="s">
        <v>964</v>
      </c>
      <c r="G13" s="27" t="s">
        <v>207</v>
      </c>
      <c r="H13" s="315">
        <v>2</v>
      </c>
      <c r="I13" s="27" t="s">
        <v>130</v>
      </c>
      <c r="J13" s="27" t="s">
        <v>124</v>
      </c>
      <c r="K13" s="29" t="s">
        <v>45</v>
      </c>
      <c r="L13" s="29"/>
      <c r="M13" s="30">
        <v>2</v>
      </c>
      <c r="N13" s="30">
        <v>2</v>
      </c>
      <c r="O13" s="31">
        <v>1</v>
      </c>
      <c r="P13" s="31">
        <v>1</v>
      </c>
      <c r="Q13" s="42" t="s">
        <v>2687</v>
      </c>
    </row>
    <row r="14" spans="1:17" s="37" customFormat="1" ht="64.5" thickTop="1" thickBot="1" x14ac:dyDescent="0.3">
      <c r="A14" s="25">
        <v>178</v>
      </c>
      <c r="B14" s="307" t="s">
        <v>460</v>
      </c>
      <c r="C14" s="62" t="s">
        <v>149</v>
      </c>
      <c r="D14" s="308" t="s">
        <v>715</v>
      </c>
      <c r="E14" s="309" t="s">
        <v>716</v>
      </c>
      <c r="F14" s="62" t="s">
        <v>717</v>
      </c>
      <c r="G14" s="62" t="s">
        <v>122</v>
      </c>
      <c r="H14" s="310">
        <v>1</v>
      </c>
      <c r="I14" s="62" t="s">
        <v>132</v>
      </c>
      <c r="J14" s="62" t="s">
        <v>126</v>
      </c>
      <c r="K14" s="311" t="s">
        <v>109</v>
      </c>
      <c r="L14" s="311"/>
      <c r="M14" s="49">
        <v>1</v>
      </c>
      <c r="N14" s="49">
        <v>1</v>
      </c>
      <c r="O14" s="31">
        <v>1</v>
      </c>
      <c r="P14" s="31">
        <v>1</v>
      </c>
      <c r="Q14" s="312" t="s">
        <v>2369</v>
      </c>
    </row>
    <row r="15" spans="1:17" ht="48.75" thickTop="1" thickBot="1" x14ac:dyDescent="0.3">
      <c r="A15" s="25">
        <v>128</v>
      </c>
      <c r="B15" s="26" t="s">
        <v>460</v>
      </c>
      <c r="C15" s="27" t="s">
        <v>194</v>
      </c>
      <c r="D15" s="80" t="s">
        <v>389</v>
      </c>
      <c r="E15" s="81" t="s">
        <v>232</v>
      </c>
      <c r="F15" s="27" t="s">
        <v>737</v>
      </c>
      <c r="G15" s="27" t="s">
        <v>440</v>
      </c>
      <c r="H15" s="235">
        <v>400000000000</v>
      </c>
      <c r="I15" s="27" t="s">
        <v>123</v>
      </c>
      <c r="J15" s="27" t="s">
        <v>124</v>
      </c>
      <c r="K15" s="29" t="s">
        <v>33</v>
      </c>
      <c r="L15" s="29"/>
      <c r="M15" s="30">
        <v>400000000000</v>
      </c>
      <c r="N15" s="30">
        <v>454346636987</v>
      </c>
      <c r="O15" s="31">
        <v>1.1358665924675</v>
      </c>
      <c r="P15" s="31">
        <v>1.1358665924675</v>
      </c>
      <c r="Q15" s="42" t="s">
        <v>2734</v>
      </c>
    </row>
    <row r="16" spans="1:17" s="37" customFormat="1" ht="409.6" thickTop="1" thickBot="1" x14ac:dyDescent="0.3">
      <c r="A16" s="25">
        <v>102</v>
      </c>
      <c r="B16" s="307" t="s">
        <v>460</v>
      </c>
      <c r="C16" s="62" t="s">
        <v>734</v>
      </c>
      <c r="D16" s="62" t="s">
        <v>146</v>
      </c>
      <c r="E16" s="316" t="s">
        <v>809</v>
      </c>
      <c r="F16" s="62" t="s">
        <v>803</v>
      </c>
      <c r="G16" s="62" t="s">
        <v>122</v>
      </c>
      <c r="H16" s="310">
        <v>1</v>
      </c>
      <c r="I16" s="62" t="s">
        <v>123</v>
      </c>
      <c r="J16" s="62" t="s">
        <v>126</v>
      </c>
      <c r="K16" s="311" t="s">
        <v>87</v>
      </c>
      <c r="L16" s="311"/>
      <c r="M16" s="49">
        <v>1</v>
      </c>
      <c r="N16" s="49">
        <v>1</v>
      </c>
      <c r="O16" s="31">
        <v>1</v>
      </c>
      <c r="P16" s="31">
        <v>1</v>
      </c>
      <c r="Q16" s="312" t="s">
        <v>2510</v>
      </c>
    </row>
    <row r="17" spans="1:17" ht="57.75" thickTop="1" thickBot="1" x14ac:dyDescent="0.3">
      <c r="A17" s="25">
        <v>170</v>
      </c>
      <c r="B17" s="26" t="s">
        <v>460</v>
      </c>
      <c r="C17" s="27" t="s">
        <v>194</v>
      </c>
      <c r="D17" s="80" t="s">
        <v>782</v>
      </c>
      <c r="E17" s="81" t="s">
        <v>336</v>
      </c>
      <c r="F17" s="27" t="s">
        <v>783</v>
      </c>
      <c r="G17" s="27" t="s">
        <v>207</v>
      </c>
      <c r="H17" s="28">
        <v>24</v>
      </c>
      <c r="I17" s="27" t="s">
        <v>130</v>
      </c>
      <c r="J17" s="27" t="s">
        <v>124</v>
      </c>
      <c r="K17" s="29" t="s">
        <v>774</v>
      </c>
      <c r="L17" s="29"/>
      <c r="M17" s="30">
        <v>24</v>
      </c>
      <c r="N17" s="30">
        <v>24</v>
      </c>
      <c r="O17" s="31">
        <v>1</v>
      </c>
      <c r="P17" s="31">
        <v>1</v>
      </c>
      <c r="Q17" s="42" t="s">
        <v>2466</v>
      </c>
    </row>
    <row r="18" spans="1:17" ht="48.75" thickTop="1" thickBot="1" x14ac:dyDescent="0.3">
      <c r="A18" s="25">
        <v>171</v>
      </c>
      <c r="B18" s="26" t="s">
        <v>460</v>
      </c>
      <c r="C18" s="27" t="s">
        <v>194</v>
      </c>
      <c r="D18" s="80" t="s">
        <v>782</v>
      </c>
      <c r="E18" s="81" t="s">
        <v>337</v>
      </c>
      <c r="F18" s="27" t="s">
        <v>338</v>
      </c>
      <c r="G18" s="27" t="s">
        <v>207</v>
      </c>
      <c r="H18" s="315">
        <v>8</v>
      </c>
      <c r="I18" s="27" t="s">
        <v>130</v>
      </c>
      <c r="J18" s="27" t="s">
        <v>124</v>
      </c>
      <c r="K18" s="29" t="s">
        <v>774</v>
      </c>
      <c r="L18" s="29"/>
      <c r="M18" s="30">
        <v>8</v>
      </c>
      <c r="N18" s="30">
        <v>8</v>
      </c>
      <c r="O18" s="31">
        <v>1</v>
      </c>
      <c r="P18" s="31">
        <v>1</v>
      </c>
      <c r="Q18" s="42" t="s">
        <v>2467</v>
      </c>
    </row>
    <row r="19" spans="1:17" s="37" customFormat="1" ht="48.75" thickTop="1" thickBot="1" x14ac:dyDescent="0.3">
      <c r="A19" s="25">
        <v>35</v>
      </c>
      <c r="B19" s="307" t="s">
        <v>460</v>
      </c>
      <c r="C19" s="62" t="s">
        <v>187</v>
      </c>
      <c r="D19" s="308" t="s">
        <v>191</v>
      </c>
      <c r="E19" s="309" t="s">
        <v>192</v>
      </c>
      <c r="F19" s="62" t="s">
        <v>193</v>
      </c>
      <c r="G19" s="62" t="s">
        <v>122</v>
      </c>
      <c r="H19" s="310">
        <v>0.65</v>
      </c>
      <c r="I19" s="62" t="s">
        <v>130</v>
      </c>
      <c r="J19" s="62" t="s">
        <v>124</v>
      </c>
      <c r="K19" s="311" t="s">
        <v>18</v>
      </c>
      <c r="L19" s="311"/>
      <c r="M19" s="49">
        <v>0.65</v>
      </c>
      <c r="N19" s="49">
        <v>0.96299999999999997</v>
      </c>
      <c r="O19" s="31">
        <v>1.4815384615384615</v>
      </c>
      <c r="P19" s="31">
        <v>1.4815384615384615</v>
      </c>
      <c r="Q19" s="312" t="s">
        <v>2428</v>
      </c>
    </row>
    <row r="20" spans="1:17" s="37" customFormat="1" ht="76.5" thickTop="1" thickBot="1" x14ac:dyDescent="0.3">
      <c r="A20" s="25">
        <v>36</v>
      </c>
      <c r="B20" s="307" t="s">
        <v>460</v>
      </c>
      <c r="C20" s="62" t="s">
        <v>194</v>
      </c>
      <c r="D20" s="308" t="s">
        <v>198</v>
      </c>
      <c r="E20" s="309" t="s">
        <v>195</v>
      </c>
      <c r="F20" s="62" t="s">
        <v>196</v>
      </c>
      <c r="G20" s="62" t="s">
        <v>122</v>
      </c>
      <c r="H20" s="314">
        <v>0.01</v>
      </c>
      <c r="I20" s="62" t="s">
        <v>123</v>
      </c>
      <c r="J20" s="62" t="s">
        <v>126</v>
      </c>
      <c r="K20" s="311" t="s">
        <v>18</v>
      </c>
      <c r="L20" s="311"/>
      <c r="M20" s="49">
        <v>0.01</v>
      </c>
      <c r="N20" s="49">
        <v>1.695E-2</v>
      </c>
      <c r="O20" s="31">
        <v>1.6949999999999998</v>
      </c>
      <c r="P20" s="31">
        <v>1.6949999999999998</v>
      </c>
      <c r="Q20" s="312" t="s">
        <v>2429</v>
      </c>
    </row>
    <row r="21" spans="1:17" s="37" customFormat="1" ht="64.5" thickTop="1" thickBot="1" x14ac:dyDescent="0.3">
      <c r="A21" s="25">
        <v>37</v>
      </c>
      <c r="B21" s="307" t="s">
        <v>460</v>
      </c>
      <c r="C21" s="62" t="s">
        <v>194</v>
      </c>
      <c r="D21" s="308" t="s">
        <v>198</v>
      </c>
      <c r="E21" s="309" t="s">
        <v>199</v>
      </c>
      <c r="F21" s="62" t="s">
        <v>200</v>
      </c>
      <c r="G21" s="62" t="s">
        <v>122</v>
      </c>
      <c r="H21" s="310">
        <v>0.03</v>
      </c>
      <c r="I21" s="62" t="s">
        <v>123</v>
      </c>
      <c r="J21" s="62" t="s">
        <v>126</v>
      </c>
      <c r="K21" s="311" t="s">
        <v>18</v>
      </c>
      <c r="L21" s="311"/>
      <c r="M21" s="49">
        <v>0.03</v>
      </c>
      <c r="N21" s="49">
        <v>2.7333333333333334E-2</v>
      </c>
      <c r="O21" s="31">
        <v>0.9111111111111112</v>
      </c>
      <c r="P21" s="31">
        <v>0.9111111111111112</v>
      </c>
      <c r="Q21" s="312" t="s">
        <v>2430</v>
      </c>
    </row>
    <row r="22" spans="1:17" s="37" customFormat="1" ht="76.5" thickTop="1" thickBot="1" x14ac:dyDescent="0.3">
      <c r="A22" s="25">
        <v>38</v>
      </c>
      <c r="B22" s="307" t="s">
        <v>460</v>
      </c>
      <c r="C22" s="62" t="s">
        <v>194</v>
      </c>
      <c r="D22" s="308" t="s">
        <v>198</v>
      </c>
      <c r="E22" s="309" t="s">
        <v>201</v>
      </c>
      <c r="F22" s="62" t="s">
        <v>202</v>
      </c>
      <c r="G22" s="62" t="s">
        <v>122</v>
      </c>
      <c r="H22" s="310">
        <v>0.02</v>
      </c>
      <c r="I22" s="62" t="s">
        <v>123</v>
      </c>
      <c r="J22" s="62" t="s">
        <v>126</v>
      </c>
      <c r="K22" s="311" t="s">
        <v>18</v>
      </c>
      <c r="L22" s="311"/>
      <c r="M22" s="49">
        <v>0.02</v>
      </c>
      <c r="N22" s="49">
        <v>5.6999999999999995E-2</v>
      </c>
      <c r="O22" s="31">
        <v>2.8499999999999996</v>
      </c>
      <c r="P22" s="31">
        <v>2</v>
      </c>
      <c r="Q22" s="312" t="s">
        <v>2431</v>
      </c>
    </row>
    <row r="23" spans="1:17" ht="76.5" thickTop="1" thickBot="1" x14ac:dyDescent="0.3">
      <c r="A23" s="25">
        <v>11</v>
      </c>
      <c r="B23" s="26" t="s">
        <v>460</v>
      </c>
      <c r="C23" s="27" t="s">
        <v>203</v>
      </c>
      <c r="D23" s="80" t="s">
        <v>471</v>
      </c>
      <c r="E23" s="81" t="s">
        <v>472</v>
      </c>
      <c r="F23" s="27" t="s">
        <v>473</v>
      </c>
      <c r="G23" s="27" t="s">
        <v>207</v>
      </c>
      <c r="H23" s="235">
        <v>110000</v>
      </c>
      <c r="I23" s="27" t="s">
        <v>123</v>
      </c>
      <c r="J23" s="27" t="s">
        <v>124</v>
      </c>
      <c r="K23" s="29" t="s">
        <v>49</v>
      </c>
      <c r="L23" s="29"/>
      <c r="M23" s="30">
        <v>110000</v>
      </c>
      <c r="N23" s="30">
        <v>187045</v>
      </c>
      <c r="O23" s="31">
        <v>1.700409090909091</v>
      </c>
      <c r="P23" s="31">
        <v>1.700409090909091</v>
      </c>
      <c r="Q23" s="42" t="s">
        <v>2690</v>
      </c>
    </row>
    <row r="24" spans="1:17" ht="48.75" thickTop="1" thickBot="1" x14ac:dyDescent="0.3">
      <c r="A24" s="25">
        <v>12</v>
      </c>
      <c r="B24" s="26" t="s">
        <v>460</v>
      </c>
      <c r="C24" s="27" t="s">
        <v>203</v>
      </c>
      <c r="D24" s="80" t="s">
        <v>475</v>
      </c>
      <c r="E24" s="81" t="s">
        <v>476</v>
      </c>
      <c r="F24" s="27" t="s">
        <v>477</v>
      </c>
      <c r="G24" s="27" t="s">
        <v>207</v>
      </c>
      <c r="H24" s="235">
        <v>35000</v>
      </c>
      <c r="I24" s="27" t="s">
        <v>123</v>
      </c>
      <c r="J24" s="27" t="s">
        <v>124</v>
      </c>
      <c r="K24" s="29" t="s">
        <v>49</v>
      </c>
      <c r="L24" s="29"/>
      <c r="M24" s="30">
        <v>35000</v>
      </c>
      <c r="N24" s="30">
        <v>63782</v>
      </c>
      <c r="O24" s="31">
        <v>1.822342857142857</v>
      </c>
      <c r="P24" s="31">
        <v>1.822342857142857</v>
      </c>
      <c r="Q24" s="42" t="s">
        <v>2706</v>
      </c>
    </row>
    <row r="25" spans="1:17" s="37" customFormat="1" ht="95.25" thickTop="1" thickBot="1" x14ac:dyDescent="0.3">
      <c r="A25" s="25">
        <v>57</v>
      </c>
      <c r="B25" s="307" t="s">
        <v>480</v>
      </c>
      <c r="C25" s="62" t="s">
        <v>127</v>
      </c>
      <c r="D25" s="308" t="s">
        <v>159</v>
      </c>
      <c r="E25" s="309" t="s">
        <v>131</v>
      </c>
      <c r="F25" s="62" t="s">
        <v>766</v>
      </c>
      <c r="G25" s="62" t="s">
        <v>122</v>
      </c>
      <c r="H25" s="310">
        <v>1</v>
      </c>
      <c r="I25" s="62" t="s">
        <v>132</v>
      </c>
      <c r="J25" s="62" t="s">
        <v>126</v>
      </c>
      <c r="K25" s="311" t="s">
        <v>7</v>
      </c>
      <c r="L25" s="311"/>
      <c r="M25" s="49">
        <v>1</v>
      </c>
      <c r="N25" s="49">
        <v>1</v>
      </c>
      <c r="O25" s="31">
        <v>1</v>
      </c>
      <c r="P25" s="31">
        <v>1</v>
      </c>
      <c r="Q25" s="312" t="s">
        <v>2458</v>
      </c>
    </row>
    <row r="26" spans="1:17" ht="264" thickTop="1" thickBot="1" x14ac:dyDescent="0.3">
      <c r="A26" s="25">
        <v>227</v>
      </c>
      <c r="B26" s="26" t="s">
        <v>485</v>
      </c>
      <c r="C26" s="27" t="s">
        <v>305</v>
      </c>
      <c r="D26" s="80" t="s">
        <v>306</v>
      </c>
      <c r="E26" s="81" t="s">
        <v>307</v>
      </c>
      <c r="F26" s="27" t="s">
        <v>308</v>
      </c>
      <c r="G26" s="27" t="s">
        <v>207</v>
      </c>
      <c r="H26" s="28">
        <v>1</v>
      </c>
      <c r="I26" s="27" t="s">
        <v>130</v>
      </c>
      <c r="J26" s="27" t="s">
        <v>124</v>
      </c>
      <c r="K26" s="29" t="s">
        <v>1</v>
      </c>
      <c r="L26" s="29"/>
      <c r="M26" s="30">
        <v>1</v>
      </c>
      <c r="N26" s="30">
        <v>1</v>
      </c>
      <c r="O26" s="31">
        <v>1</v>
      </c>
      <c r="P26" s="31">
        <v>1</v>
      </c>
      <c r="Q26" s="42" t="s">
        <v>2650</v>
      </c>
    </row>
    <row r="27" spans="1:17" s="37" customFormat="1" ht="111.75" thickTop="1" thickBot="1" x14ac:dyDescent="0.3">
      <c r="A27" s="25">
        <v>105</v>
      </c>
      <c r="B27" s="307" t="s">
        <v>485</v>
      </c>
      <c r="C27" s="62" t="s">
        <v>154</v>
      </c>
      <c r="D27" s="308" t="s">
        <v>165</v>
      </c>
      <c r="E27" s="309" t="s">
        <v>155</v>
      </c>
      <c r="F27" s="62" t="s">
        <v>486</v>
      </c>
      <c r="G27" s="62" t="s">
        <v>122</v>
      </c>
      <c r="H27" s="314">
        <v>0.9</v>
      </c>
      <c r="I27" s="62" t="s">
        <v>132</v>
      </c>
      <c r="J27" s="62" t="s">
        <v>126</v>
      </c>
      <c r="K27" s="311" t="s">
        <v>87</v>
      </c>
      <c r="L27" s="311"/>
      <c r="M27" s="49">
        <v>0.9</v>
      </c>
      <c r="N27" s="49">
        <v>1.054</v>
      </c>
      <c r="O27" s="31">
        <v>1.1711111111111112</v>
      </c>
      <c r="P27" s="31">
        <v>1.1711111111111112</v>
      </c>
      <c r="Q27" s="312" t="s">
        <v>2513</v>
      </c>
    </row>
    <row r="28" spans="1:17" s="37" customFormat="1" ht="80.25" thickTop="1" thickBot="1" x14ac:dyDescent="0.3">
      <c r="A28" s="25">
        <v>106</v>
      </c>
      <c r="B28" s="307" t="s">
        <v>485</v>
      </c>
      <c r="C28" s="62" t="s">
        <v>321</v>
      </c>
      <c r="D28" s="308" t="s">
        <v>811</v>
      </c>
      <c r="E28" s="309" t="s">
        <v>812</v>
      </c>
      <c r="F28" s="62" t="s">
        <v>813</v>
      </c>
      <c r="G28" s="62" t="s">
        <v>122</v>
      </c>
      <c r="H28" s="310">
        <v>1</v>
      </c>
      <c r="I28" s="62" t="s">
        <v>173</v>
      </c>
      <c r="J28" s="62" t="s">
        <v>124</v>
      </c>
      <c r="K28" s="311" t="s">
        <v>87</v>
      </c>
      <c r="L28" s="311"/>
      <c r="M28" s="49">
        <v>1</v>
      </c>
      <c r="N28" s="49">
        <v>1.0871</v>
      </c>
      <c r="O28" s="31">
        <v>1.0871</v>
      </c>
      <c r="P28" s="31">
        <v>1.0871</v>
      </c>
      <c r="Q28" s="312" t="s">
        <v>2514</v>
      </c>
    </row>
    <row r="29" spans="1:17" s="37" customFormat="1" ht="376.5" thickTop="1" thickBot="1" x14ac:dyDescent="0.3">
      <c r="A29" s="25">
        <v>107</v>
      </c>
      <c r="B29" s="307" t="s">
        <v>485</v>
      </c>
      <c r="C29" s="62" t="s">
        <v>322</v>
      </c>
      <c r="D29" s="308" t="s">
        <v>323</v>
      </c>
      <c r="E29" s="309" t="s">
        <v>814</v>
      </c>
      <c r="F29" s="62" t="s">
        <v>815</v>
      </c>
      <c r="G29" s="62" t="s">
        <v>122</v>
      </c>
      <c r="H29" s="310">
        <v>1</v>
      </c>
      <c r="I29" s="62" t="s">
        <v>153</v>
      </c>
      <c r="J29" s="62" t="s">
        <v>124</v>
      </c>
      <c r="K29" s="311" t="s">
        <v>87</v>
      </c>
      <c r="L29" s="311"/>
      <c r="M29" s="49">
        <v>1</v>
      </c>
      <c r="N29" s="49">
        <v>1</v>
      </c>
      <c r="O29" s="31">
        <v>1</v>
      </c>
      <c r="P29" s="31">
        <v>1</v>
      </c>
      <c r="Q29" s="312" t="s">
        <v>2515</v>
      </c>
    </row>
    <row r="30" spans="1:17" ht="34.5" thickTop="1" x14ac:dyDescent="0.35">
      <c r="O30" s="317" t="s">
        <v>157</v>
      </c>
      <c r="P30" s="318">
        <f>+AVERAGE(P4:P29)</f>
        <v>1.1686833131079715</v>
      </c>
      <c r="Q30" s="319" t="s">
        <v>158</v>
      </c>
    </row>
  </sheetData>
  <sheetProtection algorithmName="SHA-512" hashValue="+4IAUvKgXTO6ztbKW5Awo1l1CGDzth0UJf7KRS7L1txPc/JXgRVUJ6qKWIEBRz13YWQxWVVX53vbHb/eP+P6aQ==" saltValue="5dJSRF/CUCrNQG5wuOppLg==" spinCount="100000" sheet="1" objects="1" scenarios="1"/>
  <autoFilter ref="A3:L30" xr:uid="{00000000-0001-0000-0400-000000000000}"/>
  <conditionalFormatting sqref="B4:B29">
    <cfRule type="containsText" dxfId="3338" priority="131" operator="containsText" text="Transformación Cultural y Gestión del Cambio / Talento Humano">
      <formula>NOT(ISERROR(SEARCH("Transformación Cultural y Gestión del Cambio / Talento Humano",B4)))</formula>
    </cfRule>
    <cfRule type="containsText" dxfId="3337" priority="130" operator="containsText" text="Apoyo a la Modernización DIAN / Procesos">
      <formula>NOT(ISERROR(SEARCH("Apoyo a la Modernización DIAN / Procesos",B4)))</formula>
    </cfRule>
    <cfRule type="containsText" dxfId="3336" priority="129" operator="containsText" text="Transparencia y Cercanía al Ciudadano / Grupos de Interés ">
      <formula>NOT(ISERROR(SEARCH("Transparencia y Cercanía al Ciudadano / Grupos de Interés ",B4)))</formula>
    </cfRule>
    <cfRule type="containsText" dxfId="3335" priority="112" operator="containsText" text="Normatividad al Servicio del Cambio / Procesos">
      <formula>NOT(ISERROR(SEARCH("Normatividad al Servicio del Cambio / Procesos",B4)))</formula>
    </cfRule>
    <cfRule type="containsText" dxfId="3334" priority="13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5:D8 F5:G8 I5:J8 C10:D29 I10:J29">
    <cfRule type="containsText" dxfId="3333" priority="115" operator="containsText" text="Aprendizaje y Crecimiento / Talento Humano">
      <formula>NOT(ISERROR(SEARCH("Aprendizaje y Crecimiento / Talento Humano",C5)))</formula>
    </cfRule>
    <cfRule type="containsText" dxfId="3332" priority="116" operator="containsText" text="Modernización y Gestión Integral de Procesos del Negocio / Procesos">
      <formula>NOT(ISERROR(SEARCH("Modernización y Gestión Integral de Procesos del Negocio / Procesos",C5)))</formula>
    </cfRule>
    <cfRule type="containsText" dxfId="3331" priority="117" operator="containsText" text="Transparencia y Cercanía al Ciudadano / Grupos de Interés">
      <formula>NOT(ISERROR(SEARCH("Transparencia y Cercanía al Ciudadano / Grupos de Interés",C5)))</formula>
    </cfRule>
    <cfRule type="containsText" dxfId="3330" priority="118" operator="containsText" text="Legitimidad y Sostenibilidad Fiscal / Resultados">
      <formula>NOT(ISERROR(SEARCH("Legitimidad y Sostenibilidad Fiscal / Resultados",C5)))</formula>
    </cfRule>
  </conditionalFormatting>
  <conditionalFormatting sqref="F10:G29">
    <cfRule type="containsText" dxfId="3329" priority="156" operator="containsText" text="Aprendizaje y Crecimiento / Talento Humano">
      <formula>NOT(ISERROR(SEARCH("Aprendizaje y Crecimiento / Talento Humano",F10)))</formula>
    </cfRule>
    <cfRule type="containsText" dxfId="3328" priority="157" operator="containsText" text="Modernización y Gestión Integral de Procesos del Negocio / Procesos">
      <formula>NOT(ISERROR(SEARCH("Modernización y Gestión Integral de Procesos del Negocio / Procesos",F10)))</formula>
    </cfRule>
    <cfRule type="containsText" dxfId="3327" priority="158" operator="containsText" text="Transparencia y Cercanía al Ciudadano / Grupos de Interés">
      <formula>NOT(ISERROR(SEARCH("Transparencia y Cercanía al Ciudadano / Grupos de Interés",F10)))</formula>
    </cfRule>
    <cfRule type="containsText" dxfId="3326" priority="159" operator="containsText" text="Legitimidad y Sostenibilidad Fiscal / Resultados">
      <formula>NOT(ISERROR(SEARCH("Legitimidad y Sostenibilidad Fiscal / Resultados",F10)))</formula>
    </cfRule>
  </conditionalFormatting>
  <conditionalFormatting sqref="F11:G24">
    <cfRule type="containsText" dxfId="3325" priority="150" operator="containsText" text="Aprendizaje y Crecimiento / Talento Humano">
      <formula>NOT(ISERROR(SEARCH("Aprendizaje y Crecimiento / Talento Humano",F11)))</formula>
    </cfRule>
    <cfRule type="containsText" dxfId="3324" priority="151" operator="containsText" text="Modernización y Gestión Integral de Procesos del Negocio / Procesos">
      <formula>NOT(ISERROR(SEARCH("Modernización y Gestión Integral de Procesos del Negocio / Procesos",F11)))</formula>
    </cfRule>
    <cfRule type="containsText" dxfId="3323" priority="152" operator="containsText" text="Transparencia y Cercanía al Ciudadano / Grupos de Interés">
      <formula>NOT(ISERROR(SEARCH("Transparencia y Cercanía al Ciudadano / Grupos de Interés",F11)))</formula>
    </cfRule>
    <cfRule type="containsText" dxfId="3322" priority="153" operator="containsText" text="Legitimidad y Sostenibilidad Fiscal / Resultados">
      <formula>NOT(ISERROR(SEARCH("Legitimidad y Sostenibilidad Fiscal / Resultados",F11)))</formula>
    </cfRule>
  </conditionalFormatting>
  <conditionalFormatting sqref="O4:O29">
    <cfRule type="containsText" dxfId="3321" priority="119" operator="containsText" text="Sin medición en la vigencia">
      <formula>NOT(ISERROR(SEARCH("Sin medición en la vigencia",O4)))</formula>
    </cfRule>
  </conditionalFormatting>
  <conditionalFormatting sqref="O4:P6 O7">
    <cfRule type="cellIs" dxfId="3320" priority="120" operator="greaterThan">
      <formula>1.1</formula>
    </cfRule>
    <cfRule type="cellIs" dxfId="3319" priority="121" operator="between">
      <formula>100%</formula>
      <formula>110%</formula>
    </cfRule>
    <cfRule type="cellIs" dxfId="3318" priority="122" operator="between">
      <formula>70%</formula>
      <formula>99.9999999%</formula>
    </cfRule>
    <cfRule type="cellIs" dxfId="3317" priority="123" operator="between">
      <formula>0</formula>
      <formula>0.6999999999999</formula>
    </cfRule>
  </conditionalFormatting>
  <conditionalFormatting sqref="O8:P8 O10:P29">
    <cfRule type="cellIs" dxfId="3316" priority="163" operator="between">
      <formula>0</formula>
      <formula>0.6999999999999</formula>
    </cfRule>
    <cfRule type="cellIs" dxfId="3315" priority="160" operator="greaterThan">
      <formula>1.1</formula>
    </cfRule>
    <cfRule type="cellIs" dxfId="3314" priority="161" operator="between">
      <formula>100%</formula>
      <formula>110%</formula>
    </cfRule>
    <cfRule type="cellIs" dxfId="3313" priority="162" operator="between">
      <formula>70%</formula>
      <formula>99.9999999%</formula>
    </cfRule>
  </conditionalFormatting>
  <conditionalFormatting sqref="O9:P9">
    <cfRule type="cellIs" dxfId="3312" priority="23" operator="between">
      <formula>100%</formula>
      <formula>110%</formula>
    </cfRule>
    <cfRule type="cellIs" dxfId="3311" priority="24" operator="between">
      <formula>70%</formula>
      <formula>99.9999999%</formula>
    </cfRule>
    <cfRule type="cellIs" dxfId="3310" priority="25" operator="between">
      <formula>0</formula>
      <formula>0.6999999999999</formula>
    </cfRule>
    <cfRule type="cellIs" dxfId="3309" priority="22" operator="greaterThan">
      <formula>1.1</formula>
    </cfRule>
  </conditionalFormatting>
  <conditionalFormatting sqref="P7">
    <cfRule type="cellIs" dxfId="3308" priority="128" operator="between">
      <formula>0</formula>
      <formula>0.6999999999999</formula>
    </cfRule>
    <cfRule type="cellIs" dxfId="3307" priority="126" operator="between">
      <formula>100%</formula>
      <formula>110%</formula>
    </cfRule>
    <cfRule type="cellIs" dxfId="3306" priority="125" operator="greaterThan">
      <formula>1.1</formula>
    </cfRule>
    <cfRule type="cellIs" dxfId="3305" priority="127" operator="between">
      <formula>70%</formula>
      <formula>99.9999999%</formula>
    </cfRule>
  </conditionalFormatting>
  <hyperlinks>
    <hyperlink ref="Q30" location="Principal!A1" display="volver al índice" xr:uid="{3DEC8C45-E8D0-4896-A40E-2715A65B6FF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2BEFEECF-2D94-4A9E-AA51-97A9E7914DEC}">
            <xm:f>NOT(ISERROR(SEARCH("-",P4)))</xm:f>
            <xm:f>"-"</xm:f>
            <x14:dxf>
              <fill>
                <patternFill>
                  <bgColor rgb="FF000000"/>
                </patternFill>
              </fill>
            </x14:dxf>
          </x14:cfRule>
          <xm:sqref>P4:P29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0F86-E9BB-4CCD-82CA-B2CDE409B53D}">
  <sheetPr codeName="Hoja20">
    <pageSetUpPr fitToPage="1"/>
  </sheetPr>
  <dimension ref="A1:V16"/>
  <sheetViews>
    <sheetView zoomScale="60" zoomScaleNormal="60" zoomScaleSheetLayoutView="4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22" ht="87" customHeight="1" thickBot="1" x14ac:dyDescent="0.3">
      <c r="A1" s="5"/>
      <c r="B1" s="6" t="s">
        <v>118</v>
      </c>
      <c r="C1" s="7"/>
      <c r="D1" s="43">
        <v>173</v>
      </c>
      <c r="E1" s="9" t="s">
        <v>255</v>
      </c>
      <c r="F1" s="9"/>
      <c r="G1" s="9"/>
      <c r="H1" s="9"/>
      <c r="I1" s="10"/>
      <c r="J1" s="11"/>
      <c r="K1" s="12"/>
      <c r="L1" s="41"/>
      <c r="M1" s="14"/>
      <c r="N1" s="14"/>
      <c r="O1" s="15"/>
      <c r="P1" s="15"/>
      <c r="Q1" s="13"/>
    </row>
    <row r="2" spans="1:22" ht="69" customHeight="1" thickBot="1" x14ac:dyDescent="0.3">
      <c r="A2" s="5"/>
      <c r="B2" s="6"/>
      <c r="C2" s="43"/>
      <c r="D2" s="43"/>
      <c r="E2" s="17" t="s">
        <v>421</v>
      </c>
      <c r="F2" s="18"/>
      <c r="G2" s="18"/>
      <c r="H2" s="19"/>
      <c r="I2" s="10"/>
      <c r="J2" s="11"/>
      <c r="K2" s="12"/>
      <c r="L2" s="41"/>
      <c r="M2" s="20" t="s">
        <v>119</v>
      </c>
      <c r="N2" s="20"/>
      <c r="O2" s="21"/>
      <c r="P2" s="21"/>
      <c r="Q2" s="134" t="s">
        <v>17</v>
      </c>
    </row>
    <row r="3" spans="1:22"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192" t="s">
        <v>434</v>
      </c>
      <c r="N3" s="192" t="s">
        <v>435</v>
      </c>
      <c r="O3" s="193" t="s">
        <v>436</v>
      </c>
      <c r="P3" s="193" t="s">
        <v>437</v>
      </c>
      <c r="Q3" s="193" t="s">
        <v>120</v>
      </c>
    </row>
    <row r="4" spans="1:22" ht="153.75" thickTop="1" thickBot="1" x14ac:dyDescent="0.3">
      <c r="A4" s="25">
        <v>109</v>
      </c>
      <c r="B4" s="194" t="s">
        <v>438</v>
      </c>
      <c r="C4" s="195" t="s">
        <v>290</v>
      </c>
      <c r="D4" s="195" t="s">
        <v>290</v>
      </c>
      <c r="E4" s="195" t="s">
        <v>317</v>
      </c>
      <c r="F4" s="195" t="s">
        <v>121</v>
      </c>
      <c r="G4" s="195" t="s">
        <v>122</v>
      </c>
      <c r="H4" s="196">
        <v>0.95</v>
      </c>
      <c r="I4" s="195" t="s">
        <v>123</v>
      </c>
      <c r="J4" s="195" t="s">
        <v>124</v>
      </c>
      <c r="K4" s="197" t="s">
        <v>93</v>
      </c>
      <c r="L4" s="197"/>
      <c r="M4" s="198">
        <v>0.95</v>
      </c>
      <c r="N4" s="198">
        <v>1</v>
      </c>
      <c r="O4" s="199">
        <v>1.0526315789473684</v>
      </c>
      <c r="P4" s="199">
        <v>1.0526315789473684</v>
      </c>
      <c r="Q4" s="325" t="s">
        <v>2755</v>
      </c>
    </row>
    <row r="5" spans="1:22" ht="57.75" thickTop="1" thickBot="1" x14ac:dyDescent="0.3">
      <c r="A5" s="25">
        <v>98</v>
      </c>
      <c r="B5" s="51" t="s">
        <v>438</v>
      </c>
      <c r="C5" s="200" t="s">
        <v>290</v>
      </c>
      <c r="D5" s="200" t="s">
        <v>446</v>
      </c>
      <c r="E5" s="200" t="s">
        <v>125</v>
      </c>
      <c r="F5" s="200" t="s">
        <v>331</v>
      </c>
      <c r="G5" s="200" t="s">
        <v>122</v>
      </c>
      <c r="H5" s="201">
        <v>0.95</v>
      </c>
      <c r="I5" s="200" t="s">
        <v>123</v>
      </c>
      <c r="J5" s="200" t="s">
        <v>126</v>
      </c>
      <c r="K5" s="202" t="s">
        <v>93</v>
      </c>
      <c r="L5" s="202"/>
      <c r="M5" s="204">
        <v>0.95</v>
      </c>
      <c r="N5" s="204">
        <v>0</v>
      </c>
      <c r="O5" s="203" t="s">
        <v>406</v>
      </c>
      <c r="P5" s="203" t="s">
        <v>291</v>
      </c>
      <c r="Q5" s="205" t="s">
        <v>2756</v>
      </c>
    </row>
    <row r="6" spans="1:22" ht="80.25" thickTop="1" thickBot="1" x14ac:dyDescent="0.3">
      <c r="A6" s="104">
        <v>20</v>
      </c>
      <c r="B6" s="83" t="s">
        <v>449</v>
      </c>
      <c r="C6" s="84" t="s">
        <v>160</v>
      </c>
      <c r="D6" s="84" t="s">
        <v>402</v>
      </c>
      <c r="E6" s="84" t="s">
        <v>452</v>
      </c>
      <c r="F6" s="84" t="s">
        <v>453</v>
      </c>
      <c r="G6" s="84" t="s">
        <v>122</v>
      </c>
      <c r="H6" s="85">
        <v>1</v>
      </c>
      <c r="I6" s="84" t="s">
        <v>130</v>
      </c>
      <c r="J6" s="84" t="s">
        <v>126</v>
      </c>
      <c r="K6" s="86" t="s">
        <v>51</v>
      </c>
      <c r="L6" s="86"/>
      <c r="M6" s="89"/>
      <c r="N6" s="89"/>
      <c r="O6" s="88" t="s">
        <v>406</v>
      </c>
      <c r="P6" s="88" t="s">
        <v>291</v>
      </c>
      <c r="Q6" s="326" t="s">
        <v>2485</v>
      </c>
    </row>
    <row r="7" spans="1:22" ht="226.5" thickTop="1" thickBot="1" x14ac:dyDescent="0.3">
      <c r="A7" s="25">
        <v>151</v>
      </c>
      <c r="B7" s="26" t="s">
        <v>460</v>
      </c>
      <c r="C7" s="27" t="s">
        <v>203</v>
      </c>
      <c r="D7" s="27" t="s">
        <v>256</v>
      </c>
      <c r="E7" s="27" t="s">
        <v>735</v>
      </c>
      <c r="F7" s="27" t="s">
        <v>736</v>
      </c>
      <c r="G7" s="27" t="s">
        <v>207</v>
      </c>
      <c r="H7" s="28">
        <v>3</v>
      </c>
      <c r="I7" s="27" t="s">
        <v>132</v>
      </c>
      <c r="J7" s="27" t="s">
        <v>124</v>
      </c>
      <c r="K7" s="29" t="s">
        <v>255</v>
      </c>
      <c r="L7" s="29"/>
      <c r="M7" s="30">
        <v>3</v>
      </c>
      <c r="N7" s="30">
        <v>3</v>
      </c>
      <c r="O7" s="31">
        <v>1</v>
      </c>
      <c r="P7" s="31">
        <v>1</v>
      </c>
      <c r="Q7" s="327" t="s">
        <v>2757</v>
      </c>
    </row>
    <row r="8" spans="1:22" ht="76.5" thickTop="1" thickBot="1" x14ac:dyDescent="0.3">
      <c r="A8" s="25">
        <v>152</v>
      </c>
      <c r="B8" s="26" t="s">
        <v>460</v>
      </c>
      <c r="C8" s="27" t="s">
        <v>203</v>
      </c>
      <c r="D8" s="27" t="s">
        <v>256</v>
      </c>
      <c r="E8" s="27" t="s">
        <v>738</v>
      </c>
      <c r="F8" s="27" t="s">
        <v>739</v>
      </c>
      <c r="G8" s="27" t="s">
        <v>122</v>
      </c>
      <c r="H8" s="28">
        <v>1</v>
      </c>
      <c r="I8" s="27" t="s">
        <v>132</v>
      </c>
      <c r="J8" s="27" t="s">
        <v>126</v>
      </c>
      <c r="K8" s="29" t="s">
        <v>255</v>
      </c>
      <c r="L8" s="29"/>
      <c r="M8" s="30">
        <v>1</v>
      </c>
      <c r="N8" s="30">
        <v>1</v>
      </c>
      <c r="O8" s="31">
        <v>1</v>
      </c>
      <c r="P8" s="31">
        <v>1</v>
      </c>
      <c r="Q8" s="328" t="s">
        <v>2758</v>
      </c>
    </row>
    <row r="9" spans="1:22" ht="57.75" thickTop="1" thickBot="1" x14ac:dyDescent="0.3">
      <c r="A9" s="25">
        <v>153</v>
      </c>
      <c r="B9" s="26" t="s">
        <v>460</v>
      </c>
      <c r="C9" s="27" t="s">
        <v>203</v>
      </c>
      <c r="D9" s="27" t="s">
        <v>257</v>
      </c>
      <c r="E9" s="27" t="s">
        <v>742</v>
      </c>
      <c r="F9" s="27" t="s">
        <v>258</v>
      </c>
      <c r="G9" s="27" t="s">
        <v>207</v>
      </c>
      <c r="H9" s="28">
        <v>180</v>
      </c>
      <c r="I9" s="27" t="s">
        <v>132</v>
      </c>
      <c r="J9" s="27" t="s">
        <v>124</v>
      </c>
      <c r="K9" s="29" t="s">
        <v>255</v>
      </c>
      <c r="L9" s="29"/>
      <c r="M9" s="30">
        <v>180</v>
      </c>
      <c r="N9" s="30">
        <v>188</v>
      </c>
      <c r="O9" s="31">
        <v>1.0444444444444445</v>
      </c>
      <c r="P9" s="31">
        <v>1.0444444444444445</v>
      </c>
      <c r="Q9" s="327" t="s">
        <v>2759</v>
      </c>
    </row>
    <row r="10" spans="1:22" s="63" customFormat="1" ht="57.75" thickTop="1" thickBot="1" x14ac:dyDescent="0.3">
      <c r="A10" s="25">
        <v>130</v>
      </c>
      <c r="B10" s="26" t="s">
        <v>460</v>
      </c>
      <c r="C10" s="27" t="s">
        <v>203</v>
      </c>
      <c r="D10" s="27" t="s">
        <v>256</v>
      </c>
      <c r="E10" s="27" t="s">
        <v>745</v>
      </c>
      <c r="F10" s="27" t="s">
        <v>234</v>
      </c>
      <c r="G10" s="27" t="s">
        <v>207</v>
      </c>
      <c r="H10" s="28">
        <v>2</v>
      </c>
      <c r="I10" s="27" t="s">
        <v>123</v>
      </c>
      <c r="J10" s="27" t="s">
        <v>124</v>
      </c>
      <c r="K10" s="29" t="s">
        <v>33</v>
      </c>
      <c r="L10" s="29"/>
      <c r="M10" s="30">
        <v>2</v>
      </c>
      <c r="N10" s="30">
        <v>2</v>
      </c>
      <c r="O10" s="31">
        <v>1</v>
      </c>
      <c r="P10" s="31">
        <v>1</v>
      </c>
      <c r="Q10" s="329" t="s">
        <v>2760</v>
      </c>
      <c r="R10" s="16"/>
      <c r="S10" s="16"/>
      <c r="T10" s="16"/>
      <c r="U10" s="16"/>
      <c r="V10" s="16"/>
    </row>
    <row r="11" spans="1:22" ht="153.75" thickTop="1" thickBot="1" x14ac:dyDescent="0.3">
      <c r="A11" s="25">
        <v>154</v>
      </c>
      <c r="B11" s="26" t="s">
        <v>460</v>
      </c>
      <c r="C11" s="27" t="s">
        <v>203</v>
      </c>
      <c r="D11" s="27" t="s">
        <v>259</v>
      </c>
      <c r="E11" s="27" t="s">
        <v>262</v>
      </c>
      <c r="F11" s="27" t="s">
        <v>746</v>
      </c>
      <c r="G11" s="27" t="s">
        <v>122</v>
      </c>
      <c r="H11" s="28">
        <v>0.45</v>
      </c>
      <c r="I11" s="27" t="s">
        <v>132</v>
      </c>
      <c r="J11" s="27" t="s">
        <v>124</v>
      </c>
      <c r="K11" s="29" t="s">
        <v>255</v>
      </c>
      <c r="L11" s="29"/>
      <c r="M11" s="30">
        <v>0.45</v>
      </c>
      <c r="N11" s="30">
        <v>0.41834232845026986</v>
      </c>
      <c r="O11" s="31">
        <v>0.92964961877837748</v>
      </c>
      <c r="P11" s="31">
        <v>0.92964961877837748</v>
      </c>
      <c r="Q11" s="330" t="s">
        <v>2761</v>
      </c>
    </row>
    <row r="12" spans="1:22" ht="207.75" thickTop="1" thickBot="1" x14ac:dyDescent="0.3">
      <c r="A12" s="25">
        <v>155</v>
      </c>
      <c r="B12" s="26" t="s">
        <v>460</v>
      </c>
      <c r="C12" s="27" t="s">
        <v>203</v>
      </c>
      <c r="D12" s="27" t="s">
        <v>259</v>
      </c>
      <c r="E12" s="27" t="s">
        <v>260</v>
      </c>
      <c r="F12" s="27" t="s">
        <v>750</v>
      </c>
      <c r="G12" s="27" t="s">
        <v>122</v>
      </c>
      <c r="H12" s="28">
        <v>0.2</v>
      </c>
      <c r="I12" s="27" t="s">
        <v>132</v>
      </c>
      <c r="J12" s="27" t="s">
        <v>261</v>
      </c>
      <c r="K12" s="29" t="s">
        <v>255</v>
      </c>
      <c r="L12" s="29"/>
      <c r="M12" s="30">
        <v>0.2</v>
      </c>
      <c r="N12" s="30">
        <v>9.6000000000000002E-2</v>
      </c>
      <c r="O12" s="31">
        <v>0.48</v>
      </c>
      <c r="P12" s="31">
        <v>0.48</v>
      </c>
      <c r="Q12" s="331" t="s">
        <v>2762</v>
      </c>
    </row>
    <row r="13" spans="1:22" ht="226.5" thickTop="1" thickBot="1" x14ac:dyDescent="0.3">
      <c r="A13" s="25">
        <v>156</v>
      </c>
      <c r="B13" s="26" t="s">
        <v>460</v>
      </c>
      <c r="C13" s="27" t="s">
        <v>203</v>
      </c>
      <c r="D13" s="27" t="s">
        <v>752</v>
      </c>
      <c r="E13" s="27" t="s">
        <v>753</v>
      </c>
      <c r="F13" s="27" t="s">
        <v>754</v>
      </c>
      <c r="G13" s="27" t="s">
        <v>122</v>
      </c>
      <c r="H13" s="28">
        <v>0.45</v>
      </c>
      <c r="I13" s="27" t="s">
        <v>132</v>
      </c>
      <c r="J13" s="27" t="s">
        <v>126</v>
      </c>
      <c r="K13" s="29" t="s">
        <v>255</v>
      </c>
      <c r="L13" s="29"/>
      <c r="M13" s="30">
        <v>0.45</v>
      </c>
      <c r="N13" s="30">
        <v>0.59477262219286664</v>
      </c>
      <c r="O13" s="31">
        <v>1.3217169382063703</v>
      </c>
      <c r="P13" s="31">
        <v>1.3217169382063703</v>
      </c>
      <c r="Q13" s="207" t="s">
        <v>2763</v>
      </c>
    </row>
    <row r="14" spans="1:22" ht="207.75" thickTop="1" thickBot="1" x14ac:dyDescent="0.3">
      <c r="A14" s="25">
        <v>157</v>
      </c>
      <c r="B14" s="26" t="s">
        <v>460</v>
      </c>
      <c r="C14" s="27" t="s">
        <v>203</v>
      </c>
      <c r="D14" s="27" t="s">
        <v>256</v>
      </c>
      <c r="E14" s="27" t="s">
        <v>757</v>
      </c>
      <c r="F14" s="27" t="s">
        <v>758</v>
      </c>
      <c r="G14" s="27" t="s">
        <v>122</v>
      </c>
      <c r="H14" s="28">
        <v>0.45</v>
      </c>
      <c r="I14" s="27" t="s">
        <v>132</v>
      </c>
      <c r="J14" s="27" t="s">
        <v>126</v>
      </c>
      <c r="K14" s="29" t="s">
        <v>255</v>
      </c>
      <c r="L14" s="29"/>
      <c r="M14" s="30">
        <v>0.45</v>
      </c>
      <c r="N14" s="30">
        <v>0.57596153846153841</v>
      </c>
      <c r="O14" s="31">
        <v>1.2799145299145298</v>
      </c>
      <c r="P14" s="31">
        <v>1.2799145299145298</v>
      </c>
      <c r="Q14" s="206" t="s">
        <v>2764</v>
      </c>
    </row>
    <row r="15" spans="1:22" ht="80.25" thickTop="1" thickBot="1" x14ac:dyDescent="0.3">
      <c r="A15" s="25">
        <v>105</v>
      </c>
      <c r="B15" s="26" t="s">
        <v>485</v>
      </c>
      <c r="C15" s="27" t="s">
        <v>154</v>
      </c>
      <c r="D15" s="27" t="s">
        <v>165</v>
      </c>
      <c r="E15" s="27" t="s">
        <v>155</v>
      </c>
      <c r="F15" s="27" t="s">
        <v>486</v>
      </c>
      <c r="G15" s="27" t="s">
        <v>122</v>
      </c>
      <c r="H15" s="28">
        <v>0.9</v>
      </c>
      <c r="I15" s="27" t="s">
        <v>132</v>
      </c>
      <c r="J15" s="27" t="s">
        <v>126</v>
      </c>
      <c r="K15" s="29" t="s">
        <v>87</v>
      </c>
      <c r="L15" s="29"/>
      <c r="M15" s="30">
        <v>0.9</v>
      </c>
      <c r="N15" s="30">
        <v>1.0166666666666666</v>
      </c>
      <c r="O15" s="31">
        <v>1.1296296296296295</v>
      </c>
      <c r="P15" s="31">
        <v>1.1296296296296295</v>
      </c>
      <c r="Q15" s="121" t="s">
        <v>2765</v>
      </c>
    </row>
    <row r="16" spans="1:22" ht="34.5" thickTop="1" x14ac:dyDescent="0.35">
      <c r="M16" s="3"/>
      <c r="N16" s="3"/>
      <c r="O16" s="2" t="s">
        <v>157</v>
      </c>
      <c r="P16" s="4">
        <v>1.0237986739920719</v>
      </c>
      <c r="Q16" s="1" t="s">
        <v>158</v>
      </c>
    </row>
  </sheetData>
  <sheetProtection algorithmName="SHA-512" hashValue="OHSsCPL51VmoJnkv3NgmY7cAKa32W3NgpVkAyLHcG4D/9uN7J/zXo4WFeM/GqooS9gtxOLU7+jD2EOe+05D9pw==" saltValue="28E3ZJbeWJR6/BDwmE90rA==" spinCount="100000" sheet="1" formatCells="0" formatColumns="0"/>
  <autoFilter ref="A3:Q15" xr:uid="{00000000-0001-0000-0400-000000000000}"/>
  <conditionalFormatting sqref="B4:B15">
    <cfRule type="containsText" dxfId="2824" priority="49" operator="containsText" text="Normatividad al Servicio del Cambio / Procesos">
      <formula>NOT(ISERROR(SEARCH("Normatividad al Servicio del Cambio / Procesos",B4)))</formula>
    </cfRule>
    <cfRule type="containsText" dxfId="2823" priority="75" operator="containsText" text="Transparencia y Cercanía al Ciudadano / Grupos de Interés ">
      <formula>NOT(ISERROR(SEARCH("Transparencia y Cercanía al Ciudadano / Grupos de Interés ",B4)))</formula>
    </cfRule>
    <cfRule type="containsText" dxfId="2822" priority="76" operator="containsText" text="Apoyo a la Modernización DIAN / Procesos">
      <formula>NOT(ISERROR(SEARCH("Apoyo a la Modernización DIAN / Procesos",B4)))</formula>
    </cfRule>
    <cfRule type="containsText" dxfId="2821" priority="77" operator="containsText" text="Transformación Cultural y Gestión del Cambio / Talento Humano">
      <formula>NOT(ISERROR(SEARCH("Transformación Cultural y Gestión del Cambio / Talento Humano",B4)))</formula>
    </cfRule>
    <cfRule type="containsText" dxfId="2820" priority="7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5 F4:G15">
    <cfRule type="containsText" dxfId="2819" priority="62" operator="containsText" text="Modernización y Gestión Integral de Procesos del Negocio / Procesos">
      <formula>NOT(ISERROR(SEARCH("Modernización y Gestión Integral de Procesos del Negocio / Procesos",C4)))</formula>
    </cfRule>
    <cfRule type="containsText" dxfId="2818" priority="63" operator="containsText" text="Transparencia y Cercanía al Ciudadano / Grupos de Interés">
      <formula>NOT(ISERROR(SEARCH("Transparencia y Cercanía al Ciudadano / Grupos de Interés",C4)))</formula>
    </cfRule>
    <cfRule type="containsText" dxfId="2817" priority="64" operator="containsText" text="Legitimidad y Sostenibilidad Fiscal / Resultados">
      <formula>NOT(ISERROR(SEARCH("Legitimidad y Sostenibilidad Fiscal / Resultados",C4)))</formula>
    </cfRule>
  </conditionalFormatting>
  <conditionalFormatting sqref="F4:G9 I4:J15">
    <cfRule type="containsText" dxfId="2816" priority="50" operator="containsText" text="Aprendizaje y Crecimiento / Talento Humano">
      <formula>NOT(ISERROR(SEARCH("Aprendizaje y Crecimiento / Talento Humano",F4)))</formula>
    </cfRule>
    <cfRule type="containsText" dxfId="2815" priority="51" operator="containsText" text="Modernización y Gestión Integral de Procesos del Negocio / Procesos">
      <formula>NOT(ISERROR(SEARCH("Modernización y Gestión Integral de Procesos del Negocio / Procesos",F4)))</formula>
    </cfRule>
    <cfRule type="containsText" dxfId="2814" priority="52" operator="containsText" text="Transparencia y Cercanía al Ciudadano / Grupos de Interés">
      <formula>NOT(ISERROR(SEARCH("Transparencia y Cercanía al Ciudadano / Grupos de Interés",F4)))</formula>
    </cfRule>
    <cfRule type="containsText" dxfId="2813" priority="53" operator="containsText" text="Legitimidad y Sostenibilidad Fiscal / Resultados">
      <formula>NOT(ISERROR(SEARCH("Legitimidad y Sostenibilidad Fiscal / Resultados",F4)))</formula>
    </cfRule>
  </conditionalFormatting>
  <conditionalFormatting sqref="F4:G15 C4:D15">
    <cfRule type="containsText" dxfId="2812" priority="61" operator="containsText" text="Aprendizaje y Crecimiento / Talento Humano">
      <formula>NOT(ISERROR(SEARCH("Aprendizaje y Crecimiento / Talento Humano",C4)))</formula>
    </cfRule>
  </conditionalFormatting>
  <conditionalFormatting sqref="H4:H15">
    <cfRule type="expression" dxfId="2811" priority="56">
      <formula>$G4&lt;&gt;"Porcentaje"</formula>
    </cfRule>
    <cfRule type="expression" dxfId="2810" priority="57">
      <formula>$G4="Porcentaje"</formula>
    </cfRule>
  </conditionalFormatting>
  <conditionalFormatting sqref="O4:O15">
    <cfRule type="containsText" dxfId="2809" priority="65" operator="containsText" text="Sin medición en la vigencia">
      <formula>NOT(ISERROR(SEARCH("Sin medición en la vigencia",O4)))</formula>
    </cfRule>
    <cfRule type="cellIs" dxfId="2808" priority="66" operator="greaterThan">
      <formula>1.1</formula>
    </cfRule>
    <cfRule type="cellIs" dxfId="2807" priority="67" operator="between">
      <formula>100%</formula>
      <formula>110%</formula>
    </cfRule>
    <cfRule type="cellIs" dxfId="2806" priority="68" operator="between">
      <formula>70%</formula>
      <formula>99.9999999%</formula>
    </cfRule>
    <cfRule type="cellIs" dxfId="2805" priority="69" operator="between">
      <formula>0</formula>
      <formula>0.6999999999999</formula>
    </cfRule>
  </conditionalFormatting>
  <conditionalFormatting sqref="P4:P15">
    <cfRule type="cellIs" dxfId="2804" priority="71" operator="greaterThan">
      <formula>1.1</formula>
    </cfRule>
    <cfRule type="cellIs" dxfId="2803" priority="72" operator="between">
      <formula>100%</formula>
      <formula>110%</formula>
    </cfRule>
    <cfRule type="cellIs" dxfId="2802" priority="73" operator="between">
      <formula>70%</formula>
      <formula>99.9999999%</formula>
    </cfRule>
    <cfRule type="cellIs" dxfId="2801" priority="74" operator="between">
      <formula>0</formula>
      <formula>0.6999999999999</formula>
    </cfRule>
  </conditionalFormatting>
  <conditionalFormatting sqref="M4:N15">
    <cfRule type="expression" dxfId="2800" priority="54">
      <formula>$G4&lt;&gt;"Porcentaje"</formula>
    </cfRule>
    <cfRule type="expression" dxfId="2799" priority="55">
      <formula>$G4="Porcentaje"</formula>
    </cfRule>
  </conditionalFormatting>
  <hyperlinks>
    <hyperlink ref="Q16" location="Principal!A1" display="volver al índice" xr:uid="{E18FC957-E013-4CD0-BFC6-DABA00B73349}"/>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0" operator="containsText" id="{BA4AFD6F-ED3D-4B2D-9BE6-CE327EA5F669}">
            <xm:f>NOT(ISERROR(SEARCH("-",P4)))</xm:f>
            <xm:f>"-"</xm:f>
            <x14:dxf>
              <fill>
                <patternFill>
                  <bgColor rgb="FF000000"/>
                </patternFill>
              </fill>
            </x14:dxf>
          </x14:cfRule>
          <xm:sqref>P4:P15</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57986-7596-421F-B41E-85504D0B0C27}">
  <sheetPr codeName="Hoja21">
    <pageSetUpPr fitToPage="1"/>
  </sheetPr>
  <dimension ref="A1:Q29"/>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153</v>
      </c>
      <c r="E1" s="9" t="s">
        <v>45</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226.5" thickTop="1" thickBot="1" x14ac:dyDescent="0.3">
      <c r="A4" s="72">
        <v>1</v>
      </c>
      <c r="B4" s="26" t="s">
        <v>438</v>
      </c>
      <c r="C4" s="27" t="s">
        <v>127</v>
      </c>
      <c r="D4" s="27" t="s">
        <v>414</v>
      </c>
      <c r="E4" s="27" t="s">
        <v>266</v>
      </c>
      <c r="F4" s="27" t="s">
        <v>439</v>
      </c>
      <c r="G4" s="27" t="s">
        <v>440</v>
      </c>
      <c r="H4" s="28">
        <v>290057592.02999997</v>
      </c>
      <c r="I4" s="27" t="s">
        <v>123</v>
      </c>
      <c r="J4" s="27" t="s">
        <v>124</v>
      </c>
      <c r="K4" s="29" t="s">
        <v>45</v>
      </c>
      <c r="L4" s="29"/>
      <c r="M4" s="30">
        <v>290057592.02999997</v>
      </c>
      <c r="N4" s="30">
        <v>279382904.04988503</v>
      </c>
      <c r="O4" s="31">
        <v>0.96319803972236351</v>
      </c>
      <c r="P4" s="31">
        <v>0.96319803972236351</v>
      </c>
      <c r="Q4" s="42" t="s">
        <v>2673</v>
      </c>
    </row>
    <row r="5" spans="1:17" ht="127.5" thickTop="1" thickBot="1" x14ac:dyDescent="0.3">
      <c r="A5" s="72">
        <v>2</v>
      </c>
      <c r="B5" s="26" t="s">
        <v>438</v>
      </c>
      <c r="C5" s="27" t="s">
        <v>127</v>
      </c>
      <c r="D5" s="27" t="s">
        <v>265</v>
      </c>
      <c r="E5" s="27" t="s">
        <v>444</v>
      </c>
      <c r="F5" s="27" t="s">
        <v>445</v>
      </c>
      <c r="G5" s="27" t="s">
        <v>440</v>
      </c>
      <c r="H5" s="27">
        <v>33000000</v>
      </c>
      <c r="I5" s="27" t="s">
        <v>123</v>
      </c>
      <c r="J5" s="27" t="s">
        <v>124</v>
      </c>
      <c r="K5" s="54" t="s">
        <v>45</v>
      </c>
      <c r="L5" s="54"/>
      <c r="M5" s="54">
        <v>33000000</v>
      </c>
      <c r="N5" s="54">
        <v>34834601.208690904</v>
      </c>
      <c r="O5" s="56">
        <v>1.0555939760209365</v>
      </c>
      <c r="P5" s="56">
        <v>1.0555939760209365</v>
      </c>
      <c r="Q5" s="53" t="s">
        <v>2674</v>
      </c>
    </row>
    <row r="6" spans="1:17" ht="111.75" thickTop="1" thickBot="1" x14ac:dyDescent="0.3">
      <c r="A6" s="72">
        <v>109</v>
      </c>
      <c r="B6" s="26" t="s">
        <v>438</v>
      </c>
      <c r="C6" s="27" t="s">
        <v>290</v>
      </c>
      <c r="D6" s="27" t="s">
        <v>290</v>
      </c>
      <c r="E6" s="27" t="s">
        <v>317</v>
      </c>
      <c r="F6" s="27" t="s">
        <v>121</v>
      </c>
      <c r="G6" s="27" t="s">
        <v>122</v>
      </c>
      <c r="H6" s="27">
        <v>0.95</v>
      </c>
      <c r="I6" s="27" t="s">
        <v>123</v>
      </c>
      <c r="J6" s="27" t="s">
        <v>124</v>
      </c>
      <c r="K6" s="54" t="s">
        <v>93</v>
      </c>
      <c r="L6" s="54"/>
      <c r="M6" s="54">
        <v>0.95</v>
      </c>
      <c r="N6" s="182">
        <v>0.98099999999999998</v>
      </c>
      <c r="O6" s="56">
        <v>1.0326315789473683</v>
      </c>
      <c r="P6" s="56">
        <v>1.0326315789473683</v>
      </c>
      <c r="Q6" s="58" t="s">
        <v>2675</v>
      </c>
    </row>
    <row r="7" spans="1:17" ht="80.25" thickTop="1" thickBot="1" x14ac:dyDescent="0.3">
      <c r="A7" s="72">
        <v>3</v>
      </c>
      <c r="B7" s="26" t="s">
        <v>438</v>
      </c>
      <c r="C7" s="27" t="s">
        <v>127</v>
      </c>
      <c r="D7" s="27" t="s">
        <v>265</v>
      </c>
      <c r="E7" s="27" t="s">
        <v>992</v>
      </c>
      <c r="F7" s="27" t="s">
        <v>991</v>
      </c>
      <c r="G7" s="27" t="s">
        <v>207</v>
      </c>
      <c r="H7" s="27">
        <v>6000000</v>
      </c>
      <c r="I7" s="27" t="s">
        <v>267</v>
      </c>
      <c r="J7" s="27" t="s">
        <v>124</v>
      </c>
      <c r="K7" s="54" t="s">
        <v>55</v>
      </c>
      <c r="L7" s="54"/>
      <c r="M7" s="54">
        <v>6000000</v>
      </c>
      <c r="N7" s="54">
        <v>6968953</v>
      </c>
      <c r="O7" s="56">
        <v>1.1614921666666667</v>
      </c>
      <c r="P7" s="56">
        <v>1.1614921666666667</v>
      </c>
      <c r="Q7" s="53" t="s">
        <v>2676</v>
      </c>
    </row>
    <row r="8" spans="1:17" s="70" customFormat="1" ht="111.75" thickTop="1" thickBot="1" x14ac:dyDescent="0.3">
      <c r="A8" s="72">
        <v>98</v>
      </c>
      <c r="B8" s="26" t="s">
        <v>438</v>
      </c>
      <c r="C8" s="27" t="s">
        <v>290</v>
      </c>
      <c r="D8" s="27" t="s">
        <v>446</v>
      </c>
      <c r="E8" s="27" t="s">
        <v>125</v>
      </c>
      <c r="F8" s="27" t="s">
        <v>331</v>
      </c>
      <c r="G8" s="27" t="s">
        <v>122</v>
      </c>
      <c r="H8" s="27">
        <v>0.95</v>
      </c>
      <c r="I8" s="27" t="s">
        <v>123</v>
      </c>
      <c r="J8" s="27" t="s">
        <v>126</v>
      </c>
      <c r="K8" s="54" t="s">
        <v>93</v>
      </c>
      <c r="L8" s="54"/>
      <c r="M8" s="54">
        <v>0.95</v>
      </c>
      <c r="N8" s="55">
        <v>0.98099999999999998</v>
      </c>
      <c r="O8" s="56">
        <v>1.0326315789473683</v>
      </c>
      <c r="P8" s="56">
        <v>1.0326315789473683</v>
      </c>
      <c r="Q8" s="53" t="s">
        <v>2675</v>
      </c>
    </row>
    <row r="9" spans="1:17" ht="48.75" thickTop="1" thickBot="1" x14ac:dyDescent="0.3">
      <c r="A9" s="72">
        <v>4</v>
      </c>
      <c r="B9" s="26" t="s">
        <v>438</v>
      </c>
      <c r="C9" s="27" t="s">
        <v>127</v>
      </c>
      <c r="D9" s="27" t="s">
        <v>268</v>
      </c>
      <c r="E9" s="27" t="s">
        <v>269</v>
      </c>
      <c r="F9" s="27" t="s">
        <v>447</v>
      </c>
      <c r="G9" s="27" t="s">
        <v>207</v>
      </c>
      <c r="H9" s="27">
        <v>46900</v>
      </c>
      <c r="I9" s="27" t="s">
        <v>123</v>
      </c>
      <c r="J9" s="27" t="s">
        <v>124</v>
      </c>
      <c r="K9" s="54" t="s">
        <v>45</v>
      </c>
      <c r="L9" s="54"/>
      <c r="M9" s="54">
        <v>46900</v>
      </c>
      <c r="N9" s="54">
        <v>50658</v>
      </c>
      <c r="O9" s="56">
        <v>1.0801279317697228</v>
      </c>
      <c r="P9" s="56">
        <v>1.0801279317697228</v>
      </c>
      <c r="Q9" s="53" t="s">
        <v>2677</v>
      </c>
    </row>
    <row r="10" spans="1:17" ht="48.75" thickTop="1" thickBot="1" x14ac:dyDescent="0.3">
      <c r="A10" s="72">
        <v>15</v>
      </c>
      <c r="B10" s="26" t="s">
        <v>438</v>
      </c>
      <c r="C10" s="183" t="s">
        <v>203</v>
      </c>
      <c r="D10" s="183" t="s">
        <v>276</v>
      </c>
      <c r="E10" s="184" t="s">
        <v>976</v>
      </c>
      <c r="F10" s="27" t="s">
        <v>975</v>
      </c>
      <c r="G10" s="183" t="s">
        <v>207</v>
      </c>
      <c r="H10" s="27">
        <v>1</v>
      </c>
      <c r="I10" s="27" t="s">
        <v>130</v>
      </c>
      <c r="J10" s="27" t="s">
        <v>124</v>
      </c>
      <c r="K10" s="54" t="s">
        <v>49</v>
      </c>
      <c r="L10" s="54"/>
      <c r="M10" s="54">
        <v>1</v>
      </c>
      <c r="N10" s="54">
        <v>1</v>
      </c>
      <c r="O10" s="56">
        <v>1</v>
      </c>
      <c r="P10" s="56">
        <v>1</v>
      </c>
      <c r="Q10" s="53" t="s">
        <v>2678</v>
      </c>
    </row>
    <row r="11" spans="1:17" ht="67.5" thickTop="1" thickBot="1" x14ac:dyDescent="0.3">
      <c r="A11" s="72">
        <v>17</v>
      </c>
      <c r="B11" s="26" t="s">
        <v>449</v>
      </c>
      <c r="C11" s="27" t="s">
        <v>133</v>
      </c>
      <c r="D11" s="27" t="s">
        <v>273</v>
      </c>
      <c r="E11" s="27" t="s">
        <v>990</v>
      </c>
      <c r="F11" s="27" t="s">
        <v>989</v>
      </c>
      <c r="G11" s="27" t="s">
        <v>137</v>
      </c>
      <c r="H11" s="27">
        <v>32</v>
      </c>
      <c r="I11" s="27" t="s">
        <v>132</v>
      </c>
      <c r="J11" s="27" t="s">
        <v>138</v>
      </c>
      <c r="K11" s="54" t="s">
        <v>45</v>
      </c>
      <c r="L11" s="54"/>
      <c r="M11" s="54">
        <v>32</v>
      </c>
      <c r="N11" s="54">
        <v>22.833333333333336</v>
      </c>
      <c r="O11" s="56">
        <v>1.4014598540145984</v>
      </c>
      <c r="P11" s="56">
        <v>1.4014598540145984</v>
      </c>
      <c r="Q11" s="58" t="s">
        <v>2679</v>
      </c>
    </row>
    <row r="12" spans="1:17" ht="48.75" thickTop="1" thickBot="1" x14ac:dyDescent="0.3">
      <c r="A12" s="72">
        <v>19</v>
      </c>
      <c r="B12" s="26" t="s">
        <v>449</v>
      </c>
      <c r="C12" s="27" t="s">
        <v>160</v>
      </c>
      <c r="D12" s="27" t="s">
        <v>402</v>
      </c>
      <c r="E12" s="27" t="s">
        <v>450</v>
      </c>
      <c r="F12" s="27" t="s">
        <v>451</v>
      </c>
      <c r="G12" s="27" t="s">
        <v>122</v>
      </c>
      <c r="H12" s="27">
        <v>1</v>
      </c>
      <c r="I12" s="27" t="s">
        <v>153</v>
      </c>
      <c r="J12" s="27" t="s">
        <v>261</v>
      </c>
      <c r="K12" s="54" t="s">
        <v>51</v>
      </c>
      <c r="L12" s="54"/>
      <c r="M12" s="54">
        <v>1</v>
      </c>
      <c r="N12" s="54">
        <v>1</v>
      </c>
      <c r="O12" s="56">
        <v>1</v>
      </c>
      <c r="P12" s="56">
        <v>1</v>
      </c>
      <c r="Q12" s="53" t="s">
        <v>2680</v>
      </c>
    </row>
    <row r="13" spans="1:17" ht="80.25" thickTop="1" thickBot="1" x14ac:dyDescent="0.3">
      <c r="A13" s="72">
        <v>20</v>
      </c>
      <c r="B13" s="108" t="s">
        <v>449</v>
      </c>
      <c r="C13" s="109" t="s">
        <v>160</v>
      </c>
      <c r="D13" s="109" t="s">
        <v>402</v>
      </c>
      <c r="E13" s="109" t="s">
        <v>452</v>
      </c>
      <c r="F13" s="109" t="s">
        <v>453</v>
      </c>
      <c r="G13" s="109" t="s">
        <v>122</v>
      </c>
      <c r="H13" s="109">
        <v>1</v>
      </c>
      <c r="I13" s="109" t="s">
        <v>130</v>
      </c>
      <c r="J13" s="109" t="s">
        <v>126</v>
      </c>
      <c r="K13" s="185" t="s">
        <v>51</v>
      </c>
      <c r="L13" s="185"/>
      <c r="M13" s="185"/>
      <c r="N13" s="185"/>
      <c r="O13" s="186" t="s">
        <v>406</v>
      </c>
      <c r="P13" s="186" t="s">
        <v>291</v>
      </c>
      <c r="Q13" s="156" t="s">
        <v>2485</v>
      </c>
    </row>
    <row r="14" spans="1:17" ht="111.75" thickTop="1" thickBot="1" x14ac:dyDescent="0.3">
      <c r="A14" s="72">
        <v>21</v>
      </c>
      <c r="B14" s="181" t="s">
        <v>449</v>
      </c>
      <c r="C14" s="187" t="s">
        <v>160</v>
      </c>
      <c r="D14" s="187" t="s">
        <v>402</v>
      </c>
      <c r="E14" s="109" t="s">
        <v>526</v>
      </c>
      <c r="F14" s="187" t="s">
        <v>527</v>
      </c>
      <c r="G14" s="187" t="s">
        <v>122</v>
      </c>
      <c r="H14" s="187">
        <v>0.8</v>
      </c>
      <c r="I14" s="187" t="s">
        <v>132</v>
      </c>
      <c r="J14" s="187" t="s">
        <v>126</v>
      </c>
      <c r="K14" s="188" t="s">
        <v>51</v>
      </c>
      <c r="L14" s="188"/>
      <c r="M14" s="185"/>
      <c r="N14" s="185"/>
      <c r="O14" s="186" t="s">
        <v>406</v>
      </c>
      <c r="P14" s="186" t="s">
        <v>291</v>
      </c>
      <c r="Q14" s="189" t="s">
        <v>2681</v>
      </c>
    </row>
    <row r="15" spans="1:17" ht="64.5" thickTop="1" thickBot="1" x14ac:dyDescent="0.3">
      <c r="A15" s="72">
        <v>22</v>
      </c>
      <c r="B15" s="26" t="s">
        <v>449</v>
      </c>
      <c r="C15" s="27" t="s">
        <v>160</v>
      </c>
      <c r="D15" s="27" t="s">
        <v>271</v>
      </c>
      <c r="E15" s="27" t="s">
        <v>988</v>
      </c>
      <c r="F15" s="27" t="s">
        <v>987</v>
      </c>
      <c r="G15" s="27" t="s">
        <v>207</v>
      </c>
      <c r="H15" s="27">
        <v>2</v>
      </c>
      <c r="I15" s="27" t="s">
        <v>130</v>
      </c>
      <c r="J15" s="27" t="s">
        <v>124</v>
      </c>
      <c r="K15" s="54" t="s">
        <v>55</v>
      </c>
      <c r="L15" s="54"/>
      <c r="M15" s="54">
        <v>2</v>
      </c>
      <c r="N15" s="54">
        <v>2</v>
      </c>
      <c r="O15" s="56">
        <v>1</v>
      </c>
      <c r="P15" s="56">
        <v>1</v>
      </c>
      <c r="Q15" s="53" t="s">
        <v>2682</v>
      </c>
    </row>
    <row r="16" spans="1:17" ht="127.5" thickTop="1" thickBot="1" x14ac:dyDescent="0.3">
      <c r="A16" s="72">
        <v>5</v>
      </c>
      <c r="B16" s="26" t="s">
        <v>449</v>
      </c>
      <c r="C16" s="27" t="s">
        <v>160</v>
      </c>
      <c r="D16" s="27" t="s">
        <v>402</v>
      </c>
      <c r="E16" s="27" t="s">
        <v>972</v>
      </c>
      <c r="F16" s="27" t="s">
        <v>971</v>
      </c>
      <c r="G16" s="27" t="s">
        <v>207</v>
      </c>
      <c r="H16" s="27">
        <v>1</v>
      </c>
      <c r="I16" s="27" t="s">
        <v>130</v>
      </c>
      <c r="J16" s="27" t="s">
        <v>124</v>
      </c>
      <c r="K16" s="54" t="s">
        <v>51</v>
      </c>
      <c r="L16" s="54"/>
      <c r="M16" s="54">
        <v>1</v>
      </c>
      <c r="N16" s="54">
        <v>1</v>
      </c>
      <c r="O16" s="56">
        <v>1</v>
      </c>
      <c r="P16" s="56">
        <v>1</v>
      </c>
      <c r="Q16" s="53" t="s">
        <v>2683</v>
      </c>
    </row>
    <row r="17" spans="1:17" ht="48.75" thickTop="1" thickBot="1" x14ac:dyDescent="0.3">
      <c r="A17" s="72">
        <v>28</v>
      </c>
      <c r="B17" s="26" t="s">
        <v>449</v>
      </c>
      <c r="C17" s="27" t="s">
        <v>160</v>
      </c>
      <c r="D17" s="27" t="s">
        <v>986</v>
      </c>
      <c r="E17" s="27" t="s">
        <v>985</v>
      </c>
      <c r="F17" s="27" t="s">
        <v>984</v>
      </c>
      <c r="G17" s="27" t="s">
        <v>207</v>
      </c>
      <c r="H17" s="27">
        <v>70000</v>
      </c>
      <c r="I17" s="27" t="s">
        <v>153</v>
      </c>
      <c r="J17" s="27" t="s">
        <v>124</v>
      </c>
      <c r="K17" s="54" t="s">
        <v>270</v>
      </c>
      <c r="L17" s="54"/>
      <c r="M17" s="54">
        <v>70000</v>
      </c>
      <c r="N17" s="54">
        <v>96436</v>
      </c>
      <c r="O17" s="56">
        <v>1.3776571428571429</v>
      </c>
      <c r="P17" s="56">
        <v>1.3776571428571429</v>
      </c>
      <c r="Q17" s="53" t="s">
        <v>2684</v>
      </c>
    </row>
    <row r="18" spans="1:17" ht="409.6" thickTop="1" thickBot="1" x14ac:dyDescent="0.3">
      <c r="A18" s="72">
        <v>6</v>
      </c>
      <c r="B18" s="26" t="s">
        <v>449</v>
      </c>
      <c r="C18" s="27" t="s">
        <v>160</v>
      </c>
      <c r="D18" s="27" t="s">
        <v>402</v>
      </c>
      <c r="E18" s="27" t="s">
        <v>970</v>
      </c>
      <c r="F18" s="27" t="s">
        <v>969</v>
      </c>
      <c r="G18" s="27" t="s">
        <v>207</v>
      </c>
      <c r="H18" s="27">
        <v>1</v>
      </c>
      <c r="I18" s="27" t="s">
        <v>130</v>
      </c>
      <c r="J18" s="27" t="s">
        <v>124</v>
      </c>
      <c r="K18" s="73" t="s">
        <v>51</v>
      </c>
      <c r="L18" s="73"/>
      <c r="M18" s="73">
        <v>1</v>
      </c>
      <c r="N18" s="73">
        <v>1</v>
      </c>
      <c r="O18" s="74">
        <v>1</v>
      </c>
      <c r="P18" s="74">
        <v>1</v>
      </c>
      <c r="Q18" s="75" t="s">
        <v>2685</v>
      </c>
    </row>
    <row r="19" spans="1:17" ht="316.5" thickTop="1" thickBot="1" x14ac:dyDescent="0.3">
      <c r="A19" s="72">
        <v>7</v>
      </c>
      <c r="B19" s="26" t="s">
        <v>449</v>
      </c>
      <c r="C19" s="27" t="s">
        <v>160</v>
      </c>
      <c r="D19" s="27" t="s">
        <v>968</v>
      </c>
      <c r="E19" s="27" t="s">
        <v>967</v>
      </c>
      <c r="F19" s="27" t="s">
        <v>966</v>
      </c>
      <c r="G19" s="27" t="s">
        <v>122</v>
      </c>
      <c r="H19" s="27">
        <v>0.95</v>
      </c>
      <c r="I19" s="27" t="s">
        <v>130</v>
      </c>
      <c r="J19" s="27" t="s">
        <v>124</v>
      </c>
      <c r="K19" s="54" t="s">
        <v>45</v>
      </c>
      <c r="L19" s="54"/>
      <c r="M19" s="54">
        <v>0.95</v>
      </c>
      <c r="N19" s="54">
        <v>0.99</v>
      </c>
      <c r="O19" s="56">
        <v>1.0421052631578949</v>
      </c>
      <c r="P19" s="56">
        <v>1.0421052631578949</v>
      </c>
      <c r="Q19" s="58" t="s">
        <v>2686</v>
      </c>
    </row>
    <row r="20" spans="1:17" ht="206.25" thickTop="1" thickBot="1" x14ac:dyDescent="0.3">
      <c r="A20" s="72">
        <v>8</v>
      </c>
      <c r="B20" s="26" t="s">
        <v>449</v>
      </c>
      <c r="C20" s="27" t="s">
        <v>133</v>
      </c>
      <c r="D20" s="27" t="s">
        <v>274</v>
      </c>
      <c r="E20" s="27" t="s">
        <v>965</v>
      </c>
      <c r="F20" s="27" t="s">
        <v>964</v>
      </c>
      <c r="G20" s="27" t="s">
        <v>207</v>
      </c>
      <c r="H20" s="27">
        <v>2</v>
      </c>
      <c r="I20" s="27" t="s">
        <v>130</v>
      </c>
      <c r="J20" s="27" t="s">
        <v>124</v>
      </c>
      <c r="K20" s="54" t="s">
        <v>45</v>
      </c>
      <c r="L20" s="54"/>
      <c r="M20" s="54">
        <v>2</v>
      </c>
      <c r="N20" s="54">
        <v>2</v>
      </c>
      <c r="O20" s="56">
        <v>1</v>
      </c>
      <c r="P20" s="56">
        <v>1</v>
      </c>
      <c r="Q20" s="53" t="s">
        <v>2687</v>
      </c>
    </row>
    <row r="21" spans="1:17" ht="96" thickTop="1" thickBot="1" x14ac:dyDescent="0.3">
      <c r="A21" s="72">
        <v>25</v>
      </c>
      <c r="B21" s="26" t="s">
        <v>460</v>
      </c>
      <c r="C21" s="27" t="s">
        <v>160</v>
      </c>
      <c r="D21" s="27" t="s">
        <v>983</v>
      </c>
      <c r="E21" s="27" t="s">
        <v>982</v>
      </c>
      <c r="F21" s="27" t="s">
        <v>981</v>
      </c>
      <c r="G21" s="27" t="s">
        <v>207</v>
      </c>
      <c r="H21" s="27">
        <v>2</v>
      </c>
      <c r="I21" s="27" t="s">
        <v>153</v>
      </c>
      <c r="J21" s="27" t="s">
        <v>124</v>
      </c>
      <c r="K21" s="54" t="s">
        <v>270</v>
      </c>
      <c r="L21" s="54"/>
      <c r="M21" s="54">
        <v>2</v>
      </c>
      <c r="N21" s="54">
        <v>2</v>
      </c>
      <c r="O21" s="56">
        <v>1</v>
      </c>
      <c r="P21" s="56">
        <v>1</v>
      </c>
      <c r="Q21" s="53" t="s">
        <v>2688</v>
      </c>
    </row>
    <row r="22" spans="1:17" ht="96" thickTop="1" thickBot="1" x14ac:dyDescent="0.3">
      <c r="A22" s="72">
        <v>10</v>
      </c>
      <c r="B22" s="26" t="s">
        <v>460</v>
      </c>
      <c r="C22" s="27" t="s">
        <v>160</v>
      </c>
      <c r="D22" s="27" t="s">
        <v>405</v>
      </c>
      <c r="E22" s="27" t="s">
        <v>469</v>
      </c>
      <c r="F22" s="27" t="s">
        <v>470</v>
      </c>
      <c r="G22" s="27" t="s">
        <v>207</v>
      </c>
      <c r="H22" s="27">
        <v>186</v>
      </c>
      <c r="I22" s="27" t="s">
        <v>132</v>
      </c>
      <c r="J22" s="27" t="s">
        <v>124</v>
      </c>
      <c r="K22" s="54" t="s">
        <v>270</v>
      </c>
      <c r="L22" s="54"/>
      <c r="M22" s="54">
        <v>186</v>
      </c>
      <c r="N22" s="54">
        <v>179</v>
      </c>
      <c r="O22" s="56">
        <v>0.9623655913978495</v>
      </c>
      <c r="P22" s="56">
        <v>0.9623655913978495</v>
      </c>
      <c r="Q22" s="53" t="s">
        <v>2689</v>
      </c>
    </row>
    <row r="23" spans="1:17" ht="96" thickTop="1" thickBot="1" x14ac:dyDescent="0.3">
      <c r="A23" s="72">
        <v>11</v>
      </c>
      <c r="B23" s="26" t="s">
        <v>460</v>
      </c>
      <c r="C23" s="27" t="s">
        <v>203</v>
      </c>
      <c r="D23" s="27" t="s">
        <v>471</v>
      </c>
      <c r="E23" s="27" t="s">
        <v>472</v>
      </c>
      <c r="F23" s="27" t="s">
        <v>473</v>
      </c>
      <c r="G23" s="27" t="s">
        <v>207</v>
      </c>
      <c r="H23" s="27">
        <v>110000</v>
      </c>
      <c r="I23" s="27" t="s">
        <v>123</v>
      </c>
      <c r="J23" s="27" t="s">
        <v>124</v>
      </c>
      <c r="K23" s="54" t="s">
        <v>49</v>
      </c>
      <c r="L23" s="54"/>
      <c r="M23" s="54">
        <v>110000</v>
      </c>
      <c r="N23" s="54">
        <v>187045</v>
      </c>
      <c r="O23" s="56">
        <v>1.700409090909091</v>
      </c>
      <c r="P23" s="56">
        <v>1.700409090909091</v>
      </c>
      <c r="Q23" s="53" t="s">
        <v>2690</v>
      </c>
    </row>
    <row r="24" spans="1:17" ht="48.75" thickTop="1" thickBot="1" x14ac:dyDescent="0.3">
      <c r="A24" s="72">
        <v>12</v>
      </c>
      <c r="B24" s="26" t="s">
        <v>460</v>
      </c>
      <c r="C24" s="27" t="s">
        <v>203</v>
      </c>
      <c r="D24" s="27" t="s">
        <v>475</v>
      </c>
      <c r="E24" s="27" t="s">
        <v>476</v>
      </c>
      <c r="F24" s="27" t="s">
        <v>477</v>
      </c>
      <c r="G24" s="27" t="s">
        <v>207</v>
      </c>
      <c r="H24" s="27">
        <v>35000</v>
      </c>
      <c r="I24" s="27" t="s">
        <v>123</v>
      </c>
      <c r="J24" s="27" t="s">
        <v>124</v>
      </c>
      <c r="K24" s="54" t="s">
        <v>49</v>
      </c>
      <c r="L24" s="54"/>
      <c r="M24" s="54">
        <v>35000</v>
      </c>
      <c r="N24" s="54">
        <v>63782</v>
      </c>
      <c r="O24" s="56">
        <v>1.822342857142857</v>
      </c>
      <c r="P24" s="56">
        <v>1.822342857142857</v>
      </c>
      <c r="Q24" s="53" t="s">
        <v>2691</v>
      </c>
    </row>
    <row r="25" spans="1:17" ht="48.75" thickTop="1" thickBot="1" x14ac:dyDescent="0.3">
      <c r="A25" s="72">
        <v>13</v>
      </c>
      <c r="B25" s="26" t="s">
        <v>460</v>
      </c>
      <c r="C25" s="27" t="s">
        <v>203</v>
      </c>
      <c r="D25" s="27" t="s">
        <v>980</v>
      </c>
      <c r="E25" s="27" t="s">
        <v>979</v>
      </c>
      <c r="F25" s="27" t="s">
        <v>998</v>
      </c>
      <c r="G25" s="27" t="s">
        <v>207</v>
      </c>
      <c r="H25" s="27">
        <v>1</v>
      </c>
      <c r="I25" s="27" t="s">
        <v>130</v>
      </c>
      <c r="J25" s="27" t="s">
        <v>126</v>
      </c>
      <c r="K25" s="54" t="s">
        <v>45</v>
      </c>
      <c r="L25" s="54"/>
      <c r="M25" s="54">
        <v>1</v>
      </c>
      <c r="N25" s="54">
        <v>1</v>
      </c>
      <c r="O25" s="56">
        <v>1</v>
      </c>
      <c r="P25" s="56">
        <v>1</v>
      </c>
      <c r="Q25" s="53" t="s">
        <v>2692</v>
      </c>
    </row>
    <row r="26" spans="1:17" ht="48.75" thickTop="1" thickBot="1" x14ac:dyDescent="0.3">
      <c r="A26" s="72">
        <v>14</v>
      </c>
      <c r="B26" s="26" t="s">
        <v>460</v>
      </c>
      <c r="C26" s="27" t="s">
        <v>203</v>
      </c>
      <c r="D26" s="27" t="s">
        <v>978</v>
      </c>
      <c r="E26" s="27" t="s">
        <v>977</v>
      </c>
      <c r="F26" s="27" t="s">
        <v>998</v>
      </c>
      <c r="G26" s="27" t="s">
        <v>207</v>
      </c>
      <c r="H26" s="27">
        <v>1</v>
      </c>
      <c r="I26" s="27" t="s">
        <v>130</v>
      </c>
      <c r="J26" s="27" t="s">
        <v>126</v>
      </c>
      <c r="K26" s="54" t="s">
        <v>45</v>
      </c>
      <c r="L26" s="54"/>
      <c r="M26" s="54">
        <v>1</v>
      </c>
      <c r="N26" s="54">
        <v>1</v>
      </c>
      <c r="O26" s="56">
        <v>1</v>
      </c>
      <c r="P26" s="56">
        <v>1</v>
      </c>
      <c r="Q26" s="53" t="s">
        <v>2692</v>
      </c>
    </row>
    <row r="27" spans="1:17" ht="99" thickTop="1" thickBot="1" x14ac:dyDescent="0.3">
      <c r="A27" s="72">
        <v>16</v>
      </c>
      <c r="B27" s="26" t="s">
        <v>480</v>
      </c>
      <c r="C27" s="27" t="s">
        <v>133</v>
      </c>
      <c r="D27" s="27" t="s">
        <v>272</v>
      </c>
      <c r="E27" s="27" t="s">
        <v>974</v>
      </c>
      <c r="F27" s="27" t="s">
        <v>973</v>
      </c>
      <c r="G27" s="27" t="s">
        <v>122</v>
      </c>
      <c r="H27" s="27">
        <v>1</v>
      </c>
      <c r="I27" s="27" t="s">
        <v>123</v>
      </c>
      <c r="J27" s="27" t="s">
        <v>124</v>
      </c>
      <c r="K27" s="54" t="s">
        <v>53</v>
      </c>
      <c r="L27" s="54"/>
      <c r="M27" s="54">
        <v>1</v>
      </c>
      <c r="N27" s="54">
        <v>0.99999999999999989</v>
      </c>
      <c r="O27" s="56">
        <v>0.99999999999999989</v>
      </c>
      <c r="P27" s="56">
        <v>0.99999999999999989</v>
      </c>
      <c r="Q27" s="53" t="s">
        <v>2693</v>
      </c>
    </row>
    <row r="28" spans="1:17" ht="80.25" thickTop="1" thickBot="1" x14ac:dyDescent="0.3">
      <c r="A28" s="72">
        <v>105</v>
      </c>
      <c r="B28" s="26" t="s">
        <v>485</v>
      </c>
      <c r="C28" s="27" t="s">
        <v>154</v>
      </c>
      <c r="D28" s="27" t="s">
        <v>165</v>
      </c>
      <c r="E28" s="27" t="s">
        <v>155</v>
      </c>
      <c r="F28" s="27" t="s">
        <v>486</v>
      </c>
      <c r="G28" s="27" t="s">
        <v>122</v>
      </c>
      <c r="H28" s="27">
        <v>0.9</v>
      </c>
      <c r="I28" s="27" t="s">
        <v>132</v>
      </c>
      <c r="J28" s="27" t="s">
        <v>126</v>
      </c>
      <c r="K28" s="54" t="s">
        <v>87</v>
      </c>
      <c r="L28" s="54"/>
      <c r="M28" s="54">
        <v>0.9</v>
      </c>
      <c r="N28" s="54">
        <v>1.1333333333333331</v>
      </c>
      <c r="O28" s="56">
        <v>1.2592592592592589</v>
      </c>
      <c r="P28" s="56">
        <v>1.2592592592592589</v>
      </c>
      <c r="Q28" s="53" t="s">
        <v>2694</v>
      </c>
    </row>
    <row r="29" spans="1:17" ht="34.5" thickTop="1" x14ac:dyDescent="0.35">
      <c r="M29" s="3"/>
      <c r="N29" s="3"/>
      <c r="O29" s="2" t="s">
        <v>157</v>
      </c>
      <c r="P29" s="4">
        <v>1.1257075796005704</v>
      </c>
      <c r="Q29" s="1" t="s">
        <v>158</v>
      </c>
    </row>
  </sheetData>
  <sheetProtection algorithmName="SHA-512" hashValue="oyKto/tKPdcZJljO5xvCCIONnEfZI5u+OBpfkP2QQL725ZIYCfCOzWQDGSTV9G47XD3i+YLLnWR3mu3JbHKaIw==" saltValue="QVmXoBUiaCuKpue/wSPjug==" spinCount="100000" sheet="1" formatCells="0" formatColumns="0"/>
  <autoFilter ref="A3:Q28" xr:uid="{00000000-0001-0000-0400-000000000000}"/>
  <conditionalFormatting sqref="B4:B28">
    <cfRule type="containsText" dxfId="2797" priority="191" operator="containsText" text="Normatividad al Servicio del Cambio / Procesos">
      <formula>NOT(ISERROR(SEARCH("Normatividad al Servicio del Cambio / Procesos",B4)))</formula>
    </cfRule>
    <cfRule type="containsText" dxfId="2796" priority="219" operator="containsText" text="Transparencia y Cercanía al Ciudadano / Grupos de Interés ">
      <formula>NOT(ISERROR(SEARCH("Transparencia y Cercanía al Ciudadano / Grupos de Interés ",B4)))</formula>
    </cfRule>
    <cfRule type="containsText" dxfId="2795" priority="220" operator="containsText" text="Apoyo a la Modernización DIAN / Procesos">
      <formula>NOT(ISERROR(SEARCH("Apoyo a la Modernización DIAN / Procesos",B4)))</formula>
    </cfRule>
    <cfRule type="containsText" dxfId="2794" priority="221" operator="containsText" text="Transformación Cultural y Gestión del Cambio / Talento Humano">
      <formula>NOT(ISERROR(SEARCH("Transformación Cultural y Gestión del Cambio / Talento Humano",B4)))</formula>
    </cfRule>
    <cfRule type="containsText" dxfId="2793" priority="22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5:D9 F5:G9 C11:D28 F11:G28 F10">
    <cfRule type="containsText" dxfId="2792" priority="206" operator="containsText" text="Modernización y Gestión Integral de Procesos del Negocio / Procesos">
      <formula>NOT(ISERROR(SEARCH("Modernización y Gestión Integral de Procesos del Negocio / Procesos",C5)))</formula>
    </cfRule>
    <cfRule type="containsText" dxfId="2791" priority="207" operator="containsText" text="Transparencia y Cercanía al Ciudadano / Grupos de Interés">
      <formula>NOT(ISERROR(SEARCH("Transparencia y Cercanía al Ciudadano / Grupos de Interés",C5)))</formula>
    </cfRule>
    <cfRule type="containsText" dxfId="2790" priority="208" operator="containsText" text="Legitimidad y Sostenibilidad Fiscal / Resultados">
      <formula>NOT(ISERROR(SEARCH("Legitimidad y Sostenibilidad Fiscal / Resultados",C5)))</formula>
    </cfRule>
  </conditionalFormatting>
  <conditionalFormatting sqref="F5:G9 C5:D9 C11:D28 F11:G28 F10">
    <cfRule type="containsText" dxfId="2789" priority="205" operator="containsText" text="Aprendizaje y Crecimiento / Talento Humano">
      <formula>NOT(ISERROR(SEARCH("Aprendizaje y Crecimiento / Talento Humano",C5)))</formula>
    </cfRule>
  </conditionalFormatting>
  <conditionalFormatting sqref="H5:H28">
    <cfRule type="expression" dxfId="2788" priority="198">
      <formula>$G5&lt;&gt;"Porcentaje"</formula>
    </cfRule>
    <cfRule type="expression" dxfId="2787" priority="199">
      <formula>$G5="Porcentaje"</formula>
    </cfRule>
  </conditionalFormatting>
  <conditionalFormatting sqref="O5:O10 O12:O28">
    <cfRule type="containsText" dxfId="2786" priority="209" operator="containsText" text="Sin medición en la vigencia">
      <formula>NOT(ISERROR(SEARCH("Sin medición en la vigencia",O5)))</formula>
    </cfRule>
    <cfRule type="cellIs" dxfId="2785" priority="210" operator="greaterThan">
      <formula>1.1</formula>
    </cfRule>
    <cfRule type="cellIs" dxfId="2784" priority="211" operator="between">
      <formula>100%</formula>
      <formula>110%</formula>
    </cfRule>
    <cfRule type="cellIs" dxfId="2783" priority="212" operator="between">
      <formula>70%</formula>
      <formula>99.9999999%</formula>
    </cfRule>
    <cfRule type="cellIs" dxfId="2782" priority="213" operator="between">
      <formula>0</formula>
      <formula>0.6999999999999</formula>
    </cfRule>
  </conditionalFormatting>
  <conditionalFormatting sqref="P5:P10 P12:P28">
    <cfRule type="cellIs" dxfId="2781" priority="215" operator="greaterThan">
      <formula>1.1</formula>
    </cfRule>
    <cfRule type="cellIs" dxfId="2780" priority="216" operator="between">
      <formula>100%</formula>
      <formula>110%</formula>
    </cfRule>
    <cfRule type="cellIs" dxfId="2779" priority="217" operator="between">
      <formula>70%</formula>
      <formula>99.9999999%</formula>
    </cfRule>
    <cfRule type="cellIs" dxfId="2778" priority="218" operator="between">
      <formula>0</formula>
      <formula>0.6999999999999</formula>
    </cfRule>
  </conditionalFormatting>
  <conditionalFormatting sqref="I5:J28 F15:G28">
    <cfRule type="containsText" dxfId="2777" priority="192" operator="containsText" text="Aprendizaje y Crecimiento / Talento Humano">
      <formula>NOT(ISERROR(SEARCH("Aprendizaje y Crecimiento / Talento Humano",F5)))</formula>
    </cfRule>
    <cfRule type="containsText" dxfId="2776" priority="193" operator="containsText" text="Modernización y Gestión Integral de Procesos del Negocio / Procesos">
      <formula>NOT(ISERROR(SEARCH("Modernización y Gestión Integral de Procesos del Negocio / Procesos",F5)))</formula>
    </cfRule>
    <cfRule type="containsText" dxfId="2775" priority="194" operator="containsText" text="Transparencia y Cercanía al Ciudadano / Grupos de Interés">
      <formula>NOT(ISERROR(SEARCH("Transparencia y Cercanía al Ciudadano / Grupos de Interés",F5)))</formula>
    </cfRule>
    <cfRule type="containsText" dxfId="2774" priority="195" operator="containsText" text="Legitimidad y Sostenibilidad Fiscal / Resultados">
      <formula>NOT(ISERROR(SEARCH("Legitimidad y Sostenibilidad Fiscal / Resultados",F5)))</formula>
    </cfRule>
  </conditionalFormatting>
  <conditionalFormatting sqref="M5:N28">
    <cfRule type="expression" dxfId="2773" priority="196">
      <formula>$G5&lt;&gt;"Porcentaje"</formula>
    </cfRule>
    <cfRule type="expression" dxfId="2772" priority="197">
      <formula>$G5="Porcentaje"</formula>
    </cfRule>
  </conditionalFormatting>
  <conditionalFormatting sqref="H4">
    <cfRule type="expression" dxfId="2771" priority="134">
      <formula>$G4&lt;&gt;"Porcentaje"</formula>
    </cfRule>
    <cfRule type="expression" dxfId="2770" priority="135">
      <formula>$G4="Porcentaje"</formula>
    </cfRule>
  </conditionalFormatting>
  <conditionalFormatting sqref="M4:N4">
    <cfRule type="expression" dxfId="2769" priority="132">
      <formula>$G4&lt;&gt;"Porcentaje"</formula>
    </cfRule>
  </conditionalFormatting>
  <conditionalFormatting sqref="O4">
    <cfRule type="containsText" dxfId="2768" priority="141" operator="containsText" text="Sin medición en la vigencia">
      <formula>NOT(ISERROR(SEARCH("Sin medición en la vigencia",O4)))</formula>
    </cfRule>
    <cfRule type="cellIs" dxfId="2767" priority="142" operator="greaterThan">
      <formula>1.1</formula>
    </cfRule>
    <cfRule type="cellIs" dxfId="2766" priority="143" operator="between">
      <formula>100%</formula>
      <formula>110%</formula>
    </cfRule>
    <cfRule type="cellIs" dxfId="2765" priority="144" operator="between">
      <formula>70%</formula>
      <formula>99.9999999%</formula>
    </cfRule>
    <cfRule type="cellIs" dxfId="2764" priority="145" operator="between">
      <formula>0</formula>
      <formula>0.6999999999999</formula>
    </cfRule>
  </conditionalFormatting>
  <conditionalFormatting sqref="P4">
    <cfRule type="cellIs" dxfId="2763" priority="147" operator="greaterThan">
      <formula>1.1</formula>
    </cfRule>
    <cfRule type="cellIs" dxfId="2762" priority="148" operator="between">
      <formula>100%</formula>
      <formula>110%</formula>
    </cfRule>
    <cfRule type="cellIs" dxfId="2761" priority="149" operator="between">
      <formula>70%</formula>
      <formula>99.9999999%</formula>
    </cfRule>
    <cfRule type="cellIs" dxfId="2760" priority="150" operator="between">
      <formula>0</formula>
      <formula>0.6999999999999</formula>
    </cfRule>
  </conditionalFormatting>
  <conditionalFormatting sqref="M4:N4">
    <cfRule type="expression" dxfId="2759" priority="133">
      <formula>$G4="Porcentaje"</formula>
    </cfRule>
  </conditionalFormatting>
  <conditionalFormatting sqref="O11">
    <cfRule type="containsText" dxfId="2758" priority="1" operator="containsText" text="Sin medición en la vigencia">
      <formula>NOT(ISERROR(SEARCH("Sin medición en la vigencia",O11)))</formula>
    </cfRule>
    <cfRule type="cellIs" dxfId="2757" priority="2" operator="greaterThan">
      <formula>1.1</formula>
    </cfRule>
    <cfRule type="cellIs" dxfId="2756" priority="3" operator="between">
      <formula>100%</formula>
      <formula>110%</formula>
    </cfRule>
    <cfRule type="cellIs" dxfId="2755" priority="4" operator="between">
      <formula>70%</formula>
      <formula>99.9999999%</formula>
    </cfRule>
    <cfRule type="cellIs" dxfId="2754" priority="5" operator="between">
      <formula>0</formula>
      <formula>0.6999999999999</formula>
    </cfRule>
  </conditionalFormatting>
  <conditionalFormatting sqref="P11">
    <cfRule type="cellIs" dxfId="2753" priority="7" operator="greaterThan">
      <formula>1.1</formula>
    </cfRule>
    <cfRule type="cellIs" dxfId="2752" priority="8" operator="between">
      <formula>100%</formula>
      <formula>110%</formula>
    </cfRule>
    <cfRule type="cellIs" dxfId="2751" priority="9" operator="between">
      <formula>70%</formula>
      <formula>99.9999999%</formula>
    </cfRule>
    <cfRule type="cellIs" dxfId="2750" priority="10" operator="between">
      <formula>0</formula>
      <formula>0.6999999999999</formula>
    </cfRule>
  </conditionalFormatting>
  <hyperlinks>
    <hyperlink ref="Q29" location="Principal!A1" display="volver al índice" xr:uid="{6BD4289F-8FDB-4237-8EB5-5E87DA7E2105}"/>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14" operator="containsText" id="{C79AB0C2-CA11-4FDB-8094-6122DD25082D}">
            <xm:f>NOT(ISERROR(SEARCH("-",P5)))</xm:f>
            <xm:f>"-"</xm:f>
            <x14:dxf>
              <fill>
                <patternFill>
                  <bgColor rgb="FF000000"/>
                </patternFill>
              </fill>
            </x14:dxf>
          </x14:cfRule>
          <xm:sqref>P5:P10 P12:P28</xm:sqref>
        </x14:conditionalFormatting>
        <x14:conditionalFormatting xmlns:xm="http://schemas.microsoft.com/office/excel/2006/main">
          <x14:cfRule type="containsText" priority="146" operator="containsText" id="{CD8704CE-3B3C-4268-9894-6787421F95FA}">
            <xm:f>NOT(ISERROR(SEARCH("-",P4)))</xm:f>
            <xm:f>"-"</xm:f>
            <x14:dxf>
              <fill>
                <patternFill>
                  <bgColor rgb="FF000000"/>
                </patternFill>
              </fill>
            </x14:dxf>
          </x14:cfRule>
          <xm:sqref>P4</xm:sqref>
        </x14:conditionalFormatting>
        <x14:conditionalFormatting xmlns:xm="http://schemas.microsoft.com/office/excel/2006/main">
          <x14:cfRule type="containsText" priority="6" operator="containsText" id="{CB5B8490-6C5D-4F09-A663-56F577616050}">
            <xm:f>NOT(ISERROR(SEARCH("-",P11)))</xm:f>
            <xm:f>"-"</xm:f>
            <x14:dxf>
              <fill>
                <patternFill>
                  <bgColor rgb="FF000000"/>
                </patternFill>
              </fill>
            </x14:dxf>
          </x14:cfRule>
          <xm:sqref>P11</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CA68E-B75F-482E-B4CF-BC7B6192B7DC}">
  <sheetPr codeName="Hoja22">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161</v>
      </c>
      <c r="E1" s="9" t="s">
        <v>53</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17</v>
      </c>
      <c r="B4" s="26" t="s">
        <v>449</v>
      </c>
      <c r="C4" s="27" t="s">
        <v>133</v>
      </c>
      <c r="D4" s="27" t="s">
        <v>273</v>
      </c>
      <c r="E4" s="27" t="s">
        <v>990</v>
      </c>
      <c r="F4" s="27" t="s">
        <v>989</v>
      </c>
      <c r="G4" s="27" t="s">
        <v>137</v>
      </c>
      <c r="H4" s="28">
        <v>32</v>
      </c>
      <c r="I4" s="27" t="s">
        <v>132</v>
      </c>
      <c r="J4" s="27" t="s">
        <v>138</v>
      </c>
      <c r="K4" s="29" t="s">
        <v>45</v>
      </c>
      <c r="L4" s="29"/>
      <c r="M4" s="30">
        <v>32</v>
      </c>
      <c r="N4" s="30">
        <v>26.5</v>
      </c>
      <c r="O4" s="31">
        <v>1.2075471698113207</v>
      </c>
      <c r="P4" s="31">
        <v>1.2075471698113207</v>
      </c>
      <c r="Q4" s="122" t="s">
        <v>2679</v>
      </c>
    </row>
    <row r="5" spans="1:17" ht="80.25" thickTop="1" thickBot="1" x14ac:dyDescent="0.3">
      <c r="A5" s="25">
        <v>20</v>
      </c>
      <c r="B5" s="108" t="s">
        <v>449</v>
      </c>
      <c r="C5" s="109" t="s">
        <v>160</v>
      </c>
      <c r="D5" s="109" t="s">
        <v>402</v>
      </c>
      <c r="E5" s="109" t="s">
        <v>452</v>
      </c>
      <c r="F5" s="109" t="s">
        <v>453</v>
      </c>
      <c r="G5" s="109" t="s">
        <v>122</v>
      </c>
      <c r="H5" s="110">
        <v>1</v>
      </c>
      <c r="I5" s="109" t="s">
        <v>130</v>
      </c>
      <c r="J5" s="109" t="s">
        <v>126</v>
      </c>
      <c r="K5" s="95" t="s">
        <v>51</v>
      </c>
      <c r="L5" s="95"/>
      <c r="M5" s="99">
        <v>1</v>
      </c>
      <c r="N5" s="99">
        <v>0</v>
      </c>
      <c r="O5" s="98" t="s">
        <v>406</v>
      </c>
      <c r="P5" s="98" t="s">
        <v>291</v>
      </c>
      <c r="Q5" s="96" t="s">
        <v>2485</v>
      </c>
    </row>
    <row r="6" spans="1:17" ht="132.75" thickTop="1" thickBot="1" x14ac:dyDescent="0.3">
      <c r="A6" s="25">
        <v>16</v>
      </c>
      <c r="B6" s="26" t="s">
        <v>480</v>
      </c>
      <c r="C6" s="27" t="s">
        <v>133</v>
      </c>
      <c r="D6" s="27" t="s">
        <v>272</v>
      </c>
      <c r="E6" s="27" t="s">
        <v>974</v>
      </c>
      <c r="F6" s="27" t="s">
        <v>973</v>
      </c>
      <c r="G6" s="27" t="s">
        <v>122</v>
      </c>
      <c r="H6" s="28">
        <v>1</v>
      </c>
      <c r="I6" s="27" t="s">
        <v>123</v>
      </c>
      <c r="J6" s="27" t="s">
        <v>124</v>
      </c>
      <c r="K6" s="29" t="s">
        <v>53</v>
      </c>
      <c r="L6" s="29"/>
      <c r="M6" s="30">
        <v>1</v>
      </c>
      <c r="N6" s="30">
        <v>0.99999999999999989</v>
      </c>
      <c r="O6" s="31">
        <v>0.99999999999999989</v>
      </c>
      <c r="P6" s="31">
        <v>0.99999999999999989</v>
      </c>
      <c r="Q6" s="42" t="s">
        <v>2693</v>
      </c>
    </row>
    <row r="7" spans="1:17" ht="80.25" thickTop="1" thickBot="1" x14ac:dyDescent="0.3">
      <c r="A7" s="25">
        <v>105</v>
      </c>
      <c r="B7" s="26" t="s">
        <v>485</v>
      </c>
      <c r="C7" s="27" t="s">
        <v>154</v>
      </c>
      <c r="D7" s="27" t="s">
        <v>165</v>
      </c>
      <c r="E7" s="27" t="s">
        <v>155</v>
      </c>
      <c r="F7" s="27" t="s">
        <v>486</v>
      </c>
      <c r="G7" s="27" t="s">
        <v>122</v>
      </c>
      <c r="H7" s="28">
        <v>0.9</v>
      </c>
      <c r="I7" s="27" t="s">
        <v>132</v>
      </c>
      <c r="J7" s="27" t="s">
        <v>126</v>
      </c>
      <c r="K7" s="29" t="s">
        <v>87</v>
      </c>
      <c r="L7" s="29"/>
      <c r="M7" s="30">
        <v>0.9</v>
      </c>
      <c r="N7" s="30">
        <v>1.0133333333333334</v>
      </c>
      <c r="O7" s="31">
        <v>1.125925925925926</v>
      </c>
      <c r="P7" s="31">
        <v>1.125925925925926</v>
      </c>
      <c r="Q7" s="122" t="s">
        <v>2710</v>
      </c>
    </row>
    <row r="8" spans="1:17" ht="34.5" thickTop="1" x14ac:dyDescent="0.35">
      <c r="L8" s="34"/>
      <c r="M8" s="320"/>
      <c r="N8" s="320"/>
      <c r="O8" s="317" t="s">
        <v>157</v>
      </c>
      <c r="P8" s="318">
        <v>1.1111576985790821</v>
      </c>
      <c r="Q8" s="319" t="s">
        <v>158</v>
      </c>
    </row>
    <row r="9" spans="1:17" x14ac:dyDescent="0.35">
      <c r="L9" s="34"/>
      <c r="Q9" s="34"/>
    </row>
    <row r="10" spans="1:17" x14ac:dyDescent="0.35">
      <c r="L10" s="34"/>
      <c r="Q10" s="34"/>
    </row>
    <row r="11" spans="1:17" x14ac:dyDescent="0.35">
      <c r="L11" s="34"/>
      <c r="Q11" s="34"/>
    </row>
    <row r="12" spans="1:17" x14ac:dyDescent="0.35">
      <c r="L12" s="34"/>
      <c r="Q12" s="34"/>
    </row>
  </sheetData>
  <sheetProtection algorithmName="SHA-512" hashValue="u6G5thox4K9YobhLmIb/XNVPlSvUhzxcRXH/Bs14lgv9GS5a2Rg9e5SW4Xcvn336Rb+pK9cCQYa3CNPOFFVKJg==" saltValue="d8wA60/1jwpKanjIePniWQ==" spinCount="100000" sheet="1" formatCells="0" formatColumns="0"/>
  <autoFilter ref="A3:Q7" xr:uid="{00000000-0001-0000-0400-000000000000}"/>
  <conditionalFormatting sqref="B4:B7">
    <cfRule type="containsText" dxfId="2746" priority="41" operator="containsText" text="Normatividad al Servicio del Cambio / Procesos">
      <formula>NOT(ISERROR(SEARCH("Normatividad al Servicio del Cambio / Procesos",B4)))</formula>
    </cfRule>
    <cfRule type="containsText" dxfId="2745" priority="69" operator="containsText" text="Transparencia y Cercanía al Ciudadano / Grupos de Interés ">
      <formula>NOT(ISERROR(SEARCH("Transparencia y Cercanía al Ciudadano / Grupos de Interés ",B4)))</formula>
    </cfRule>
    <cfRule type="containsText" dxfId="2744" priority="70" operator="containsText" text="Apoyo a la Modernización DIAN / Procesos">
      <formula>NOT(ISERROR(SEARCH("Apoyo a la Modernización DIAN / Procesos",B4)))</formula>
    </cfRule>
    <cfRule type="containsText" dxfId="2743" priority="71" operator="containsText" text="Transformación Cultural y Gestión del Cambio / Talento Humano">
      <formula>NOT(ISERROR(SEARCH("Transformación Cultural y Gestión del Cambio / Talento Humano",B4)))</formula>
    </cfRule>
    <cfRule type="containsText" dxfId="2742"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7 F4:G7">
    <cfRule type="containsText" dxfId="2741" priority="56" operator="containsText" text="Modernización y Gestión Integral de Procesos del Negocio / Procesos">
      <formula>NOT(ISERROR(SEARCH("Modernización y Gestión Integral de Procesos del Negocio / Procesos",C4)))</formula>
    </cfRule>
    <cfRule type="containsText" dxfId="2740" priority="57" operator="containsText" text="Transparencia y Cercanía al Ciudadano / Grupos de Interés">
      <formula>NOT(ISERROR(SEARCH("Transparencia y Cercanía al Ciudadano / Grupos de Interés",C4)))</formula>
    </cfRule>
    <cfRule type="containsText" dxfId="2739" priority="58" operator="containsText" text="Legitimidad y Sostenibilidad Fiscal / Resultados">
      <formula>NOT(ISERROR(SEARCH("Legitimidad y Sostenibilidad Fiscal / Resultados",C4)))</formula>
    </cfRule>
  </conditionalFormatting>
  <conditionalFormatting sqref="F4:G7 C4:D7">
    <cfRule type="containsText" dxfId="2738" priority="55" operator="containsText" text="Aprendizaje y Crecimiento / Talento Humano">
      <formula>NOT(ISERROR(SEARCH("Aprendizaje y Crecimiento / Talento Humano",C4)))</formula>
    </cfRule>
  </conditionalFormatting>
  <conditionalFormatting sqref="H4:H7">
    <cfRule type="expression" dxfId="2737" priority="48">
      <formula>$G4&lt;&gt;"Porcentaje"</formula>
    </cfRule>
    <cfRule type="expression" dxfId="2736" priority="49">
      <formula>$G4="Porcentaje"</formula>
    </cfRule>
  </conditionalFormatting>
  <conditionalFormatting sqref="I4:J7 F4:G7">
    <cfRule type="containsText" dxfId="2735" priority="42" operator="containsText" text="Aprendizaje y Crecimiento / Talento Humano">
      <formula>NOT(ISERROR(SEARCH("Aprendizaje y Crecimiento / Talento Humano",F4)))</formula>
    </cfRule>
    <cfRule type="containsText" dxfId="2734" priority="43" operator="containsText" text="Modernización y Gestión Integral de Procesos del Negocio / Procesos">
      <formula>NOT(ISERROR(SEARCH("Modernización y Gestión Integral de Procesos del Negocio / Procesos",F4)))</formula>
    </cfRule>
    <cfRule type="containsText" dxfId="2733" priority="44" operator="containsText" text="Transparencia y Cercanía al Ciudadano / Grupos de Interés">
      <formula>NOT(ISERROR(SEARCH("Transparencia y Cercanía al Ciudadano / Grupos de Interés",F4)))</formula>
    </cfRule>
    <cfRule type="containsText" dxfId="2732" priority="45" operator="containsText" text="Legitimidad y Sostenibilidad Fiscal / Resultados">
      <formula>NOT(ISERROR(SEARCH("Legitimidad y Sostenibilidad Fiscal / Resultados",F4)))</formula>
    </cfRule>
  </conditionalFormatting>
  <conditionalFormatting sqref="M4:N7">
    <cfRule type="expression" dxfId="2731" priority="46">
      <formula>$G4&lt;&gt;"Porcentaje"</formula>
    </cfRule>
  </conditionalFormatting>
  <conditionalFormatting sqref="O4:O7">
    <cfRule type="containsText" dxfId="2730" priority="59" operator="containsText" text="Sin medición en la vigencia">
      <formula>NOT(ISERROR(SEARCH("Sin medición en la vigencia",O4)))</formula>
    </cfRule>
    <cfRule type="cellIs" dxfId="2729" priority="60" operator="greaterThan">
      <formula>1.1</formula>
    </cfRule>
    <cfRule type="cellIs" dxfId="2728" priority="61" operator="between">
      <formula>100%</formula>
      <formula>110%</formula>
    </cfRule>
    <cfRule type="cellIs" dxfId="2727" priority="62" operator="between">
      <formula>70%</formula>
      <formula>99.9999999%</formula>
    </cfRule>
    <cfRule type="cellIs" dxfId="2726" priority="63" operator="between">
      <formula>0</formula>
      <formula>0.6999999999999</formula>
    </cfRule>
  </conditionalFormatting>
  <conditionalFormatting sqref="P4:P7">
    <cfRule type="cellIs" dxfId="2725" priority="65" operator="greaterThan">
      <formula>1.1</formula>
    </cfRule>
    <cfRule type="cellIs" dxfId="2724" priority="66" operator="between">
      <formula>100%</formula>
      <formula>110%</formula>
    </cfRule>
    <cfRule type="cellIs" dxfId="2723" priority="67" operator="between">
      <formula>70%</formula>
      <formula>99.9999999%</formula>
    </cfRule>
    <cfRule type="cellIs" dxfId="2722" priority="68" operator="between">
      <formula>0</formula>
      <formula>0.6999999999999</formula>
    </cfRule>
  </conditionalFormatting>
  <conditionalFormatting sqref="M4:N7">
    <cfRule type="expression" dxfId="2721" priority="47">
      <formula>$G4="Porcentaje"</formula>
    </cfRule>
  </conditionalFormatting>
  <hyperlinks>
    <hyperlink ref="Q8" location="Principal!A1" display="volver al índice" xr:uid="{40751F13-BC32-413D-8ED1-7795B245385E}"/>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4FD0CA46-CA76-44CE-AEA4-13F61D1548F5}">
            <xm:f>NOT(ISERROR(SEARCH("-",P4)))</xm:f>
            <xm:f>"-"</xm:f>
            <x14:dxf>
              <fill>
                <patternFill>
                  <bgColor rgb="FF000000"/>
                </patternFill>
              </fill>
            </x14:dxf>
          </x14:cfRule>
          <xm:sqref>P4:P7</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56946-B44A-46D3-A704-8AD95E5D5E09}">
  <sheetPr codeName="Hoja23">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8">
        <v>160</v>
      </c>
      <c r="E1" s="9" t="s">
        <v>57</v>
      </c>
      <c r="F1" s="9"/>
      <c r="G1" s="9"/>
      <c r="H1" s="9"/>
      <c r="I1" s="10"/>
      <c r="J1" s="11"/>
      <c r="K1" s="12"/>
      <c r="L1" s="41"/>
      <c r="M1" s="14"/>
      <c r="N1" s="14"/>
      <c r="O1" s="15"/>
      <c r="P1" s="15"/>
      <c r="Q1" s="13"/>
    </row>
    <row r="2" spans="1:17" ht="69" customHeight="1" thickBot="1" x14ac:dyDescent="0.3">
      <c r="A2" s="5"/>
      <c r="B2" s="6"/>
      <c r="C2" s="7"/>
      <c r="D2" s="7"/>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80.25" thickTop="1" thickBot="1" x14ac:dyDescent="0.3">
      <c r="A4" s="25">
        <v>20</v>
      </c>
      <c r="B4" s="108" t="s">
        <v>449</v>
      </c>
      <c r="C4" s="109" t="s">
        <v>160</v>
      </c>
      <c r="D4" s="109" t="s">
        <v>402</v>
      </c>
      <c r="E4" s="109" t="s">
        <v>452</v>
      </c>
      <c r="F4" s="109" t="s">
        <v>453</v>
      </c>
      <c r="G4" s="109" t="s">
        <v>122</v>
      </c>
      <c r="H4" s="110">
        <v>1</v>
      </c>
      <c r="I4" s="109" t="s">
        <v>130</v>
      </c>
      <c r="J4" s="109" t="s">
        <v>126</v>
      </c>
      <c r="K4" s="95" t="s">
        <v>51</v>
      </c>
      <c r="L4" s="95"/>
      <c r="M4" s="99">
        <v>1</v>
      </c>
      <c r="N4" s="99">
        <v>1</v>
      </c>
      <c r="O4" s="98">
        <v>1</v>
      </c>
      <c r="P4" s="98">
        <v>1</v>
      </c>
      <c r="Q4" s="96" t="s">
        <v>2485</v>
      </c>
    </row>
    <row r="5" spans="1:17" ht="409.6" thickTop="1" thickBot="1" x14ac:dyDescent="0.3">
      <c r="A5" s="25">
        <v>9</v>
      </c>
      <c r="B5" s="26" t="s">
        <v>449</v>
      </c>
      <c r="C5" s="27" t="s">
        <v>133</v>
      </c>
      <c r="D5" s="27" t="s">
        <v>275</v>
      </c>
      <c r="E5" s="27" t="s">
        <v>458</v>
      </c>
      <c r="F5" s="27" t="s">
        <v>459</v>
      </c>
      <c r="G5" s="27" t="s">
        <v>122</v>
      </c>
      <c r="H5" s="28">
        <v>1</v>
      </c>
      <c r="I5" s="27" t="s">
        <v>132</v>
      </c>
      <c r="J5" s="27" t="s">
        <v>124</v>
      </c>
      <c r="K5" s="29" t="s">
        <v>57</v>
      </c>
      <c r="L5" s="29"/>
      <c r="M5" s="30">
        <v>1</v>
      </c>
      <c r="N5" s="30">
        <v>1</v>
      </c>
      <c r="O5" s="31">
        <v>1</v>
      </c>
      <c r="P5" s="31">
        <v>1</v>
      </c>
      <c r="Q5" s="42" t="s">
        <v>2695</v>
      </c>
    </row>
    <row r="6" spans="1:17" ht="151.5" thickTop="1" thickBot="1" x14ac:dyDescent="0.3">
      <c r="A6" s="25">
        <v>105</v>
      </c>
      <c r="B6" s="26" t="s">
        <v>485</v>
      </c>
      <c r="C6" s="27" t="s">
        <v>154</v>
      </c>
      <c r="D6" s="27" t="s">
        <v>165</v>
      </c>
      <c r="E6" s="27" t="s">
        <v>155</v>
      </c>
      <c r="F6" s="27" t="s">
        <v>486</v>
      </c>
      <c r="G6" s="27" t="s">
        <v>122</v>
      </c>
      <c r="H6" s="28">
        <v>0.9</v>
      </c>
      <c r="I6" s="27" t="s">
        <v>132</v>
      </c>
      <c r="J6" s="27" t="s">
        <v>126</v>
      </c>
      <c r="K6" s="29" t="s">
        <v>87</v>
      </c>
      <c r="L6" s="29"/>
      <c r="M6" s="30">
        <v>0.9</v>
      </c>
      <c r="N6" s="30">
        <v>1.1033333333333333</v>
      </c>
      <c r="O6" s="31">
        <v>1.2259259259259259</v>
      </c>
      <c r="P6" s="31">
        <v>1.2259259259259259</v>
      </c>
      <c r="Q6" s="42" t="s">
        <v>2696</v>
      </c>
    </row>
    <row r="7" spans="1:17" ht="34.5" thickTop="1" x14ac:dyDescent="0.35">
      <c r="L7" s="34"/>
      <c r="M7" s="320"/>
      <c r="N7" s="320"/>
      <c r="O7" s="317" t="s">
        <v>157</v>
      </c>
      <c r="P7" s="318">
        <v>1.0753086419753086</v>
      </c>
      <c r="Q7" s="319" t="s">
        <v>158</v>
      </c>
    </row>
    <row r="8" spans="1:17" x14ac:dyDescent="0.35">
      <c r="L8" s="34"/>
      <c r="Q8" s="34"/>
    </row>
    <row r="9" spans="1:17" x14ac:dyDescent="0.35">
      <c r="L9" s="34"/>
      <c r="Q9" s="34"/>
    </row>
    <row r="10" spans="1:17" x14ac:dyDescent="0.35">
      <c r="L10" s="34"/>
      <c r="Q10" s="34"/>
    </row>
    <row r="11" spans="1:17" x14ac:dyDescent="0.35">
      <c r="L11" s="34"/>
      <c r="Q11" s="34"/>
    </row>
    <row r="12" spans="1:17" x14ac:dyDescent="0.35">
      <c r="L12" s="34"/>
      <c r="Q12" s="34"/>
    </row>
  </sheetData>
  <sheetProtection algorithmName="SHA-512" hashValue="JqfzvHircz6SMcDRjw8cSA/m+OQKZojI3n+EOYUCnT/vkz3Yh5xuqLz6aIpL/PEalwU/hZErpJGpPqQNlf04iw==" saltValue="3AUS/KJcs9YiYAb8mmfmvw==" spinCount="100000" sheet="1" formatCells="0" formatColumns="0"/>
  <autoFilter ref="A3:Q6" xr:uid="{00000000-0001-0000-0400-000000000000}"/>
  <conditionalFormatting sqref="B4:B6">
    <cfRule type="containsText" dxfId="2719" priority="19" operator="containsText" text="Normatividad al Servicio del Cambio / Procesos">
      <formula>NOT(ISERROR(SEARCH("Normatividad al Servicio del Cambio / Procesos",B4)))</formula>
    </cfRule>
    <cfRule type="containsText" dxfId="2718" priority="45" operator="containsText" text="Transparencia y Cercanía al Ciudadano / Grupos de Interés ">
      <formula>NOT(ISERROR(SEARCH("Transparencia y Cercanía al Ciudadano / Grupos de Interés ",B4)))</formula>
    </cfRule>
    <cfRule type="containsText" dxfId="2717" priority="46" operator="containsText" text="Apoyo a la Modernización DIAN / Procesos">
      <formula>NOT(ISERROR(SEARCH("Apoyo a la Modernización DIAN / Procesos",B4)))</formula>
    </cfRule>
    <cfRule type="containsText" dxfId="2716" priority="47" operator="containsText" text="Transformación Cultural y Gestión del Cambio / Talento Humano">
      <formula>NOT(ISERROR(SEARCH("Transformación Cultural y Gestión del Cambio / Talento Humano",B4)))</formula>
    </cfRule>
    <cfRule type="containsText" dxfId="2715" priority="4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4 F4:G4 I4:J6 C5:G6">
    <cfRule type="containsText" dxfId="2714" priority="31" operator="containsText" text="Aprendizaje y Crecimiento / Talento Humano">
      <formula>NOT(ISERROR(SEARCH("Aprendizaje y Crecimiento / Talento Humano",C4)))</formula>
    </cfRule>
    <cfRule type="containsText" dxfId="2713" priority="32" operator="containsText" text="Modernización y Gestión Integral de Procesos del Negocio / Procesos">
      <formula>NOT(ISERROR(SEARCH("Modernización y Gestión Integral de Procesos del Negocio / Procesos",C4)))</formula>
    </cfRule>
    <cfRule type="containsText" dxfId="2712" priority="33" operator="containsText" text="Transparencia y Cercanía al Ciudadano / Grupos de Interés">
      <formula>NOT(ISERROR(SEARCH("Transparencia y Cercanía al Ciudadano / Grupos de Interés",C4)))</formula>
    </cfRule>
    <cfRule type="containsText" dxfId="2711" priority="34" operator="containsText" text="Legitimidad y Sostenibilidad Fiscal / Resultados">
      <formula>NOT(ISERROR(SEARCH("Legitimidad y Sostenibilidad Fiscal / Resultados",C4)))</formula>
    </cfRule>
  </conditionalFormatting>
  <conditionalFormatting sqref="H4:H6 M4:N6">
    <cfRule type="expression" dxfId="2710" priority="20">
      <formula>$G4&lt;&gt;"Porcentaje"</formula>
    </cfRule>
    <cfRule type="expression" dxfId="2709" priority="21">
      <formula>$G4="Porcentaje"</formula>
    </cfRule>
  </conditionalFormatting>
  <conditionalFormatting sqref="O4:O6">
    <cfRule type="cellIs" dxfId="2708" priority="38" operator="between">
      <formula>70%</formula>
      <formula>99.9999999%</formula>
    </cfRule>
    <cfRule type="cellIs" dxfId="2707" priority="39" operator="between">
      <formula>0</formula>
      <formula>0.6999999999999</formula>
    </cfRule>
  </conditionalFormatting>
  <conditionalFormatting sqref="O4:O6">
    <cfRule type="cellIs" dxfId="2706" priority="36" operator="greaterThan">
      <formula>1.1</formula>
    </cfRule>
    <cfRule type="cellIs" dxfId="2705" priority="37" operator="between">
      <formula>100%</formula>
      <formula>110%</formula>
    </cfRule>
  </conditionalFormatting>
  <conditionalFormatting sqref="O4:O6">
    <cfRule type="containsText" dxfId="2704" priority="35" operator="containsText" text="Sin medición en la vigencia">
      <formula>NOT(ISERROR(SEARCH("Sin medición en la vigencia",O4)))</formula>
    </cfRule>
  </conditionalFormatting>
  <conditionalFormatting sqref="P4:P6">
    <cfRule type="cellIs" dxfId="2703" priority="41" operator="greaterThan">
      <formula>1.1</formula>
    </cfRule>
    <cfRule type="cellIs" dxfId="2702" priority="42" operator="between">
      <formula>100%</formula>
      <formula>110%</formula>
    </cfRule>
    <cfRule type="cellIs" dxfId="2701" priority="43" operator="between">
      <formula>70%</formula>
      <formula>99.9999999%</formula>
    </cfRule>
    <cfRule type="cellIs" dxfId="2700" priority="44" operator="between">
      <formula>0</formula>
      <formula>0.6999999999999</formula>
    </cfRule>
  </conditionalFormatting>
  <hyperlinks>
    <hyperlink ref="Q7" location="Principal!A1" display="volver al índice" xr:uid="{AD5ADE55-81F1-4F41-B2CA-8292A036770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0" operator="containsText" id="{B5281358-5B99-494E-B75C-34DAC917712C}">
            <xm:f>NOT(ISERROR(SEARCH("-",P4)))</xm:f>
            <xm:f>"-"</xm:f>
            <x14:dxf>
              <fill>
                <patternFill>
                  <bgColor rgb="FF000000"/>
                </patternFill>
              </fill>
            </x14:dxf>
          </x14:cfRule>
          <xm:sqref>P4:P6</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B2A9-E7BE-4134-91E9-FF32473A62E0}">
  <sheetPr codeName="Hoja24">
    <pageSetUpPr fitToPage="1"/>
  </sheetPr>
  <dimension ref="A1:Q12"/>
  <sheetViews>
    <sheetView zoomScale="60" zoomScaleNormal="60" workbookViewId="0">
      <pane xSplit="5" ySplit="3" topLeftCell="O4" activePane="bottomRight" state="frozen"/>
      <selection activeCell="Q9" sqref="Q9"/>
      <selection pane="topRight" activeCell="Q9" sqref="Q9"/>
      <selection pane="bottomLeft" activeCell="Q9" sqref="Q9"/>
      <selection pane="bottomRight" activeCell="P16" sqref="P16"/>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159</v>
      </c>
      <c r="E1" s="9" t="s">
        <v>270</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4</v>
      </c>
      <c r="B4" s="26" t="s">
        <v>438</v>
      </c>
      <c r="C4" s="27" t="s">
        <v>127</v>
      </c>
      <c r="D4" s="27" t="s">
        <v>268</v>
      </c>
      <c r="E4" s="27" t="s">
        <v>269</v>
      </c>
      <c r="F4" s="27" t="s">
        <v>447</v>
      </c>
      <c r="G4" s="27" t="s">
        <v>207</v>
      </c>
      <c r="H4" s="28">
        <v>46900</v>
      </c>
      <c r="I4" s="27" t="s">
        <v>123</v>
      </c>
      <c r="J4" s="27" t="s">
        <v>124</v>
      </c>
      <c r="K4" s="29" t="s">
        <v>45</v>
      </c>
      <c r="L4" s="29"/>
      <c r="M4" s="30">
        <v>46900</v>
      </c>
      <c r="N4" s="30">
        <v>50658</v>
      </c>
      <c r="O4" s="31">
        <v>1.0801279317697228</v>
      </c>
      <c r="P4" s="31">
        <v>1.0801279317697228</v>
      </c>
      <c r="Q4" s="42" t="s">
        <v>2700</v>
      </c>
    </row>
    <row r="5" spans="1:17" ht="80.25" thickTop="1" thickBot="1" x14ac:dyDescent="0.3">
      <c r="A5" s="25">
        <v>20</v>
      </c>
      <c r="B5" s="108" t="s">
        <v>449</v>
      </c>
      <c r="C5" s="109" t="s">
        <v>160</v>
      </c>
      <c r="D5" s="109" t="s">
        <v>402</v>
      </c>
      <c r="E5" s="109" t="s">
        <v>452</v>
      </c>
      <c r="F5" s="109" t="s">
        <v>453</v>
      </c>
      <c r="G5" s="109" t="s">
        <v>122</v>
      </c>
      <c r="H5" s="110">
        <v>1</v>
      </c>
      <c r="I5" s="109" t="s">
        <v>130</v>
      </c>
      <c r="J5" s="109" t="s">
        <v>126</v>
      </c>
      <c r="K5" s="95" t="s">
        <v>51</v>
      </c>
      <c r="L5" s="95"/>
      <c r="M5" s="99">
        <v>1</v>
      </c>
      <c r="N5" s="99">
        <v>0</v>
      </c>
      <c r="O5" s="98" t="s">
        <v>406</v>
      </c>
      <c r="P5" s="98" t="s">
        <v>291</v>
      </c>
      <c r="Q5" s="96" t="s">
        <v>2485</v>
      </c>
    </row>
    <row r="6" spans="1:17" ht="76.5" thickTop="1" thickBot="1" x14ac:dyDescent="0.3">
      <c r="A6" s="25">
        <v>28</v>
      </c>
      <c r="B6" s="26" t="s">
        <v>449</v>
      </c>
      <c r="C6" s="27" t="s">
        <v>160</v>
      </c>
      <c r="D6" s="27" t="s">
        <v>986</v>
      </c>
      <c r="E6" s="27" t="s">
        <v>985</v>
      </c>
      <c r="F6" s="27" t="s">
        <v>984</v>
      </c>
      <c r="G6" s="27" t="s">
        <v>207</v>
      </c>
      <c r="H6" s="28">
        <v>70000</v>
      </c>
      <c r="I6" s="27" t="s">
        <v>153</v>
      </c>
      <c r="J6" s="27" t="s">
        <v>124</v>
      </c>
      <c r="K6" s="29" t="s">
        <v>270</v>
      </c>
      <c r="L6" s="29"/>
      <c r="M6" s="30">
        <v>70000</v>
      </c>
      <c r="N6" s="30">
        <v>96436</v>
      </c>
      <c r="O6" s="31">
        <v>1.3776571428571429</v>
      </c>
      <c r="P6" s="31">
        <v>1.3776571428571429</v>
      </c>
      <c r="Q6" s="48" t="s">
        <v>2684</v>
      </c>
    </row>
    <row r="7" spans="1:17" ht="132.75" thickTop="1" thickBot="1" x14ac:dyDescent="0.35">
      <c r="A7" s="25">
        <v>25</v>
      </c>
      <c r="B7" s="26" t="s">
        <v>460</v>
      </c>
      <c r="C7" s="27" t="s">
        <v>160</v>
      </c>
      <c r="D7" s="27" t="s">
        <v>983</v>
      </c>
      <c r="E7" s="27" t="s">
        <v>982</v>
      </c>
      <c r="F7" s="27" t="s">
        <v>981</v>
      </c>
      <c r="G7" s="27" t="s">
        <v>207</v>
      </c>
      <c r="H7" s="28">
        <v>2</v>
      </c>
      <c r="I7" s="27" t="s">
        <v>153</v>
      </c>
      <c r="J7" s="27" t="s">
        <v>124</v>
      </c>
      <c r="K7" s="29" t="s">
        <v>270</v>
      </c>
      <c r="L7" s="29"/>
      <c r="M7" s="30">
        <v>2</v>
      </c>
      <c r="N7" s="30">
        <v>2</v>
      </c>
      <c r="O7" s="31">
        <v>1</v>
      </c>
      <c r="P7" s="31">
        <v>1</v>
      </c>
      <c r="Q7" s="190" t="s">
        <v>2701</v>
      </c>
    </row>
    <row r="8" spans="1:17" ht="132.75" thickTop="1" thickBot="1" x14ac:dyDescent="0.3">
      <c r="A8" s="25">
        <v>10</v>
      </c>
      <c r="B8" s="26" t="s">
        <v>460</v>
      </c>
      <c r="C8" s="27" t="s">
        <v>160</v>
      </c>
      <c r="D8" s="27" t="s">
        <v>405</v>
      </c>
      <c r="E8" s="27" t="s">
        <v>469</v>
      </c>
      <c r="F8" s="27" t="s">
        <v>470</v>
      </c>
      <c r="G8" s="27" t="s">
        <v>207</v>
      </c>
      <c r="H8" s="28">
        <v>186</v>
      </c>
      <c r="I8" s="27" t="s">
        <v>132</v>
      </c>
      <c r="J8" s="27" t="s">
        <v>124</v>
      </c>
      <c r="K8" s="29" t="s">
        <v>270</v>
      </c>
      <c r="L8" s="29"/>
      <c r="M8" s="30">
        <v>186</v>
      </c>
      <c r="N8" s="30">
        <v>179</v>
      </c>
      <c r="O8" s="31">
        <v>0.9623655913978495</v>
      </c>
      <c r="P8" s="31">
        <v>0.9623655913978495</v>
      </c>
      <c r="Q8" s="42" t="s">
        <v>2702</v>
      </c>
    </row>
    <row r="9" spans="1:17" ht="80.2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v>
      </c>
      <c r="O9" s="31">
        <v>1.1111111111111112</v>
      </c>
      <c r="P9" s="31">
        <v>1.1111111111111112</v>
      </c>
      <c r="Q9" s="42" t="s">
        <v>2703</v>
      </c>
    </row>
    <row r="10" spans="1:17" ht="34.5" thickTop="1" x14ac:dyDescent="0.35">
      <c r="L10" s="34"/>
      <c r="M10" s="320"/>
      <c r="N10" s="320"/>
      <c r="O10" s="317" t="s">
        <v>157</v>
      </c>
      <c r="P10" s="318">
        <v>1.1062523554271653</v>
      </c>
      <c r="Q10" s="319" t="s">
        <v>158</v>
      </c>
    </row>
    <row r="11" spans="1:17" x14ac:dyDescent="0.35">
      <c r="L11" s="34"/>
      <c r="Q11" s="34"/>
    </row>
    <row r="12" spans="1:17" x14ac:dyDescent="0.35">
      <c r="L12" s="34"/>
      <c r="Q12" s="34"/>
    </row>
  </sheetData>
  <sheetProtection algorithmName="SHA-512" hashValue="xHE4o6Edl3PjhO8g39pTT3BqR2dKfExlG34v+P16DLXL7/0KQGFpMITYMfQ0FccR0x0lNy47cPyEG39ORPcgJQ==" saltValue="UrHEPkBu5jEEgLVBRMiTPA==" spinCount="100000" sheet="1" formatCells="0" formatColumns="0"/>
  <autoFilter ref="A3:Q9" xr:uid="{00000000-0001-0000-0400-000000000000}"/>
  <conditionalFormatting sqref="B4:B9">
    <cfRule type="containsText" dxfId="2698" priority="41" operator="containsText" text="Normatividad al Servicio del Cambio / Procesos">
      <formula>NOT(ISERROR(SEARCH("Normatividad al Servicio del Cambio / Procesos",B4)))</formula>
    </cfRule>
    <cfRule type="containsText" dxfId="2697" priority="69" operator="containsText" text="Transparencia y Cercanía al Ciudadano / Grupos de Interés ">
      <formula>NOT(ISERROR(SEARCH("Transparencia y Cercanía al Ciudadano / Grupos de Interés ",B4)))</formula>
    </cfRule>
    <cfRule type="containsText" dxfId="2696" priority="70" operator="containsText" text="Apoyo a la Modernización DIAN / Procesos">
      <formula>NOT(ISERROR(SEARCH("Apoyo a la Modernización DIAN / Procesos",B4)))</formula>
    </cfRule>
    <cfRule type="containsText" dxfId="2695" priority="71" operator="containsText" text="Transformación Cultural y Gestión del Cambio / Talento Humano">
      <formula>NOT(ISERROR(SEARCH("Transformación Cultural y Gestión del Cambio / Talento Humano",B4)))</formula>
    </cfRule>
    <cfRule type="containsText" dxfId="2694"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2693" priority="56" operator="containsText" text="Modernización y Gestión Integral de Procesos del Negocio / Procesos">
      <formula>NOT(ISERROR(SEARCH("Modernización y Gestión Integral de Procesos del Negocio / Procesos",C4)))</formula>
    </cfRule>
    <cfRule type="containsText" dxfId="2692" priority="57" operator="containsText" text="Transparencia y Cercanía al Ciudadano / Grupos de Interés">
      <formula>NOT(ISERROR(SEARCH("Transparencia y Cercanía al Ciudadano / Grupos de Interés",C4)))</formula>
    </cfRule>
    <cfRule type="containsText" dxfId="2691" priority="58" operator="containsText" text="Legitimidad y Sostenibilidad Fiscal / Resultados">
      <formula>NOT(ISERROR(SEARCH("Legitimidad y Sostenibilidad Fiscal / Resultados",C4)))</formula>
    </cfRule>
  </conditionalFormatting>
  <conditionalFormatting sqref="F4:G9 C4:D9">
    <cfRule type="containsText" dxfId="2690" priority="55" operator="containsText" text="Aprendizaje y Crecimiento / Talento Humano">
      <formula>NOT(ISERROR(SEARCH("Aprendizaje y Crecimiento / Talento Humano",C4)))</formula>
    </cfRule>
  </conditionalFormatting>
  <conditionalFormatting sqref="H4:H9">
    <cfRule type="expression" dxfId="2689" priority="48">
      <formula>$G4&lt;&gt;"Porcentaje"</formula>
    </cfRule>
    <cfRule type="expression" dxfId="2688" priority="49">
      <formula>$G4="Porcentaje"</formula>
    </cfRule>
  </conditionalFormatting>
  <conditionalFormatting sqref="F6:G9 I4:J9">
    <cfRule type="containsText" dxfId="2687" priority="42" operator="containsText" text="Aprendizaje y Crecimiento / Talento Humano">
      <formula>NOT(ISERROR(SEARCH("Aprendizaje y Crecimiento / Talento Humano",F4)))</formula>
    </cfRule>
    <cfRule type="containsText" dxfId="2686" priority="43" operator="containsText" text="Modernización y Gestión Integral de Procesos del Negocio / Procesos">
      <formula>NOT(ISERROR(SEARCH("Modernización y Gestión Integral de Procesos del Negocio / Procesos",F4)))</formula>
    </cfRule>
    <cfRule type="containsText" dxfId="2685" priority="44" operator="containsText" text="Transparencia y Cercanía al Ciudadano / Grupos de Interés">
      <formula>NOT(ISERROR(SEARCH("Transparencia y Cercanía al Ciudadano / Grupos de Interés",F4)))</formula>
    </cfRule>
    <cfRule type="containsText" dxfId="2684" priority="45" operator="containsText" text="Legitimidad y Sostenibilidad Fiscal / Resultados">
      <formula>NOT(ISERROR(SEARCH("Legitimidad y Sostenibilidad Fiscal / Resultados",F4)))</formula>
    </cfRule>
  </conditionalFormatting>
  <conditionalFormatting sqref="M4:N9">
    <cfRule type="expression" dxfId="2683" priority="46">
      <formula>$G4&lt;&gt;"Porcentaje"</formula>
    </cfRule>
  </conditionalFormatting>
  <conditionalFormatting sqref="O4:O9">
    <cfRule type="containsText" dxfId="2682" priority="59" operator="containsText" text="Sin medición en la vigencia">
      <formula>NOT(ISERROR(SEARCH("Sin medición en la vigencia",O4)))</formula>
    </cfRule>
    <cfRule type="cellIs" dxfId="2681" priority="60" operator="greaterThan">
      <formula>1.1</formula>
    </cfRule>
    <cfRule type="cellIs" dxfId="2680" priority="61" operator="between">
      <formula>100%</formula>
      <formula>110%</formula>
    </cfRule>
    <cfRule type="cellIs" dxfId="2679" priority="62" operator="between">
      <formula>70%</formula>
      <formula>99.9999999%</formula>
    </cfRule>
    <cfRule type="cellIs" dxfId="2678" priority="63" operator="between">
      <formula>0</formula>
      <formula>0.6999999999999</formula>
    </cfRule>
  </conditionalFormatting>
  <conditionalFormatting sqref="P4:P9">
    <cfRule type="cellIs" dxfId="2677" priority="65" operator="greaterThan">
      <formula>1.1</formula>
    </cfRule>
    <cfRule type="cellIs" dxfId="2676" priority="66" operator="between">
      <formula>100%</formula>
      <formula>110%</formula>
    </cfRule>
    <cfRule type="cellIs" dxfId="2675" priority="67" operator="between">
      <formula>70%</formula>
      <formula>99.9999999%</formula>
    </cfRule>
    <cfRule type="cellIs" dxfId="2674" priority="68" operator="between">
      <formula>0</formula>
      <formula>0.6999999999999</formula>
    </cfRule>
  </conditionalFormatting>
  <conditionalFormatting sqref="M4:N9">
    <cfRule type="expression" dxfId="2673" priority="47">
      <formula>$G4="Porcentaje"</formula>
    </cfRule>
  </conditionalFormatting>
  <hyperlinks>
    <hyperlink ref="Q10" location="Principal!A1" display="volver al índice" xr:uid="{8A346C25-62EF-4E01-9672-F6B02C11A24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D3C2B16E-9664-4767-9420-B6FB1AF2A147}">
            <xm:f>NOT(ISERROR(SEARCH("-",P4)))</xm:f>
            <xm:f>"-"</xm:f>
            <x14:dxf>
              <fill>
                <patternFill>
                  <bgColor rgb="FF000000"/>
                </patternFill>
              </fill>
            </x14:dxf>
          </x14:cfRule>
          <xm:sqref>P4:P9</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64CA-BA76-44C7-86C3-67FBC52472F0}">
  <sheetPr codeName="Hoja25">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158</v>
      </c>
      <c r="E1" s="9" t="s">
        <v>59</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80.25" thickTop="1" thickBot="1" x14ac:dyDescent="0.3">
      <c r="A4" s="25">
        <v>20</v>
      </c>
      <c r="B4" s="108" t="s">
        <v>449</v>
      </c>
      <c r="C4" s="109" t="s">
        <v>160</v>
      </c>
      <c r="D4" s="109" t="s">
        <v>402</v>
      </c>
      <c r="E4" s="109" t="s">
        <v>452</v>
      </c>
      <c r="F4" s="109" t="s">
        <v>453</v>
      </c>
      <c r="G4" s="109" t="s">
        <v>122</v>
      </c>
      <c r="H4" s="110">
        <v>1</v>
      </c>
      <c r="I4" s="109" t="s">
        <v>130</v>
      </c>
      <c r="J4" s="109" t="s">
        <v>126</v>
      </c>
      <c r="K4" s="95" t="s">
        <v>51</v>
      </c>
      <c r="L4" s="95"/>
      <c r="M4" s="99">
        <v>1</v>
      </c>
      <c r="N4" s="99">
        <v>0</v>
      </c>
      <c r="O4" s="98" t="s">
        <v>406</v>
      </c>
      <c r="P4" s="98" t="s">
        <v>291</v>
      </c>
      <c r="Q4" s="96" t="s">
        <v>2485</v>
      </c>
    </row>
    <row r="5" spans="1:17" ht="111.75" thickTop="1" thickBot="1" x14ac:dyDescent="0.3">
      <c r="A5" s="25">
        <v>21</v>
      </c>
      <c r="B5" s="26" t="s">
        <v>449</v>
      </c>
      <c r="C5" s="27" t="s">
        <v>160</v>
      </c>
      <c r="D5" s="27" t="s">
        <v>402</v>
      </c>
      <c r="E5" s="27" t="s">
        <v>526</v>
      </c>
      <c r="F5" s="27" t="s">
        <v>527</v>
      </c>
      <c r="G5" s="27" t="s">
        <v>122</v>
      </c>
      <c r="H5" s="28">
        <v>0.8</v>
      </c>
      <c r="I5" s="27" t="s">
        <v>132</v>
      </c>
      <c r="J5" s="27" t="s">
        <v>126</v>
      </c>
      <c r="K5" s="29" t="s">
        <v>51</v>
      </c>
      <c r="L5" s="29"/>
      <c r="M5" s="30">
        <v>0.8</v>
      </c>
      <c r="N5" s="30">
        <v>0.99750000000000005</v>
      </c>
      <c r="O5" s="31">
        <v>1.246875</v>
      </c>
      <c r="P5" s="31">
        <v>1.246875</v>
      </c>
      <c r="Q5" s="42" t="s">
        <v>2711</v>
      </c>
    </row>
    <row r="6" spans="1:17" ht="80.25" thickTop="1" thickBot="1" x14ac:dyDescent="0.3">
      <c r="A6" s="25">
        <v>105</v>
      </c>
      <c r="B6" s="26" t="s">
        <v>485</v>
      </c>
      <c r="C6" s="27" t="s">
        <v>154</v>
      </c>
      <c r="D6" s="27" t="s">
        <v>165</v>
      </c>
      <c r="E6" s="27" t="s">
        <v>155</v>
      </c>
      <c r="F6" s="27" t="s">
        <v>486</v>
      </c>
      <c r="G6" s="27" t="s">
        <v>122</v>
      </c>
      <c r="H6" s="28">
        <v>0.9</v>
      </c>
      <c r="I6" s="27" t="s">
        <v>132</v>
      </c>
      <c r="J6" s="27" t="s">
        <v>126</v>
      </c>
      <c r="K6" s="29" t="s">
        <v>87</v>
      </c>
      <c r="L6" s="29"/>
      <c r="M6" s="30">
        <v>0.9</v>
      </c>
      <c r="N6" s="30">
        <v>1.1625000000000001</v>
      </c>
      <c r="O6" s="31">
        <v>1.2916666666666667</v>
      </c>
      <c r="P6" s="31">
        <v>1.2916666666666667</v>
      </c>
      <c r="Q6" s="42" t="s">
        <v>993</v>
      </c>
    </row>
    <row r="7" spans="1:17" ht="34.5" thickTop="1" x14ac:dyDescent="0.35">
      <c r="L7" s="34"/>
      <c r="M7" s="320"/>
      <c r="N7" s="320"/>
      <c r="O7" s="317" t="s">
        <v>157</v>
      </c>
      <c r="P7" s="318">
        <v>1.2692708333333333</v>
      </c>
      <c r="Q7" s="319" t="s">
        <v>158</v>
      </c>
    </row>
    <row r="8" spans="1:17" x14ac:dyDescent="0.35">
      <c r="L8" s="34"/>
      <c r="Q8" s="34"/>
    </row>
    <row r="9" spans="1:17" x14ac:dyDescent="0.35">
      <c r="L9" s="34"/>
      <c r="Q9" s="34"/>
    </row>
    <row r="10" spans="1:17" x14ac:dyDescent="0.35">
      <c r="L10" s="34"/>
      <c r="Q10" s="34"/>
    </row>
    <row r="11" spans="1:17" x14ac:dyDescent="0.35">
      <c r="L11" s="34"/>
      <c r="Q11" s="34"/>
    </row>
    <row r="12" spans="1:17" x14ac:dyDescent="0.35">
      <c r="L12" s="34"/>
      <c r="Q12" s="34"/>
    </row>
  </sheetData>
  <sheetProtection algorithmName="SHA-512" hashValue="NGOg6mXYI8O7kzZHvjrpIUJAxKdZGalsadgrFPJwsGiUBmi9q1S8tZLr42v0mbYJvKPHI2rSvMbnRviLCHtm5A==" saltValue="3ZjVozxbN7P49ypNM0KyKA==" spinCount="100000" sheet="1" formatCells="0" formatColumns="0"/>
  <autoFilter ref="A3:Q6" xr:uid="{00000000-0001-0000-0400-000000000000}"/>
  <conditionalFormatting sqref="B4:B6">
    <cfRule type="containsText" dxfId="2671" priority="39" operator="containsText" text="Normatividad al Servicio del Cambio / Procesos">
      <formula>NOT(ISERROR(SEARCH("Normatividad al Servicio del Cambio / Procesos",B4)))</formula>
    </cfRule>
    <cfRule type="containsText" dxfId="2670" priority="67" operator="containsText" text="Transparencia y Cercanía al Ciudadano / Grupos de Interés ">
      <formula>NOT(ISERROR(SEARCH("Transparencia y Cercanía al Ciudadano / Grupos de Interés ",B4)))</formula>
    </cfRule>
    <cfRule type="containsText" dxfId="2669" priority="68" operator="containsText" text="Apoyo a la Modernización DIAN / Procesos">
      <formula>NOT(ISERROR(SEARCH("Apoyo a la Modernización DIAN / Procesos",B4)))</formula>
    </cfRule>
    <cfRule type="containsText" dxfId="2668" priority="69" operator="containsText" text="Transformación Cultural y Gestión del Cambio / Talento Humano">
      <formula>NOT(ISERROR(SEARCH("Transformación Cultural y Gestión del Cambio / Talento Humano",B4)))</formula>
    </cfRule>
    <cfRule type="containsText" dxfId="2667" priority="7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6 F4:G6">
    <cfRule type="containsText" dxfId="2666" priority="54" operator="containsText" text="Modernización y Gestión Integral de Procesos del Negocio / Procesos">
      <formula>NOT(ISERROR(SEARCH("Modernización y Gestión Integral de Procesos del Negocio / Procesos",C4)))</formula>
    </cfRule>
    <cfRule type="containsText" dxfId="2665" priority="55" operator="containsText" text="Transparencia y Cercanía al Ciudadano / Grupos de Interés">
      <formula>NOT(ISERROR(SEARCH("Transparencia y Cercanía al Ciudadano / Grupos de Interés",C4)))</formula>
    </cfRule>
    <cfRule type="containsText" dxfId="2664" priority="56" operator="containsText" text="Legitimidad y Sostenibilidad Fiscal / Resultados">
      <formula>NOT(ISERROR(SEARCH("Legitimidad y Sostenibilidad Fiscal / Resultados",C4)))</formula>
    </cfRule>
  </conditionalFormatting>
  <conditionalFormatting sqref="F4:G6 C4:D6">
    <cfRule type="containsText" dxfId="2663" priority="53" operator="containsText" text="Aprendizaje y Crecimiento / Talento Humano">
      <formula>NOT(ISERROR(SEARCH("Aprendizaje y Crecimiento / Talento Humano",C4)))</formula>
    </cfRule>
  </conditionalFormatting>
  <conditionalFormatting sqref="H4:H6">
    <cfRule type="expression" dxfId="2662" priority="46">
      <formula>$G4&lt;&gt;"Porcentaje"</formula>
    </cfRule>
    <cfRule type="expression" dxfId="2661" priority="47">
      <formula>$G4="Porcentaje"</formula>
    </cfRule>
  </conditionalFormatting>
  <conditionalFormatting sqref="I4:J6 F4:G6">
    <cfRule type="containsText" dxfId="2660" priority="40" operator="containsText" text="Aprendizaje y Crecimiento / Talento Humano">
      <formula>NOT(ISERROR(SEARCH("Aprendizaje y Crecimiento / Talento Humano",F4)))</formula>
    </cfRule>
    <cfRule type="containsText" dxfId="2659" priority="41" operator="containsText" text="Modernización y Gestión Integral de Procesos del Negocio / Procesos">
      <formula>NOT(ISERROR(SEARCH("Modernización y Gestión Integral de Procesos del Negocio / Procesos",F4)))</formula>
    </cfRule>
    <cfRule type="containsText" dxfId="2658" priority="42" operator="containsText" text="Transparencia y Cercanía al Ciudadano / Grupos de Interés">
      <formula>NOT(ISERROR(SEARCH("Transparencia y Cercanía al Ciudadano / Grupos de Interés",F4)))</formula>
    </cfRule>
    <cfRule type="containsText" dxfId="2657" priority="43" operator="containsText" text="Legitimidad y Sostenibilidad Fiscal / Resultados">
      <formula>NOT(ISERROR(SEARCH("Legitimidad y Sostenibilidad Fiscal / Resultados",F4)))</formula>
    </cfRule>
  </conditionalFormatting>
  <conditionalFormatting sqref="M4:N6">
    <cfRule type="expression" dxfId="2656" priority="44">
      <formula>$G4&lt;&gt;"Porcentaje"</formula>
    </cfRule>
  </conditionalFormatting>
  <conditionalFormatting sqref="O4:O6">
    <cfRule type="containsText" dxfId="2655" priority="57" operator="containsText" text="Sin medición en la vigencia">
      <formula>NOT(ISERROR(SEARCH("Sin medición en la vigencia",O4)))</formula>
    </cfRule>
    <cfRule type="cellIs" dxfId="2654" priority="58" operator="greaterThan">
      <formula>1.1</formula>
    </cfRule>
    <cfRule type="cellIs" dxfId="2653" priority="59" operator="between">
      <formula>100%</formula>
      <formula>110%</formula>
    </cfRule>
    <cfRule type="cellIs" dxfId="2652" priority="60" operator="between">
      <formula>70%</formula>
      <formula>99.9999999%</formula>
    </cfRule>
    <cfRule type="cellIs" dxfId="2651" priority="61" operator="between">
      <formula>0</formula>
      <formula>0.6999999999999</formula>
    </cfRule>
  </conditionalFormatting>
  <conditionalFormatting sqref="P4:P6">
    <cfRule type="cellIs" dxfId="2650" priority="63" operator="greaterThan">
      <formula>1.1</formula>
    </cfRule>
    <cfRule type="cellIs" dxfId="2649" priority="64" operator="between">
      <formula>100%</formula>
      <formula>110%</formula>
    </cfRule>
    <cfRule type="cellIs" dxfId="2648" priority="65" operator="between">
      <formula>70%</formula>
      <formula>99.9999999%</formula>
    </cfRule>
    <cfRule type="cellIs" dxfId="2647" priority="66" operator="between">
      <formula>0</formula>
      <formula>0.6999999999999</formula>
    </cfRule>
  </conditionalFormatting>
  <conditionalFormatting sqref="M4:N6">
    <cfRule type="expression" dxfId="2646" priority="45">
      <formula>$G4="Porcentaje"</formula>
    </cfRule>
  </conditionalFormatting>
  <hyperlinks>
    <hyperlink ref="Q7" location="Principal!A1" display="volver al índice" xr:uid="{2C4F06A7-8380-40C2-A531-20FD61BFD42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2" operator="containsText" id="{4D94F4CA-98A1-487C-BCB7-90A2030F25C9}">
            <xm:f>NOT(ISERROR(SEARCH("-",P4)))</xm:f>
            <xm:f>"-"</xm:f>
            <x14:dxf>
              <fill>
                <patternFill>
                  <bgColor rgb="FF000000"/>
                </patternFill>
              </fill>
            </x14:dxf>
          </x14:cfRule>
          <xm:sqref>P4:P6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0F42-D1FB-489C-B1C3-7E70659E1E3E}">
  <sheetPr codeName="Hoja26">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157</v>
      </c>
      <c r="E1" s="9" t="s">
        <v>49</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15</v>
      </c>
      <c r="B4" s="26" t="s">
        <v>438</v>
      </c>
      <c r="C4" s="183" t="s">
        <v>203</v>
      </c>
      <c r="D4" s="183" t="s">
        <v>276</v>
      </c>
      <c r="E4" s="183" t="s">
        <v>976</v>
      </c>
      <c r="F4" s="27" t="s">
        <v>975</v>
      </c>
      <c r="G4" s="183" t="s">
        <v>207</v>
      </c>
      <c r="H4" s="27">
        <v>1</v>
      </c>
      <c r="I4" s="27" t="s">
        <v>130</v>
      </c>
      <c r="J4" s="27" t="s">
        <v>124</v>
      </c>
      <c r="K4" s="29" t="s">
        <v>49</v>
      </c>
      <c r="L4" s="29"/>
      <c r="M4" s="30">
        <v>1</v>
      </c>
      <c r="N4" s="30">
        <v>1</v>
      </c>
      <c r="O4" s="31">
        <v>1</v>
      </c>
      <c r="P4" s="31">
        <v>1</v>
      </c>
      <c r="Q4" s="42" t="s">
        <v>2704</v>
      </c>
    </row>
    <row r="5" spans="1:17" ht="80.25" thickTop="1" thickBot="1" x14ac:dyDescent="0.3">
      <c r="A5" s="25">
        <v>20</v>
      </c>
      <c r="B5" s="108" t="s">
        <v>449</v>
      </c>
      <c r="C5" s="109" t="s">
        <v>160</v>
      </c>
      <c r="D5" s="109" t="s">
        <v>402</v>
      </c>
      <c r="E5" s="109" t="s">
        <v>452</v>
      </c>
      <c r="F5" s="109" t="s">
        <v>453</v>
      </c>
      <c r="G5" s="109" t="s">
        <v>122</v>
      </c>
      <c r="H5" s="110">
        <v>1</v>
      </c>
      <c r="I5" s="109" t="s">
        <v>130</v>
      </c>
      <c r="J5" s="109" t="s">
        <v>126</v>
      </c>
      <c r="K5" s="95" t="s">
        <v>51</v>
      </c>
      <c r="L5" s="95"/>
      <c r="M5" s="99">
        <v>1</v>
      </c>
      <c r="N5" s="99">
        <v>0</v>
      </c>
      <c r="O5" s="98" t="s">
        <v>406</v>
      </c>
      <c r="P5" s="98" t="s">
        <v>291</v>
      </c>
      <c r="Q5" s="96" t="s">
        <v>2485</v>
      </c>
    </row>
    <row r="6" spans="1:17" ht="111.75" thickTop="1" thickBot="1" x14ac:dyDescent="0.3">
      <c r="A6" s="25">
        <v>21</v>
      </c>
      <c r="B6" s="26" t="s">
        <v>449</v>
      </c>
      <c r="C6" s="27" t="s">
        <v>160</v>
      </c>
      <c r="D6" s="27" t="s">
        <v>402</v>
      </c>
      <c r="E6" s="27" t="s">
        <v>526</v>
      </c>
      <c r="F6" s="27" t="s">
        <v>527</v>
      </c>
      <c r="G6" s="27" t="s">
        <v>122</v>
      </c>
      <c r="H6" s="28">
        <v>0.8</v>
      </c>
      <c r="I6" s="27" t="s">
        <v>132</v>
      </c>
      <c r="J6" s="27" t="s">
        <v>126</v>
      </c>
      <c r="K6" s="29" t="s">
        <v>51</v>
      </c>
      <c r="L6" s="29"/>
      <c r="M6" s="30">
        <v>0.8</v>
      </c>
      <c r="N6" s="30">
        <v>0.98982499999999995</v>
      </c>
      <c r="O6" s="31">
        <v>1.2372812499999999</v>
      </c>
      <c r="P6" s="31">
        <v>1.2372812499999999</v>
      </c>
      <c r="Q6" s="42" t="s">
        <v>2705</v>
      </c>
    </row>
    <row r="7" spans="1:17" ht="132.75" thickTop="1" thickBot="1" x14ac:dyDescent="0.3">
      <c r="A7" s="25">
        <v>11</v>
      </c>
      <c r="B7" s="26" t="s">
        <v>460</v>
      </c>
      <c r="C7" s="27" t="s">
        <v>203</v>
      </c>
      <c r="D7" s="27" t="s">
        <v>471</v>
      </c>
      <c r="E7" s="27" t="s">
        <v>472</v>
      </c>
      <c r="F7" s="27" t="s">
        <v>473</v>
      </c>
      <c r="G7" s="27" t="s">
        <v>207</v>
      </c>
      <c r="H7" s="28">
        <v>110000</v>
      </c>
      <c r="I7" s="27" t="s">
        <v>123</v>
      </c>
      <c r="J7" s="27" t="s">
        <v>124</v>
      </c>
      <c r="K7" s="29" t="s">
        <v>49</v>
      </c>
      <c r="L7" s="29"/>
      <c r="M7" s="30">
        <v>110000</v>
      </c>
      <c r="N7" s="30">
        <v>187045</v>
      </c>
      <c r="O7" s="31">
        <v>1.700409090909091</v>
      </c>
      <c r="P7" s="31">
        <v>1.700409090909091</v>
      </c>
      <c r="Q7" s="42" t="s">
        <v>2690</v>
      </c>
    </row>
    <row r="8" spans="1:17" ht="57.75" thickTop="1" thickBot="1" x14ac:dyDescent="0.3">
      <c r="A8" s="25">
        <v>12</v>
      </c>
      <c r="B8" s="26" t="s">
        <v>460</v>
      </c>
      <c r="C8" s="27" t="s">
        <v>203</v>
      </c>
      <c r="D8" s="27" t="s">
        <v>475</v>
      </c>
      <c r="E8" s="27" t="s">
        <v>476</v>
      </c>
      <c r="F8" s="27" t="s">
        <v>477</v>
      </c>
      <c r="G8" s="27" t="s">
        <v>207</v>
      </c>
      <c r="H8" s="28">
        <v>35000</v>
      </c>
      <c r="I8" s="27" t="s">
        <v>123</v>
      </c>
      <c r="J8" s="27" t="s">
        <v>124</v>
      </c>
      <c r="K8" s="29" t="s">
        <v>49</v>
      </c>
      <c r="L8" s="29"/>
      <c r="M8" s="30">
        <v>35000</v>
      </c>
      <c r="N8" s="30">
        <v>63782</v>
      </c>
      <c r="O8" s="31">
        <v>1.822342857142857</v>
      </c>
      <c r="P8" s="31">
        <v>1.822342857142857</v>
      </c>
      <c r="Q8" s="42" t="s">
        <v>2706</v>
      </c>
    </row>
    <row r="9" spans="1:17" ht="48.75" thickTop="1" thickBot="1" x14ac:dyDescent="0.3">
      <c r="A9" s="25">
        <v>13</v>
      </c>
      <c r="B9" s="26" t="s">
        <v>460</v>
      </c>
      <c r="C9" s="27" t="s">
        <v>203</v>
      </c>
      <c r="D9" s="27" t="s">
        <v>980</v>
      </c>
      <c r="E9" s="27" t="s">
        <v>979</v>
      </c>
      <c r="F9" s="27" t="s">
        <v>998</v>
      </c>
      <c r="G9" s="27" t="s">
        <v>207</v>
      </c>
      <c r="H9" s="28">
        <v>1</v>
      </c>
      <c r="I9" s="27" t="s">
        <v>130</v>
      </c>
      <c r="J9" s="27" t="s">
        <v>126</v>
      </c>
      <c r="K9" s="29" t="s">
        <v>45</v>
      </c>
      <c r="L9" s="29"/>
      <c r="M9" s="30">
        <v>1</v>
      </c>
      <c r="N9" s="30">
        <v>1</v>
      </c>
      <c r="O9" s="31">
        <v>1</v>
      </c>
      <c r="P9" s="31">
        <v>1</v>
      </c>
      <c r="Q9" s="42" t="s">
        <v>2692</v>
      </c>
    </row>
    <row r="10" spans="1:17" ht="48.75" thickTop="1" thickBot="1" x14ac:dyDescent="0.3">
      <c r="A10" s="25">
        <v>14</v>
      </c>
      <c r="B10" s="26" t="s">
        <v>460</v>
      </c>
      <c r="C10" s="27" t="s">
        <v>203</v>
      </c>
      <c r="D10" s="27" t="s">
        <v>978</v>
      </c>
      <c r="E10" s="27" t="s">
        <v>977</v>
      </c>
      <c r="F10" s="27" t="s">
        <v>998</v>
      </c>
      <c r="G10" s="27" t="s">
        <v>207</v>
      </c>
      <c r="H10" s="28">
        <v>1</v>
      </c>
      <c r="I10" s="27" t="s">
        <v>130</v>
      </c>
      <c r="J10" s="27" t="s">
        <v>126</v>
      </c>
      <c r="K10" s="29" t="s">
        <v>45</v>
      </c>
      <c r="L10" s="29"/>
      <c r="M10" s="30">
        <v>1</v>
      </c>
      <c r="N10" s="30">
        <v>1</v>
      </c>
      <c r="O10" s="31">
        <v>1</v>
      </c>
      <c r="P10" s="31">
        <v>1</v>
      </c>
      <c r="Q10" s="42" t="s">
        <v>2692</v>
      </c>
    </row>
    <row r="11" spans="1:17" ht="80.25" thickTop="1" thickBot="1" x14ac:dyDescent="0.3">
      <c r="A11" s="25">
        <v>105</v>
      </c>
      <c r="B11" s="26" t="s">
        <v>485</v>
      </c>
      <c r="C11" s="27" t="s">
        <v>154</v>
      </c>
      <c r="D11" s="27" t="s">
        <v>165</v>
      </c>
      <c r="E11" s="27" t="s">
        <v>155</v>
      </c>
      <c r="F11" s="27" t="s">
        <v>486</v>
      </c>
      <c r="G11" s="27" t="s">
        <v>122</v>
      </c>
      <c r="H11" s="28">
        <v>0.9</v>
      </c>
      <c r="I11" s="27" t="s">
        <v>132</v>
      </c>
      <c r="J11" s="27" t="s">
        <v>126</v>
      </c>
      <c r="K11" s="29" t="s">
        <v>87</v>
      </c>
      <c r="L11" s="29"/>
      <c r="M11" s="30">
        <v>0.9</v>
      </c>
      <c r="N11" s="30">
        <v>1.1433333333333333</v>
      </c>
      <c r="O11" s="31">
        <v>1.2703703703703704</v>
      </c>
      <c r="P11" s="31">
        <v>1.2703703703703704</v>
      </c>
      <c r="Q11" s="42" t="s">
        <v>2707</v>
      </c>
    </row>
    <row r="12" spans="1:17" ht="34.5" thickTop="1" x14ac:dyDescent="0.35">
      <c r="L12" s="34"/>
      <c r="M12" s="320"/>
      <c r="N12" s="320"/>
      <c r="O12" s="317" t="s">
        <v>157</v>
      </c>
      <c r="P12" s="318">
        <v>1.2900576526317598</v>
      </c>
      <c r="Q12" s="319" t="s">
        <v>158</v>
      </c>
    </row>
  </sheetData>
  <sheetProtection algorithmName="SHA-512" hashValue="fHHYXZVTtp+cjwt0EU4B/pVi/MPAswg5Qo2snAmSr7GLAyu+LFCeYZGzGNog/cpBgJhYPHUmNErWcUNZ6iOfCw==" saltValue="TIH9ynkkwKD8WSVHd5a7TA==" spinCount="100000" sheet="1" formatCells="0" formatColumns="0"/>
  <autoFilter ref="A3:Q11" xr:uid="{00000000-0001-0000-0400-000000000000}"/>
  <conditionalFormatting sqref="B4:B11">
    <cfRule type="containsText" dxfId="2644" priority="47" operator="containsText" text="Normatividad al Servicio del Cambio / Procesos">
      <formula>NOT(ISERROR(SEARCH("Normatividad al Servicio del Cambio / Procesos",B4)))</formula>
    </cfRule>
    <cfRule type="containsText" dxfId="2643" priority="75" operator="containsText" text="Transparencia y Cercanía al Ciudadano / Grupos de Interés ">
      <formula>NOT(ISERROR(SEARCH("Transparencia y Cercanía al Ciudadano / Grupos de Interés ",B4)))</formula>
    </cfRule>
    <cfRule type="containsText" dxfId="2642" priority="76" operator="containsText" text="Apoyo a la Modernización DIAN / Procesos">
      <formula>NOT(ISERROR(SEARCH("Apoyo a la Modernización DIAN / Procesos",B4)))</formula>
    </cfRule>
    <cfRule type="containsText" dxfId="2641" priority="77" operator="containsText" text="Transformación Cultural y Gestión del Cambio / Talento Humano">
      <formula>NOT(ISERROR(SEARCH("Transformación Cultural y Gestión del Cambio / Talento Humano",B4)))</formula>
    </cfRule>
    <cfRule type="containsText" dxfId="2640" priority="7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5:D11 F5:G11">
    <cfRule type="containsText" dxfId="2639" priority="62" operator="containsText" text="Modernización y Gestión Integral de Procesos del Negocio / Procesos">
      <formula>NOT(ISERROR(SEARCH("Modernización y Gestión Integral de Procesos del Negocio / Procesos",C5)))</formula>
    </cfRule>
    <cfRule type="containsText" dxfId="2638" priority="63" operator="containsText" text="Transparencia y Cercanía al Ciudadano / Grupos de Interés">
      <formula>NOT(ISERROR(SEARCH("Transparencia y Cercanía al Ciudadano / Grupos de Interés",C5)))</formula>
    </cfRule>
    <cfRule type="containsText" dxfId="2637" priority="64" operator="containsText" text="Legitimidad y Sostenibilidad Fiscal / Resultados">
      <formula>NOT(ISERROR(SEARCH("Legitimidad y Sostenibilidad Fiscal / Resultados",C5)))</formula>
    </cfRule>
  </conditionalFormatting>
  <conditionalFormatting sqref="C5:D11 F5:G11">
    <cfRule type="containsText" dxfId="2636" priority="61" operator="containsText" text="Aprendizaje y Crecimiento / Talento Humano">
      <formula>NOT(ISERROR(SEARCH("Aprendizaje y Crecimiento / Talento Humano",C5)))</formula>
    </cfRule>
  </conditionalFormatting>
  <conditionalFormatting sqref="H5:H11">
    <cfRule type="expression" dxfId="2635" priority="54">
      <formula>$G5&lt;&gt;"Porcentaje"</formula>
    </cfRule>
    <cfRule type="expression" dxfId="2634" priority="55">
      <formula>$G5="Porcentaje"</formula>
    </cfRule>
  </conditionalFormatting>
  <conditionalFormatting sqref="I4:J11 F6:G11">
    <cfRule type="containsText" dxfId="2633" priority="48" operator="containsText" text="Aprendizaje y Crecimiento / Talento Humano">
      <formula>NOT(ISERROR(SEARCH("Aprendizaje y Crecimiento / Talento Humano",F4)))</formula>
    </cfRule>
    <cfRule type="containsText" dxfId="2632" priority="49" operator="containsText" text="Modernización y Gestión Integral de Procesos del Negocio / Procesos">
      <formula>NOT(ISERROR(SEARCH("Modernización y Gestión Integral de Procesos del Negocio / Procesos",F4)))</formula>
    </cfRule>
    <cfRule type="containsText" dxfId="2631" priority="50" operator="containsText" text="Transparencia y Cercanía al Ciudadano / Grupos de Interés">
      <formula>NOT(ISERROR(SEARCH("Transparencia y Cercanía al Ciudadano / Grupos de Interés",F4)))</formula>
    </cfRule>
    <cfRule type="containsText" dxfId="2630" priority="51" operator="containsText" text="Legitimidad y Sostenibilidad Fiscal / Resultados">
      <formula>NOT(ISERROR(SEARCH("Legitimidad y Sostenibilidad Fiscal / Resultados",F4)))</formula>
    </cfRule>
  </conditionalFormatting>
  <conditionalFormatting sqref="O4:O11">
    <cfRule type="containsText" dxfId="2629" priority="65" operator="containsText" text="Sin medición en la vigencia">
      <formula>NOT(ISERROR(SEARCH("Sin medición en la vigencia",O4)))</formula>
    </cfRule>
    <cfRule type="cellIs" dxfId="2628" priority="66" operator="greaterThan">
      <formula>1.1</formula>
    </cfRule>
    <cfRule type="cellIs" dxfId="2627" priority="67" operator="between">
      <formula>100%</formula>
      <formula>110%</formula>
    </cfRule>
    <cfRule type="cellIs" dxfId="2626" priority="68" operator="between">
      <formula>70%</formula>
      <formula>99.9999999%</formula>
    </cfRule>
    <cfRule type="cellIs" dxfId="2625" priority="69" operator="between">
      <formula>0</formula>
      <formula>0.6999999999999</formula>
    </cfRule>
  </conditionalFormatting>
  <conditionalFormatting sqref="P4:P11">
    <cfRule type="cellIs" dxfId="2624" priority="71" operator="greaterThan">
      <formula>1.1</formula>
    </cfRule>
    <cfRule type="cellIs" dxfId="2623" priority="72" operator="between">
      <formula>100%</formula>
      <formula>110%</formula>
    </cfRule>
    <cfRule type="cellIs" dxfId="2622" priority="73" operator="between">
      <formula>70%</formula>
      <formula>99.9999999%</formula>
    </cfRule>
    <cfRule type="cellIs" dxfId="2621" priority="74" operator="between">
      <formula>0</formula>
      <formula>0.6999999999999</formula>
    </cfRule>
  </conditionalFormatting>
  <conditionalFormatting sqref="M4:N11">
    <cfRule type="expression" dxfId="2620" priority="52">
      <formula>$G4&lt;&gt;"Porcentaje"</formula>
    </cfRule>
    <cfRule type="expression" dxfId="2619" priority="53">
      <formula>$G4="Porcentaje"</formula>
    </cfRule>
  </conditionalFormatting>
  <conditionalFormatting sqref="F4">
    <cfRule type="containsText" dxfId="2618" priority="4" operator="containsText" text="Modernización y Gestión Integral de Procesos del Negocio / Procesos">
      <formula>NOT(ISERROR(SEARCH("Modernización y Gestión Integral de Procesos del Negocio / Procesos",F4)))</formula>
    </cfRule>
    <cfRule type="containsText" dxfId="2617" priority="5" operator="containsText" text="Transparencia y Cercanía al Ciudadano / Grupos de Interés">
      <formula>NOT(ISERROR(SEARCH("Transparencia y Cercanía al Ciudadano / Grupos de Interés",F4)))</formula>
    </cfRule>
    <cfRule type="containsText" dxfId="2616" priority="6" operator="containsText" text="Legitimidad y Sostenibilidad Fiscal / Resultados">
      <formula>NOT(ISERROR(SEARCH("Legitimidad y Sostenibilidad Fiscal / Resultados",F4)))</formula>
    </cfRule>
  </conditionalFormatting>
  <conditionalFormatting sqref="F4">
    <cfRule type="containsText" dxfId="2615" priority="3" operator="containsText" text="Aprendizaje y Crecimiento / Talento Humano">
      <formula>NOT(ISERROR(SEARCH("Aprendizaje y Crecimiento / Talento Humano",F4)))</formula>
    </cfRule>
  </conditionalFormatting>
  <conditionalFormatting sqref="H4">
    <cfRule type="expression" dxfId="2614" priority="1">
      <formula>$G4&lt;&gt;"Porcentaje"</formula>
    </cfRule>
    <cfRule type="expression" dxfId="2613" priority="2">
      <formula>$G4="Porcentaje"</formula>
    </cfRule>
  </conditionalFormatting>
  <hyperlinks>
    <hyperlink ref="Q12" location="Principal!A1" display="volver al índice" xr:uid="{CCC0B4A0-9A59-4861-A4AD-7E58E1ACCB82}"/>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0" operator="containsText" id="{DEC2F853-B2CD-4E40-8741-850762E7699B}">
            <xm:f>NOT(ISERROR(SEARCH("-",P4)))</xm:f>
            <xm:f>"-"</xm:f>
            <x14:dxf>
              <fill>
                <patternFill>
                  <bgColor rgb="FF000000"/>
                </patternFill>
              </fill>
            </x14:dxf>
          </x14:cfRule>
          <xm:sqref>P4:P11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8971-ABC2-43E2-8531-2EE327288530}">
  <sheetPr codeName="Hoja27">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156</v>
      </c>
      <c r="E1" s="9" t="s">
        <v>55</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226.5" thickTop="1" thickBot="1" x14ac:dyDescent="0.3">
      <c r="A4" s="25">
        <v>1</v>
      </c>
      <c r="B4" s="26" t="s">
        <v>438</v>
      </c>
      <c r="C4" s="27" t="s">
        <v>127</v>
      </c>
      <c r="D4" s="27" t="s">
        <v>414</v>
      </c>
      <c r="E4" s="27" t="s">
        <v>266</v>
      </c>
      <c r="F4" s="27" t="s">
        <v>439</v>
      </c>
      <c r="G4" s="27" t="s">
        <v>440</v>
      </c>
      <c r="H4" s="28">
        <v>290057592.02999997</v>
      </c>
      <c r="I4" s="27" t="s">
        <v>123</v>
      </c>
      <c r="J4" s="27" t="s">
        <v>124</v>
      </c>
      <c r="K4" s="29" t="s">
        <v>45</v>
      </c>
      <c r="L4" s="29"/>
      <c r="M4" s="30">
        <v>290057592.02999997</v>
      </c>
      <c r="N4" s="30">
        <v>279382904.04988503</v>
      </c>
      <c r="O4" s="31">
        <v>0.96319803972236351</v>
      </c>
      <c r="P4" s="31">
        <v>0.96319803972236351</v>
      </c>
      <c r="Q4" s="42" t="s">
        <v>2673</v>
      </c>
    </row>
    <row r="5" spans="1:17" ht="95.25" thickTop="1" thickBot="1" x14ac:dyDescent="0.3">
      <c r="A5" s="25">
        <v>3</v>
      </c>
      <c r="B5" s="26" t="s">
        <v>438</v>
      </c>
      <c r="C5" s="27" t="s">
        <v>127</v>
      </c>
      <c r="D5" s="27" t="s">
        <v>265</v>
      </c>
      <c r="E5" s="27" t="s">
        <v>992</v>
      </c>
      <c r="F5" s="27" t="s">
        <v>991</v>
      </c>
      <c r="G5" s="27" t="s">
        <v>207</v>
      </c>
      <c r="H5" s="28">
        <v>6000000</v>
      </c>
      <c r="I5" s="27" t="s">
        <v>267</v>
      </c>
      <c r="J5" s="27" t="s">
        <v>124</v>
      </c>
      <c r="K5" s="29" t="s">
        <v>55</v>
      </c>
      <c r="L5" s="29"/>
      <c r="M5" s="30">
        <v>6000000</v>
      </c>
      <c r="N5" s="30">
        <v>6968953</v>
      </c>
      <c r="O5" s="31">
        <v>1.1614921666666667</v>
      </c>
      <c r="P5" s="31">
        <v>1.1614921666666667</v>
      </c>
      <c r="Q5" s="42" t="s">
        <v>2697</v>
      </c>
    </row>
    <row r="6" spans="1:17" ht="80.25" thickTop="1" thickBot="1" x14ac:dyDescent="0.3">
      <c r="A6" s="25">
        <v>20</v>
      </c>
      <c r="B6" s="83" t="s">
        <v>449</v>
      </c>
      <c r="C6" s="84" t="s">
        <v>160</v>
      </c>
      <c r="D6" s="84" t="s">
        <v>402</v>
      </c>
      <c r="E6" s="84" t="s">
        <v>452</v>
      </c>
      <c r="F6" s="84" t="s">
        <v>453</v>
      </c>
      <c r="G6" s="84" t="s">
        <v>122</v>
      </c>
      <c r="H6" s="85">
        <v>1</v>
      </c>
      <c r="I6" s="84" t="s">
        <v>130</v>
      </c>
      <c r="J6" s="84" t="s">
        <v>126</v>
      </c>
      <c r="K6" s="86" t="s">
        <v>51</v>
      </c>
      <c r="L6" s="86"/>
      <c r="M6" s="89"/>
      <c r="N6" s="89"/>
      <c r="O6" s="88" t="s">
        <v>406</v>
      </c>
      <c r="P6" s="88" t="s">
        <v>291</v>
      </c>
      <c r="Q6" s="87" t="s">
        <v>2485</v>
      </c>
    </row>
    <row r="7" spans="1:17" ht="95.25" thickTop="1" thickBot="1" x14ac:dyDescent="0.3">
      <c r="A7" s="25">
        <v>22</v>
      </c>
      <c r="B7" s="26" t="s">
        <v>449</v>
      </c>
      <c r="C7" s="27" t="s">
        <v>160</v>
      </c>
      <c r="D7" s="27" t="s">
        <v>271</v>
      </c>
      <c r="E7" s="27" t="s">
        <v>988</v>
      </c>
      <c r="F7" s="27" t="s">
        <v>987</v>
      </c>
      <c r="G7" s="27" t="s">
        <v>207</v>
      </c>
      <c r="H7" s="28">
        <v>2</v>
      </c>
      <c r="I7" s="27" t="s">
        <v>130</v>
      </c>
      <c r="J7" s="27" t="s">
        <v>124</v>
      </c>
      <c r="K7" s="29" t="s">
        <v>55</v>
      </c>
      <c r="L7" s="29"/>
      <c r="M7" s="30">
        <v>2</v>
      </c>
      <c r="N7" s="30">
        <v>2</v>
      </c>
      <c r="O7" s="31">
        <v>1</v>
      </c>
      <c r="P7" s="31">
        <v>1</v>
      </c>
      <c r="Q7" s="42" t="s">
        <v>2698</v>
      </c>
    </row>
    <row r="8" spans="1:17" ht="80.25" thickTop="1" thickBot="1" x14ac:dyDescent="0.3">
      <c r="A8" s="25">
        <v>105</v>
      </c>
      <c r="B8" s="26" t="s">
        <v>485</v>
      </c>
      <c r="C8" s="27" t="s">
        <v>154</v>
      </c>
      <c r="D8" s="27" t="s">
        <v>165</v>
      </c>
      <c r="E8" s="27" t="s">
        <v>155</v>
      </c>
      <c r="F8" s="27" t="s">
        <v>486</v>
      </c>
      <c r="G8" s="27" t="s">
        <v>122</v>
      </c>
      <c r="H8" s="28">
        <v>0.9</v>
      </c>
      <c r="I8" s="27" t="s">
        <v>132</v>
      </c>
      <c r="J8" s="27" t="s">
        <v>126</v>
      </c>
      <c r="K8" s="29" t="s">
        <v>87</v>
      </c>
      <c r="L8" s="29"/>
      <c r="M8" s="30">
        <v>0.9</v>
      </c>
      <c r="N8" s="30">
        <v>1.1288888888888888</v>
      </c>
      <c r="O8" s="31">
        <v>1.2543209876543209</v>
      </c>
      <c r="P8" s="31">
        <v>1.2543209876543209</v>
      </c>
      <c r="Q8" s="42" t="s">
        <v>2699</v>
      </c>
    </row>
    <row r="9" spans="1:17" ht="34.5" thickTop="1" x14ac:dyDescent="0.35">
      <c r="L9" s="34"/>
      <c r="M9" s="320"/>
      <c r="N9" s="320"/>
      <c r="O9" s="317" t="s">
        <v>157</v>
      </c>
      <c r="P9" s="318">
        <v>1.0947527985108376</v>
      </c>
      <c r="Q9" s="319" t="s">
        <v>158</v>
      </c>
    </row>
    <row r="10" spans="1:17" x14ac:dyDescent="0.35">
      <c r="L10" s="34"/>
      <c r="Q10" s="34"/>
    </row>
    <row r="11" spans="1:17" x14ac:dyDescent="0.35">
      <c r="L11" s="34"/>
      <c r="Q11" s="34"/>
    </row>
    <row r="12" spans="1:17" x14ac:dyDescent="0.35">
      <c r="L12" s="34"/>
      <c r="Q12" s="34"/>
    </row>
  </sheetData>
  <sheetProtection algorithmName="SHA-512" hashValue="Dn+LGsYunfkJ8lislGNZfTikx9K9kETO+V+BR42+ThCeRyrd/klc0hFSig99cIYWcfBBDuzWqGphcvf8g0iwHQ==" saltValue="GmRDPVHm+Kk0uVLS19fDsQ==" spinCount="100000" sheet="1" formatCells="0" formatColumns="0"/>
  <autoFilter ref="A3:Q8" xr:uid="{00000000-0001-0000-0400-000000000000}"/>
  <conditionalFormatting sqref="B4:B8">
    <cfRule type="containsText" dxfId="2611" priority="46" operator="containsText" text="Normatividad al Servicio del Cambio / Procesos">
      <formula>NOT(ISERROR(SEARCH("Normatividad al Servicio del Cambio / Procesos",B4)))</formula>
    </cfRule>
    <cfRule type="containsText" dxfId="2610" priority="74" operator="containsText" text="Transparencia y Cercanía al Ciudadano / Grupos de Interés ">
      <formula>NOT(ISERROR(SEARCH("Transparencia y Cercanía al Ciudadano / Grupos de Interés ",B4)))</formula>
    </cfRule>
    <cfRule type="containsText" dxfId="2609" priority="75" operator="containsText" text="Apoyo a la Modernización DIAN / Procesos">
      <formula>NOT(ISERROR(SEARCH("Apoyo a la Modernización DIAN / Procesos",B4)))</formula>
    </cfRule>
    <cfRule type="containsText" dxfId="2608" priority="76" operator="containsText" text="Transformación Cultural y Gestión del Cambio / Talento Humano">
      <formula>NOT(ISERROR(SEARCH("Transformación Cultural y Gestión del Cambio / Talento Humano",B4)))</formula>
    </cfRule>
    <cfRule type="containsText" dxfId="2607" priority="7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5:D8 F5:G8">
    <cfRule type="containsText" dxfId="2606" priority="61" operator="containsText" text="Modernización y Gestión Integral de Procesos del Negocio / Procesos">
      <formula>NOT(ISERROR(SEARCH("Modernización y Gestión Integral de Procesos del Negocio / Procesos",C5)))</formula>
    </cfRule>
    <cfRule type="containsText" dxfId="2605" priority="62" operator="containsText" text="Transparencia y Cercanía al Ciudadano / Grupos de Interés">
      <formula>NOT(ISERROR(SEARCH("Transparencia y Cercanía al Ciudadano / Grupos de Interés",C5)))</formula>
    </cfRule>
    <cfRule type="containsText" dxfId="2604" priority="63" operator="containsText" text="Legitimidad y Sostenibilidad Fiscal / Resultados">
      <formula>NOT(ISERROR(SEARCH("Legitimidad y Sostenibilidad Fiscal / Resultados",C5)))</formula>
    </cfRule>
  </conditionalFormatting>
  <conditionalFormatting sqref="F5:G8 C5:D8">
    <cfRule type="containsText" dxfId="2603" priority="60" operator="containsText" text="Aprendizaje y Crecimiento / Talento Humano">
      <formula>NOT(ISERROR(SEARCH("Aprendizaje y Crecimiento / Talento Humano",C5)))</formula>
    </cfRule>
  </conditionalFormatting>
  <conditionalFormatting sqref="H4:H8">
    <cfRule type="expression" dxfId="2602" priority="53">
      <formula>$G4&lt;&gt;"Porcentaje"</formula>
    </cfRule>
    <cfRule type="expression" dxfId="2601" priority="54">
      <formula>$G4="Porcentaje"</formula>
    </cfRule>
  </conditionalFormatting>
  <conditionalFormatting sqref="F6:G8 I5:J8">
    <cfRule type="containsText" dxfId="2600" priority="47" operator="containsText" text="Aprendizaje y Crecimiento / Talento Humano">
      <formula>NOT(ISERROR(SEARCH("Aprendizaje y Crecimiento / Talento Humano",F5)))</formula>
    </cfRule>
    <cfRule type="containsText" dxfId="2599" priority="48" operator="containsText" text="Modernización y Gestión Integral de Procesos del Negocio / Procesos">
      <formula>NOT(ISERROR(SEARCH("Modernización y Gestión Integral de Procesos del Negocio / Procesos",F5)))</formula>
    </cfRule>
    <cfRule type="containsText" dxfId="2598" priority="49" operator="containsText" text="Transparencia y Cercanía al Ciudadano / Grupos de Interés">
      <formula>NOT(ISERROR(SEARCH("Transparencia y Cercanía al Ciudadano / Grupos de Interés",F5)))</formula>
    </cfRule>
    <cfRule type="containsText" dxfId="2597" priority="50" operator="containsText" text="Legitimidad y Sostenibilidad Fiscal / Resultados">
      <formula>NOT(ISERROR(SEARCH("Legitimidad y Sostenibilidad Fiscal / Resultados",F5)))</formula>
    </cfRule>
  </conditionalFormatting>
  <conditionalFormatting sqref="M4:N8">
    <cfRule type="expression" dxfId="2596" priority="51">
      <formula>$G4&lt;&gt;"Porcentaje"</formula>
    </cfRule>
  </conditionalFormatting>
  <conditionalFormatting sqref="O4:O8">
    <cfRule type="containsText" dxfId="2595" priority="64" operator="containsText" text="Sin medición en la vigencia">
      <formula>NOT(ISERROR(SEARCH("Sin medición en la vigencia",O4)))</formula>
    </cfRule>
    <cfRule type="cellIs" dxfId="2594" priority="65" operator="greaterThan">
      <formula>1.1</formula>
    </cfRule>
    <cfRule type="cellIs" dxfId="2593" priority="66" operator="between">
      <formula>100%</formula>
      <formula>110%</formula>
    </cfRule>
    <cfRule type="cellIs" dxfId="2592" priority="67" operator="between">
      <formula>70%</formula>
      <formula>99.9999999%</formula>
    </cfRule>
    <cfRule type="cellIs" dxfId="2591" priority="68" operator="between">
      <formula>0</formula>
      <formula>0.6999999999999</formula>
    </cfRule>
  </conditionalFormatting>
  <conditionalFormatting sqref="P4:P8">
    <cfRule type="cellIs" dxfId="2590" priority="70" operator="greaterThan">
      <formula>1.1</formula>
    </cfRule>
    <cfRule type="cellIs" dxfId="2589" priority="71" operator="between">
      <formula>100%</formula>
      <formula>110%</formula>
    </cfRule>
    <cfRule type="cellIs" dxfId="2588" priority="72" operator="between">
      <formula>70%</formula>
      <formula>99.9999999%</formula>
    </cfRule>
    <cfRule type="cellIs" dxfId="2587" priority="73" operator="between">
      <formula>0</formula>
      <formula>0.6999999999999</formula>
    </cfRule>
  </conditionalFormatting>
  <conditionalFormatting sqref="M4:N8">
    <cfRule type="expression" dxfId="2586" priority="52">
      <formula>$G4="Porcentaje"</formula>
    </cfRule>
  </conditionalFormatting>
  <hyperlinks>
    <hyperlink ref="Q9" location="Principal!A1" display="volver al índice" xr:uid="{205177AF-9F85-4657-A098-A3591E466ABD}"/>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9C974697-67E4-4590-8AB4-46416D42D46C}">
            <xm:f>NOT(ISERROR(SEARCH("-",P4)))</xm:f>
            <xm:f>"-"</xm:f>
            <x14:dxf>
              <fill>
                <patternFill>
                  <bgColor rgb="FF000000"/>
                </patternFill>
              </fill>
            </x14:dxf>
          </x14:cfRule>
          <xm:sqref>P4:P8</xm:sqref>
        </x14:conditionalFormatting>
      </x14:conditionalFormatting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2B139-4C3E-41C6-8B67-EB7AE2AA64FB}">
  <sheetPr codeName="Hoja28">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4257812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162</v>
      </c>
      <c r="E1" s="9" t="s">
        <v>51</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s="70" customFormat="1" ht="57.75" thickTop="1" thickBot="1" x14ac:dyDescent="0.3">
      <c r="A4" s="25">
        <v>19</v>
      </c>
      <c r="B4" s="26" t="s">
        <v>449</v>
      </c>
      <c r="C4" s="27" t="s">
        <v>160</v>
      </c>
      <c r="D4" s="27" t="s">
        <v>402</v>
      </c>
      <c r="E4" s="27" t="s">
        <v>450</v>
      </c>
      <c r="F4" s="27" t="s">
        <v>451</v>
      </c>
      <c r="G4" s="27" t="s">
        <v>122</v>
      </c>
      <c r="H4" s="28">
        <v>1</v>
      </c>
      <c r="I4" s="27" t="s">
        <v>153</v>
      </c>
      <c r="J4" s="27" t="s">
        <v>261</v>
      </c>
      <c r="K4" s="29" t="s">
        <v>51</v>
      </c>
      <c r="L4" s="29"/>
      <c r="M4" s="30">
        <v>1</v>
      </c>
      <c r="N4" s="30">
        <v>1</v>
      </c>
      <c r="O4" s="31">
        <v>1</v>
      </c>
      <c r="P4" s="31">
        <v>1</v>
      </c>
      <c r="Q4" s="42" t="s">
        <v>2680</v>
      </c>
    </row>
    <row r="5" spans="1:17" ht="80.25" thickTop="1" thickBot="1" x14ac:dyDescent="0.3">
      <c r="A5" s="25">
        <v>20</v>
      </c>
      <c r="B5" s="108" t="s">
        <v>449</v>
      </c>
      <c r="C5" s="109" t="s">
        <v>160</v>
      </c>
      <c r="D5" s="109" t="s">
        <v>402</v>
      </c>
      <c r="E5" s="109" t="s">
        <v>452</v>
      </c>
      <c r="F5" s="109" t="s">
        <v>453</v>
      </c>
      <c r="G5" s="109" t="s">
        <v>122</v>
      </c>
      <c r="H5" s="110">
        <v>1</v>
      </c>
      <c r="I5" s="109" t="s">
        <v>130</v>
      </c>
      <c r="J5" s="109" t="s">
        <v>126</v>
      </c>
      <c r="K5" s="95" t="s">
        <v>51</v>
      </c>
      <c r="L5" s="95"/>
      <c r="M5" s="99">
        <v>1</v>
      </c>
      <c r="N5" s="99">
        <v>0</v>
      </c>
      <c r="O5" s="98" t="s">
        <v>406</v>
      </c>
      <c r="P5" s="98" t="s">
        <v>291</v>
      </c>
      <c r="Q5" s="96" t="s">
        <v>2485</v>
      </c>
    </row>
    <row r="6" spans="1:17" ht="189" thickTop="1" thickBot="1" x14ac:dyDescent="0.3">
      <c r="A6" s="25">
        <v>5</v>
      </c>
      <c r="B6" s="26" t="s">
        <v>449</v>
      </c>
      <c r="C6" s="27" t="s">
        <v>160</v>
      </c>
      <c r="D6" s="27" t="s">
        <v>402</v>
      </c>
      <c r="E6" s="27" t="s">
        <v>972</v>
      </c>
      <c r="F6" s="27" t="s">
        <v>971</v>
      </c>
      <c r="G6" s="27" t="s">
        <v>207</v>
      </c>
      <c r="H6" s="28">
        <v>1</v>
      </c>
      <c r="I6" s="27" t="s">
        <v>130</v>
      </c>
      <c r="J6" s="27" t="s">
        <v>124</v>
      </c>
      <c r="K6" s="29" t="s">
        <v>51</v>
      </c>
      <c r="L6" s="29"/>
      <c r="M6" s="30">
        <v>1</v>
      </c>
      <c r="N6" s="30">
        <v>1</v>
      </c>
      <c r="O6" s="31">
        <v>1</v>
      </c>
      <c r="P6" s="31">
        <v>1</v>
      </c>
      <c r="Q6" s="42" t="s">
        <v>2708</v>
      </c>
    </row>
    <row r="7" spans="1:17" ht="409.6" thickTop="1" thickBot="1" x14ac:dyDescent="0.3">
      <c r="A7" s="25">
        <v>6</v>
      </c>
      <c r="B7" s="26" t="s">
        <v>449</v>
      </c>
      <c r="C7" s="27" t="s">
        <v>160</v>
      </c>
      <c r="D7" s="27" t="s">
        <v>402</v>
      </c>
      <c r="E7" s="27" t="s">
        <v>970</v>
      </c>
      <c r="F7" s="27" t="s">
        <v>969</v>
      </c>
      <c r="G7" s="27" t="s">
        <v>207</v>
      </c>
      <c r="H7" s="28">
        <v>1</v>
      </c>
      <c r="I7" s="27" t="s">
        <v>130</v>
      </c>
      <c r="J7" s="27" t="s">
        <v>124</v>
      </c>
      <c r="K7" s="29" t="s">
        <v>51</v>
      </c>
      <c r="L7" s="29"/>
      <c r="M7" s="30">
        <v>1</v>
      </c>
      <c r="N7" s="30">
        <v>1</v>
      </c>
      <c r="O7" s="31">
        <v>1</v>
      </c>
      <c r="P7" s="31">
        <v>1</v>
      </c>
      <c r="Q7" s="42" t="s">
        <v>2685</v>
      </c>
    </row>
    <row r="8" spans="1:17" ht="409.6" thickTop="1" thickBot="1" x14ac:dyDescent="0.3">
      <c r="A8" s="25">
        <v>7</v>
      </c>
      <c r="B8" s="26" t="s">
        <v>449</v>
      </c>
      <c r="C8" s="27" t="s">
        <v>160</v>
      </c>
      <c r="D8" s="27" t="s">
        <v>968</v>
      </c>
      <c r="E8" s="27" t="s">
        <v>967</v>
      </c>
      <c r="F8" s="27" t="s">
        <v>966</v>
      </c>
      <c r="G8" s="27" t="s">
        <v>122</v>
      </c>
      <c r="H8" s="28">
        <v>0.95</v>
      </c>
      <c r="I8" s="27" t="s">
        <v>130</v>
      </c>
      <c r="J8" s="27" t="s">
        <v>124</v>
      </c>
      <c r="K8" s="29" t="s">
        <v>45</v>
      </c>
      <c r="L8" s="29"/>
      <c r="M8" s="30">
        <v>0.95</v>
      </c>
      <c r="N8" s="30">
        <v>0.99009999999999998</v>
      </c>
      <c r="O8" s="31">
        <v>1.0422105263157895</v>
      </c>
      <c r="P8" s="31">
        <v>1.0422105263157895</v>
      </c>
      <c r="Q8" s="42" t="s">
        <v>2686</v>
      </c>
    </row>
    <row r="9" spans="1:17" ht="301.5" thickTop="1" thickBot="1" x14ac:dyDescent="0.3">
      <c r="A9" s="25">
        <v>8</v>
      </c>
      <c r="B9" s="26" t="s">
        <v>449</v>
      </c>
      <c r="C9" s="27" t="s">
        <v>133</v>
      </c>
      <c r="D9" s="27" t="s">
        <v>274</v>
      </c>
      <c r="E9" s="27" t="s">
        <v>965</v>
      </c>
      <c r="F9" s="27" t="s">
        <v>964</v>
      </c>
      <c r="G9" s="27" t="s">
        <v>207</v>
      </c>
      <c r="H9" s="28">
        <v>2</v>
      </c>
      <c r="I9" s="27" t="s">
        <v>130</v>
      </c>
      <c r="J9" s="27" t="s">
        <v>124</v>
      </c>
      <c r="K9" s="29" t="s">
        <v>45</v>
      </c>
      <c r="L9" s="29"/>
      <c r="M9" s="30">
        <v>2</v>
      </c>
      <c r="N9" s="30">
        <v>2</v>
      </c>
      <c r="O9" s="31">
        <v>1</v>
      </c>
      <c r="P9" s="31">
        <v>1</v>
      </c>
      <c r="Q9" s="42" t="s">
        <v>2687</v>
      </c>
    </row>
    <row r="10" spans="1:17" ht="80.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1.1066666666666667</v>
      </c>
      <c r="O10" s="31">
        <v>1.2296296296296296</v>
      </c>
      <c r="P10" s="31">
        <v>1.2296296296296296</v>
      </c>
      <c r="Q10" s="42" t="s">
        <v>2709</v>
      </c>
    </row>
    <row r="11" spans="1:17" ht="34.5" thickTop="1" x14ac:dyDescent="0.35">
      <c r="L11" s="34"/>
      <c r="M11" s="320"/>
      <c r="N11" s="320"/>
      <c r="O11" s="317" t="s">
        <v>157</v>
      </c>
      <c r="P11" s="318">
        <v>1.0453066926575698</v>
      </c>
      <c r="Q11" s="319" t="s">
        <v>158</v>
      </c>
    </row>
    <row r="12" spans="1:17" x14ac:dyDescent="0.35">
      <c r="L12" s="34"/>
      <c r="Q12" s="34"/>
    </row>
  </sheetData>
  <sheetProtection algorithmName="SHA-512" hashValue="hMTnr1CvOPaIHMUDntlv7nGCxYxloPRuwxgTYhQwJfbFrJMp786u2Vq8PMpeSaMyfHw6M21RWCNEBFHIXB4Tkg==" saltValue="uMYQbwJX+iGEHERoMKNYtg==" spinCount="100000" sheet="1" formatCells="0" formatColumns="0"/>
  <autoFilter ref="A3:Q10" xr:uid="{00000000-0001-0000-0400-000000000000}"/>
  <conditionalFormatting sqref="B4:B10">
    <cfRule type="containsText" dxfId="2584" priority="41" operator="containsText" text="Normatividad al Servicio del Cambio / Procesos">
      <formula>NOT(ISERROR(SEARCH("Normatividad al Servicio del Cambio / Procesos",B4)))</formula>
    </cfRule>
    <cfRule type="containsText" dxfId="2583" priority="69" operator="containsText" text="Transparencia y Cercanía al Ciudadano / Grupos de Interés ">
      <formula>NOT(ISERROR(SEARCH("Transparencia y Cercanía al Ciudadano / Grupos de Interés ",B4)))</formula>
    </cfRule>
    <cfRule type="containsText" dxfId="2582" priority="70" operator="containsText" text="Apoyo a la Modernización DIAN / Procesos">
      <formula>NOT(ISERROR(SEARCH("Apoyo a la Modernización DIAN / Procesos",B4)))</formula>
    </cfRule>
    <cfRule type="containsText" dxfId="2581" priority="71" operator="containsText" text="Transformación Cultural y Gestión del Cambio / Talento Humano">
      <formula>NOT(ISERROR(SEARCH("Transformación Cultural y Gestión del Cambio / Talento Humano",B4)))</formula>
    </cfRule>
    <cfRule type="containsText" dxfId="2580"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0 F4:G10">
    <cfRule type="containsText" dxfId="2579" priority="56" operator="containsText" text="Modernización y Gestión Integral de Procesos del Negocio / Procesos">
      <formula>NOT(ISERROR(SEARCH("Modernización y Gestión Integral de Procesos del Negocio / Procesos",C4)))</formula>
    </cfRule>
    <cfRule type="containsText" dxfId="2578" priority="57" operator="containsText" text="Transparencia y Cercanía al Ciudadano / Grupos de Interés">
      <formula>NOT(ISERROR(SEARCH("Transparencia y Cercanía al Ciudadano / Grupos de Interés",C4)))</formula>
    </cfRule>
    <cfRule type="containsText" dxfId="2577" priority="58" operator="containsText" text="Legitimidad y Sostenibilidad Fiscal / Resultados">
      <formula>NOT(ISERROR(SEARCH("Legitimidad y Sostenibilidad Fiscal / Resultados",C4)))</formula>
    </cfRule>
  </conditionalFormatting>
  <conditionalFormatting sqref="F4:G10 C4:D10">
    <cfRule type="containsText" dxfId="2576" priority="55" operator="containsText" text="Aprendizaje y Crecimiento / Talento Humano">
      <formula>NOT(ISERROR(SEARCH("Aprendizaje y Crecimiento / Talento Humano",C4)))</formula>
    </cfRule>
  </conditionalFormatting>
  <conditionalFormatting sqref="H4:H10">
    <cfRule type="expression" dxfId="2575" priority="48">
      <formula>$G4&lt;&gt;"Porcentaje"</formula>
    </cfRule>
    <cfRule type="expression" dxfId="2574" priority="49">
      <formula>$G4="Porcentaje"</formula>
    </cfRule>
  </conditionalFormatting>
  <conditionalFormatting sqref="I4:J10 F8:G10">
    <cfRule type="containsText" dxfId="2573" priority="42" operator="containsText" text="Aprendizaje y Crecimiento / Talento Humano">
      <formula>NOT(ISERROR(SEARCH("Aprendizaje y Crecimiento / Talento Humano",F4)))</formula>
    </cfRule>
    <cfRule type="containsText" dxfId="2572" priority="43" operator="containsText" text="Modernización y Gestión Integral de Procesos del Negocio / Procesos">
      <formula>NOT(ISERROR(SEARCH("Modernización y Gestión Integral de Procesos del Negocio / Procesos",F4)))</formula>
    </cfRule>
    <cfRule type="containsText" dxfId="2571" priority="44" operator="containsText" text="Transparencia y Cercanía al Ciudadano / Grupos de Interés">
      <formula>NOT(ISERROR(SEARCH("Transparencia y Cercanía al Ciudadano / Grupos de Interés",F4)))</formula>
    </cfRule>
    <cfRule type="containsText" dxfId="2570" priority="45" operator="containsText" text="Legitimidad y Sostenibilidad Fiscal / Resultados">
      <formula>NOT(ISERROR(SEARCH("Legitimidad y Sostenibilidad Fiscal / Resultados",F4)))</formula>
    </cfRule>
  </conditionalFormatting>
  <conditionalFormatting sqref="O4:O10">
    <cfRule type="containsText" dxfId="2569" priority="59" operator="containsText" text="Sin medición en la vigencia">
      <formula>NOT(ISERROR(SEARCH("Sin medición en la vigencia",O4)))</formula>
    </cfRule>
    <cfRule type="cellIs" dxfId="2568" priority="60" operator="greaterThan">
      <formula>1.1</formula>
    </cfRule>
    <cfRule type="cellIs" dxfId="2567" priority="61" operator="between">
      <formula>100%</formula>
      <formula>110%</formula>
    </cfRule>
    <cfRule type="cellIs" dxfId="2566" priority="62" operator="between">
      <formula>70%</formula>
      <formula>99.9999999%</formula>
    </cfRule>
    <cfRule type="cellIs" dxfId="2565" priority="63" operator="between">
      <formula>0</formula>
      <formula>0.6999999999999</formula>
    </cfRule>
  </conditionalFormatting>
  <conditionalFormatting sqref="P4:P10">
    <cfRule type="cellIs" dxfId="2564" priority="65" operator="greaterThan">
      <formula>1.1</formula>
    </cfRule>
    <cfRule type="cellIs" dxfId="2563" priority="66" operator="between">
      <formula>100%</formula>
      <formula>110%</formula>
    </cfRule>
    <cfRule type="cellIs" dxfId="2562" priority="67" operator="between">
      <formula>70%</formula>
      <formula>99.9999999%</formula>
    </cfRule>
    <cfRule type="cellIs" dxfId="2561" priority="68" operator="between">
      <formula>0</formula>
      <formula>0.6999999999999</formula>
    </cfRule>
  </conditionalFormatting>
  <conditionalFormatting sqref="M4:N10">
    <cfRule type="expression" dxfId="2560" priority="46">
      <formula>$G4&lt;&gt;"Porcentaje"</formula>
    </cfRule>
    <cfRule type="expression" dxfId="2559" priority="47">
      <formula>$G4="Porcentaje"</formula>
    </cfRule>
  </conditionalFormatting>
  <hyperlinks>
    <hyperlink ref="Q11" location="Principal!A1" display="volver al índice" xr:uid="{2E8D1C24-12B9-41C9-A5E7-C102AC703DD4}"/>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6272FBAD-868D-43E1-8F5B-811936143C7A}">
            <xm:f>NOT(ISERROR(SEARCH("-",P4)))</xm:f>
            <xm:f>"-"</xm:f>
            <x14:dxf>
              <fill>
                <patternFill>
                  <bgColor rgb="FF000000"/>
                </patternFill>
              </fill>
            </x14:dxf>
          </x14:cfRule>
          <xm:sqref>P4:P10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9B5E0-8447-4156-B168-C2469246AE37}">
  <sheetPr codeName="Hoja29">
    <pageSetUpPr fitToPage="1"/>
  </sheetPr>
  <dimension ref="A1:Q28"/>
  <sheetViews>
    <sheetView zoomScale="60" zoomScaleNormal="60" workbookViewId="0">
      <pane xSplit="5" ySplit="3" topLeftCell="N2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154</v>
      </c>
      <c r="E1" s="9" t="s">
        <v>62</v>
      </c>
      <c r="F1" s="9"/>
      <c r="G1" s="9"/>
      <c r="H1" s="77"/>
      <c r="I1" s="10"/>
      <c r="J1" s="11"/>
      <c r="K1" s="12"/>
      <c r="L1" s="41"/>
      <c r="M1" s="14"/>
      <c r="N1" s="14"/>
      <c r="O1" s="15"/>
      <c r="P1" s="15"/>
      <c r="Q1" s="13"/>
    </row>
    <row r="2" spans="1:17" ht="69" customHeight="1" thickBot="1" x14ac:dyDescent="0.3">
      <c r="A2" s="5"/>
      <c r="B2" s="6"/>
      <c r="C2" s="43"/>
      <c r="D2" s="43"/>
      <c r="E2" s="17" t="s">
        <v>421</v>
      </c>
      <c r="F2" s="18"/>
      <c r="G2" s="18"/>
      <c r="H2" s="78"/>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79" t="s">
        <v>429</v>
      </c>
      <c r="I3" s="22" t="s">
        <v>430</v>
      </c>
      <c r="J3" s="22" t="s">
        <v>431</v>
      </c>
      <c r="K3" s="22" t="s">
        <v>432</v>
      </c>
      <c r="L3" s="22" t="s">
        <v>433</v>
      </c>
      <c r="M3" s="23" t="s">
        <v>434</v>
      </c>
      <c r="N3" s="23" t="s">
        <v>435</v>
      </c>
      <c r="O3" s="24" t="s">
        <v>436</v>
      </c>
      <c r="P3" s="24" t="s">
        <v>437</v>
      </c>
      <c r="Q3" s="135" t="s">
        <v>120</v>
      </c>
    </row>
    <row r="4" spans="1:17" ht="48.75" thickTop="1" thickBot="1" x14ac:dyDescent="0.3">
      <c r="A4" s="25">
        <v>80</v>
      </c>
      <c r="B4" s="26" t="s">
        <v>438</v>
      </c>
      <c r="C4" s="27" t="s">
        <v>127</v>
      </c>
      <c r="D4" s="27" t="s">
        <v>847</v>
      </c>
      <c r="E4" s="27" t="s">
        <v>848</v>
      </c>
      <c r="F4" s="27" t="s">
        <v>849</v>
      </c>
      <c r="G4" s="27" t="s">
        <v>122</v>
      </c>
      <c r="H4" s="27">
        <v>0.98</v>
      </c>
      <c r="I4" s="27" t="s">
        <v>123</v>
      </c>
      <c r="J4" s="27" t="s">
        <v>126</v>
      </c>
      <c r="K4" s="29" t="s">
        <v>62</v>
      </c>
      <c r="L4" s="29"/>
      <c r="M4" s="30">
        <v>0.98</v>
      </c>
      <c r="N4" s="30">
        <v>0.92933333333333334</v>
      </c>
      <c r="O4" s="31">
        <v>0.94829931972789117</v>
      </c>
      <c r="P4" s="31">
        <v>0.94829931972789117</v>
      </c>
      <c r="Q4" s="101" t="s">
        <v>2557</v>
      </c>
    </row>
    <row r="5" spans="1:17" ht="151.5" thickTop="1" thickBot="1" x14ac:dyDescent="0.3">
      <c r="A5" s="25">
        <v>109</v>
      </c>
      <c r="B5" s="26" t="s">
        <v>438</v>
      </c>
      <c r="C5" s="27" t="s">
        <v>290</v>
      </c>
      <c r="D5" s="27" t="s">
        <v>290</v>
      </c>
      <c r="E5" s="27" t="s">
        <v>317</v>
      </c>
      <c r="F5" s="27" t="s">
        <v>121</v>
      </c>
      <c r="G5" s="27" t="s">
        <v>122</v>
      </c>
      <c r="H5" s="27">
        <v>0.95</v>
      </c>
      <c r="I5" s="27" t="s">
        <v>123</v>
      </c>
      <c r="J5" s="27" t="s">
        <v>124</v>
      </c>
      <c r="K5" s="29" t="s">
        <v>93</v>
      </c>
      <c r="L5" s="29"/>
      <c r="M5" s="30">
        <v>0.95</v>
      </c>
      <c r="N5" s="30">
        <v>0.97889999999999999</v>
      </c>
      <c r="O5" s="31">
        <v>1.0304210526315789</v>
      </c>
      <c r="P5" s="31">
        <v>1.0304210526315789</v>
      </c>
      <c r="Q5" s="101" t="s">
        <v>2558</v>
      </c>
    </row>
    <row r="6" spans="1:17" ht="114" thickTop="1" thickBot="1" x14ac:dyDescent="0.3">
      <c r="A6" s="25">
        <v>98</v>
      </c>
      <c r="B6" s="26" t="s">
        <v>438</v>
      </c>
      <c r="C6" s="27" t="s">
        <v>290</v>
      </c>
      <c r="D6" s="27" t="s">
        <v>446</v>
      </c>
      <c r="E6" s="27" t="s">
        <v>125</v>
      </c>
      <c r="F6" s="27" t="s">
        <v>331</v>
      </c>
      <c r="G6" s="27" t="s">
        <v>122</v>
      </c>
      <c r="H6" s="27">
        <v>0.95</v>
      </c>
      <c r="I6" s="27" t="s">
        <v>123</v>
      </c>
      <c r="J6" s="27" t="s">
        <v>126</v>
      </c>
      <c r="K6" s="29" t="s">
        <v>93</v>
      </c>
      <c r="L6" s="29"/>
      <c r="M6" s="30">
        <v>0.95</v>
      </c>
      <c r="N6" s="30">
        <v>0.80100000000000005</v>
      </c>
      <c r="O6" s="31">
        <v>0.84315789473684222</v>
      </c>
      <c r="P6" s="31">
        <v>0.84315789473684222</v>
      </c>
      <c r="Q6" s="101" t="s">
        <v>2559</v>
      </c>
    </row>
    <row r="7" spans="1:17" ht="33" thickTop="1" thickBot="1" x14ac:dyDescent="0.3">
      <c r="A7" s="25">
        <v>81</v>
      </c>
      <c r="B7" s="26" t="s">
        <v>449</v>
      </c>
      <c r="C7" s="27" t="s">
        <v>133</v>
      </c>
      <c r="D7" s="27" t="s">
        <v>285</v>
      </c>
      <c r="E7" s="27" t="s">
        <v>850</v>
      </c>
      <c r="F7" s="27" t="s">
        <v>851</v>
      </c>
      <c r="G7" s="27" t="s">
        <v>122</v>
      </c>
      <c r="H7" s="27">
        <v>0.98</v>
      </c>
      <c r="I7" s="27" t="s">
        <v>123</v>
      </c>
      <c r="J7" s="27" t="s">
        <v>126</v>
      </c>
      <c r="K7" s="29" t="s">
        <v>62</v>
      </c>
      <c r="L7" s="29"/>
      <c r="M7" s="30">
        <v>0.98</v>
      </c>
      <c r="N7" s="30">
        <v>1</v>
      </c>
      <c r="O7" s="31">
        <v>1.0204081632653061</v>
      </c>
      <c r="P7" s="31">
        <v>1.0204081632653061</v>
      </c>
      <c r="Q7" s="42" t="s">
        <v>2560</v>
      </c>
    </row>
    <row r="8" spans="1:17" ht="76.5" thickTop="1" thickBot="1" x14ac:dyDescent="0.3">
      <c r="A8" s="25">
        <v>82</v>
      </c>
      <c r="B8" s="26" t="s">
        <v>449</v>
      </c>
      <c r="C8" s="27" t="s">
        <v>133</v>
      </c>
      <c r="D8" s="27" t="s">
        <v>285</v>
      </c>
      <c r="E8" s="27" t="s">
        <v>852</v>
      </c>
      <c r="F8" s="27" t="s">
        <v>849</v>
      </c>
      <c r="G8" s="27" t="s">
        <v>122</v>
      </c>
      <c r="H8" s="27">
        <v>0.98</v>
      </c>
      <c r="I8" s="27" t="s">
        <v>123</v>
      </c>
      <c r="J8" s="27" t="s">
        <v>126</v>
      </c>
      <c r="K8" s="29" t="s">
        <v>62</v>
      </c>
      <c r="L8" s="29"/>
      <c r="M8" s="30">
        <v>0.98</v>
      </c>
      <c r="N8" s="30">
        <v>0.69666666666666666</v>
      </c>
      <c r="O8" s="31">
        <v>0.71088435374149661</v>
      </c>
      <c r="P8" s="31">
        <v>0.71088435374149661</v>
      </c>
      <c r="Q8" s="101" t="s">
        <v>2561</v>
      </c>
    </row>
    <row r="9" spans="1:17" ht="132.75" thickTop="1" thickBot="1" x14ac:dyDescent="0.3">
      <c r="A9" s="137">
        <v>20</v>
      </c>
      <c r="B9" s="138" t="s">
        <v>449</v>
      </c>
      <c r="C9" s="140" t="s">
        <v>160</v>
      </c>
      <c r="D9" s="140" t="s">
        <v>402</v>
      </c>
      <c r="E9" s="140" t="s">
        <v>452</v>
      </c>
      <c r="F9" s="140" t="s">
        <v>453</v>
      </c>
      <c r="G9" s="140" t="s">
        <v>122</v>
      </c>
      <c r="H9" s="140">
        <v>1</v>
      </c>
      <c r="I9" s="140" t="s">
        <v>130</v>
      </c>
      <c r="J9" s="140" t="s">
        <v>126</v>
      </c>
      <c r="K9" s="142" t="s">
        <v>51</v>
      </c>
      <c r="L9" s="142"/>
      <c r="M9" s="143">
        <v>1</v>
      </c>
      <c r="N9" s="143">
        <v>0</v>
      </c>
      <c r="O9" s="144" t="s">
        <v>406</v>
      </c>
      <c r="P9" s="144" t="s">
        <v>291</v>
      </c>
      <c r="Q9" s="324" t="s">
        <v>2562</v>
      </c>
    </row>
    <row r="10" spans="1:17" ht="357.75" thickTop="1" thickBot="1" x14ac:dyDescent="0.3">
      <c r="A10" s="25">
        <v>83</v>
      </c>
      <c r="B10" s="26" t="s">
        <v>449</v>
      </c>
      <c r="C10" s="27" t="s">
        <v>133</v>
      </c>
      <c r="D10" s="27" t="s">
        <v>281</v>
      </c>
      <c r="E10" s="27" t="s">
        <v>853</v>
      </c>
      <c r="F10" s="27" t="s">
        <v>280</v>
      </c>
      <c r="G10" s="27" t="s">
        <v>122</v>
      </c>
      <c r="H10" s="27">
        <v>0.98</v>
      </c>
      <c r="I10" s="27" t="s">
        <v>123</v>
      </c>
      <c r="J10" s="27" t="s">
        <v>126</v>
      </c>
      <c r="K10" s="29" t="s">
        <v>62</v>
      </c>
      <c r="L10" s="29"/>
      <c r="M10" s="30">
        <v>0.98</v>
      </c>
      <c r="N10" s="30">
        <v>1</v>
      </c>
      <c r="O10" s="31">
        <v>1.0204081632653061</v>
      </c>
      <c r="P10" s="31">
        <v>1.0204081632653061</v>
      </c>
      <c r="Q10" s="101" t="s">
        <v>2563</v>
      </c>
    </row>
    <row r="11" spans="1:17" ht="357.75" thickTop="1" thickBot="1" x14ac:dyDescent="0.3">
      <c r="A11" s="25">
        <v>215</v>
      </c>
      <c r="B11" s="26" t="s">
        <v>460</v>
      </c>
      <c r="C11" s="27" t="s">
        <v>253</v>
      </c>
      <c r="D11" s="27" t="s">
        <v>854</v>
      </c>
      <c r="E11" s="27" t="s">
        <v>855</v>
      </c>
      <c r="F11" s="27" t="s">
        <v>280</v>
      </c>
      <c r="G11" s="27" t="s">
        <v>122</v>
      </c>
      <c r="H11" s="27">
        <v>1</v>
      </c>
      <c r="I11" s="27" t="s">
        <v>123</v>
      </c>
      <c r="J11" s="27" t="s">
        <v>126</v>
      </c>
      <c r="K11" s="29" t="s">
        <v>62</v>
      </c>
      <c r="L11" s="29"/>
      <c r="M11" s="30">
        <v>1</v>
      </c>
      <c r="N11" s="30">
        <v>0.95833333333333326</v>
      </c>
      <c r="O11" s="31">
        <v>0.95833333333333326</v>
      </c>
      <c r="P11" s="31">
        <v>0.95833333333333326</v>
      </c>
      <c r="Q11" s="101" t="s">
        <v>2564</v>
      </c>
    </row>
    <row r="12" spans="1:17" ht="114" thickTop="1" thickBot="1" x14ac:dyDescent="0.3">
      <c r="A12" s="25">
        <v>84</v>
      </c>
      <c r="B12" s="26" t="s">
        <v>460</v>
      </c>
      <c r="C12" s="27" t="s">
        <v>253</v>
      </c>
      <c r="D12" s="27" t="s">
        <v>282</v>
      </c>
      <c r="E12" s="27" t="s">
        <v>287</v>
      </c>
      <c r="F12" s="27" t="s">
        <v>856</v>
      </c>
      <c r="G12" s="27" t="s">
        <v>207</v>
      </c>
      <c r="H12" s="27">
        <v>1</v>
      </c>
      <c r="I12" s="27" t="s">
        <v>130</v>
      </c>
      <c r="J12" s="27" t="s">
        <v>124</v>
      </c>
      <c r="K12" s="29" t="s">
        <v>62</v>
      </c>
      <c r="L12" s="29"/>
      <c r="M12" s="30">
        <v>1</v>
      </c>
      <c r="N12" s="30">
        <v>1</v>
      </c>
      <c r="O12" s="31">
        <v>1</v>
      </c>
      <c r="P12" s="31">
        <v>1</v>
      </c>
      <c r="Q12" s="101" t="s">
        <v>2565</v>
      </c>
    </row>
    <row r="13" spans="1:17" ht="95.25" thickTop="1" thickBot="1" x14ac:dyDescent="0.3">
      <c r="A13" s="25">
        <v>85</v>
      </c>
      <c r="B13" s="26" t="s">
        <v>460</v>
      </c>
      <c r="C13" s="27" t="s">
        <v>253</v>
      </c>
      <c r="D13" s="27" t="s">
        <v>282</v>
      </c>
      <c r="E13" s="27" t="s">
        <v>857</v>
      </c>
      <c r="F13" s="27" t="s">
        <v>858</v>
      </c>
      <c r="G13" s="27" t="s">
        <v>207</v>
      </c>
      <c r="H13" s="27">
        <v>1</v>
      </c>
      <c r="I13" s="27" t="s">
        <v>130</v>
      </c>
      <c r="J13" s="27" t="s">
        <v>124</v>
      </c>
      <c r="K13" s="29" t="s">
        <v>62</v>
      </c>
      <c r="L13" s="29"/>
      <c r="M13" s="30">
        <v>1</v>
      </c>
      <c r="N13" s="30">
        <v>1</v>
      </c>
      <c r="O13" s="31">
        <v>1</v>
      </c>
      <c r="P13" s="31">
        <v>1</v>
      </c>
      <c r="Q13" s="71" t="s">
        <v>2567</v>
      </c>
    </row>
    <row r="14" spans="1:17" ht="57.75" thickTop="1" thickBot="1" x14ac:dyDescent="0.3">
      <c r="A14" s="25">
        <v>86</v>
      </c>
      <c r="B14" s="26" t="s">
        <v>460</v>
      </c>
      <c r="C14" s="27" t="s">
        <v>253</v>
      </c>
      <c r="D14" s="27" t="s">
        <v>282</v>
      </c>
      <c r="E14" s="27" t="s">
        <v>859</v>
      </c>
      <c r="F14" s="27" t="s">
        <v>280</v>
      </c>
      <c r="G14" s="27" t="s">
        <v>122</v>
      </c>
      <c r="H14" s="27">
        <v>0.95</v>
      </c>
      <c r="I14" s="27" t="s">
        <v>123</v>
      </c>
      <c r="J14" s="27" t="s">
        <v>126</v>
      </c>
      <c r="K14" s="29" t="s">
        <v>62</v>
      </c>
      <c r="L14" s="29"/>
      <c r="M14" s="30">
        <v>0.95</v>
      </c>
      <c r="N14" s="30">
        <v>1</v>
      </c>
      <c r="O14" s="31">
        <v>1.0526315789473684</v>
      </c>
      <c r="P14" s="31">
        <v>1.0526315789473684</v>
      </c>
      <c r="Q14" s="71" t="s">
        <v>2568</v>
      </c>
    </row>
    <row r="15" spans="1:17" ht="57.75" thickTop="1" thickBot="1" x14ac:dyDescent="0.3">
      <c r="A15" s="25">
        <v>87</v>
      </c>
      <c r="B15" s="26" t="s">
        <v>460</v>
      </c>
      <c r="C15" s="27" t="s">
        <v>253</v>
      </c>
      <c r="D15" s="27" t="s">
        <v>282</v>
      </c>
      <c r="E15" s="27" t="s">
        <v>860</v>
      </c>
      <c r="F15" s="27" t="s">
        <v>280</v>
      </c>
      <c r="G15" s="27" t="s">
        <v>122</v>
      </c>
      <c r="H15" s="27">
        <v>0.95</v>
      </c>
      <c r="I15" s="27" t="s">
        <v>123</v>
      </c>
      <c r="J15" s="27" t="s">
        <v>126</v>
      </c>
      <c r="K15" s="29" t="s">
        <v>62</v>
      </c>
      <c r="L15" s="29"/>
      <c r="M15" s="30">
        <v>0.95</v>
      </c>
      <c r="N15" s="30">
        <v>1</v>
      </c>
      <c r="O15" s="31">
        <v>1.0526315789473684</v>
      </c>
      <c r="P15" s="31">
        <v>1.0526315789473684</v>
      </c>
      <c r="Q15" s="32" t="s">
        <v>2569</v>
      </c>
    </row>
    <row r="16" spans="1:17" ht="39" thickTop="1" thickBot="1" x14ac:dyDescent="0.3">
      <c r="A16" s="25">
        <v>88</v>
      </c>
      <c r="B16" s="26" t="s">
        <v>460</v>
      </c>
      <c r="C16" s="27" t="s">
        <v>253</v>
      </c>
      <c r="D16" s="27" t="s">
        <v>283</v>
      </c>
      <c r="E16" s="27" t="s">
        <v>838</v>
      </c>
      <c r="F16" s="27" t="s">
        <v>286</v>
      </c>
      <c r="G16" s="27" t="s">
        <v>122</v>
      </c>
      <c r="H16" s="27">
        <v>1</v>
      </c>
      <c r="I16" s="27" t="s">
        <v>123</v>
      </c>
      <c r="J16" s="27" t="s">
        <v>126</v>
      </c>
      <c r="K16" s="29" t="s">
        <v>62</v>
      </c>
      <c r="L16" s="29"/>
      <c r="M16" s="30">
        <v>1</v>
      </c>
      <c r="N16" s="30">
        <v>1</v>
      </c>
      <c r="O16" s="31">
        <v>1</v>
      </c>
      <c r="P16" s="31">
        <v>1</v>
      </c>
      <c r="Q16" s="32" t="s">
        <v>2570</v>
      </c>
    </row>
    <row r="17" spans="1:17" ht="39" thickTop="1" thickBot="1" x14ac:dyDescent="0.3">
      <c r="A17" s="25">
        <v>89</v>
      </c>
      <c r="B17" s="26" t="s">
        <v>460</v>
      </c>
      <c r="C17" s="27" t="s">
        <v>253</v>
      </c>
      <c r="D17" s="27" t="s">
        <v>283</v>
      </c>
      <c r="E17" s="27" t="s">
        <v>839</v>
      </c>
      <c r="F17" s="27" t="s">
        <v>840</v>
      </c>
      <c r="G17" s="27" t="s">
        <v>122</v>
      </c>
      <c r="H17" s="27">
        <v>0.9</v>
      </c>
      <c r="I17" s="27" t="s">
        <v>123</v>
      </c>
      <c r="J17" s="27" t="s">
        <v>126</v>
      </c>
      <c r="K17" s="29" t="s">
        <v>62</v>
      </c>
      <c r="L17" s="29"/>
      <c r="M17" s="30">
        <v>0.9</v>
      </c>
      <c r="N17" s="30">
        <v>0.93825000000000003</v>
      </c>
      <c r="O17" s="31">
        <v>1.0425</v>
      </c>
      <c r="P17" s="31">
        <v>1.0425</v>
      </c>
      <c r="Q17" s="32" t="s">
        <v>2571</v>
      </c>
    </row>
    <row r="18" spans="1:17" ht="39" thickTop="1" thickBot="1" x14ac:dyDescent="0.3">
      <c r="A18" s="25">
        <v>143</v>
      </c>
      <c r="B18" s="26" t="s">
        <v>460</v>
      </c>
      <c r="C18" s="27" t="s">
        <v>253</v>
      </c>
      <c r="D18" s="27" t="s">
        <v>854</v>
      </c>
      <c r="E18" s="27" t="s">
        <v>861</v>
      </c>
      <c r="F18" s="27" t="s">
        <v>280</v>
      </c>
      <c r="G18" s="27" t="s">
        <v>122</v>
      </c>
      <c r="H18" s="27">
        <v>1</v>
      </c>
      <c r="I18" s="27" t="s">
        <v>123</v>
      </c>
      <c r="J18" s="27" t="s">
        <v>126</v>
      </c>
      <c r="K18" s="29" t="s">
        <v>62</v>
      </c>
      <c r="L18" s="29"/>
      <c r="M18" s="30">
        <v>1</v>
      </c>
      <c r="N18" s="30">
        <v>0.94499999999999995</v>
      </c>
      <c r="O18" s="31">
        <v>0.94499999999999995</v>
      </c>
      <c r="P18" s="31">
        <v>0.94499999999999995</v>
      </c>
      <c r="Q18" s="32" t="s">
        <v>2572</v>
      </c>
    </row>
    <row r="19" spans="1:17" ht="76.5" thickTop="1" thickBot="1" x14ac:dyDescent="0.3">
      <c r="A19" s="25">
        <v>90</v>
      </c>
      <c r="B19" s="26" t="s">
        <v>460</v>
      </c>
      <c r="C19" s="27" t="s">
        <v>253</v>
      </c>
      <c r="D19" s="27" t="s">
        <v>283</v>
      </c>
      <c r="E19" s="27" t="s">
        <v>284</v>
      </c>
      <c r="F19" s="27" t="s">
        <v>288</v>
      </c>
      <c r="G19" s="27" t="s">
        <v>122</v>
      </c>
      <c r="H19" s="27">
        <v>0.998</v>
      </c>
      <c r="I19" s="27" t="s">
        <v>123</v>
      </c>
      <c r="J19" s="27" t="s">
        <v>126</v>
      </c>
      <c r="K19" s="29" t="s">
        <v>62</v>
      </c>
      <c r="L19" s="29"/>
      <c r="M19" s="30">
        <v>0.998</v>
      </c>
      <c r="N19" s="30">
        <v>0.99916666666666676</v>
      </c>
      <c r="O19" s="31">
        <v>1.0011690046760189</v>
      </c>
      <c r="P19" s="31">
        <v>1.0011690046760189</v>
      </c>
      <c r="Q19" s="71" t="s">
        <v>2573</v>
      </c>
    </row>
    <row r="20" spans="1:17" ht="409.6" thickTop="1" thickBot="1" x14ac:dyDescent="0.3">
      <c r="A20" s="25">
        <v>91</v>
      </c>
      <c r="B20" s="83" t="s">
        <v>460</v>
      </c>
      <c r="C20" s="84" t="s">
        <v>253</v>
      </c>
      <c r="D20" s="84" t="s">
        <v>854</v>
      </c>
      <c r="E20" s="84" t="s">
        <v>862</v>
      </c>
      <c r="F20" s="84" t="s">
        <v>280</v>
      </c>
      <c r="G20" s="84" t="s">
        <v>122</v>
      </c>
      <c r="H20" s="84">
        <v>1</v>
      </c>
      <c r="I20" s="84" t="s">
        <v>123</v>
      </c>
      <c r="J20" s="84" t="s">
        <v>126</v>
      </c>
      <c r="K20" s="86" t="s">
        <v>62</v>
      </c>
      <c r="L20" s="86"/>
      <c r="M20" s="89"/>
      <c r="N20" s="89"/>
      <c r="O20" s="88"/>
      <c r="P20" s="88"/>
      <c r="Q20" s="180" t="s">
        <v>3204</v>
      </c>
    </row>
    <row r="21" spans="1:17" ht="57.75" thickTop="1" thickBot="1" x14ac:dyDescent="0.3">
      <c r="A21" s="25">
        <v>92</v>
      </c>
      <c r="B21" s="26" t="s">
        <v>460</v>
      </c>
      <c r="C21" s="27" t="s">
        <v>253</v>
      </c>
      <c r="D21" s="27" t="s">
        <v>863</v>
      </c>
      <c r="E21" s="27" t="s">
        <v>279</v>
      </c>
      <c r="F21" s="27" t="s">
        <v>280</v>
      </c>
      <c r="G21" s="27" t="s">
        <v>122</v>
      </c>
      <c r="H21" s="27">
        <v>1</v>
      </c>
      <c r="I21" s="27" t="s">
        <v>123</v>
      </c>
      <c r="J21" s="27" t="s">
        <v>126</v>
      </c>
      <c r="K21" s="29" t="s">
        <v>62</v>
      </c>
      <c r="L21" s="29"/>
      <c r="M21" s="30">
        <v>1</v>
      </c>
      <c r="N21" s="30">
        <v>0.98075000000000001</v>
      </c>
      <c r="O21" s="31">
        <v>0.98075000000000001</v>
      </c>
      <c r="P21" s="31">
        <v>0.98075000000000001</v>
      </c>
      <c r="Q21" s="32" t="s">
        <v>2574</v>
      </c>
    </row>
    <row r="22" spans="1:17" ht="320.25" thickTop="1" thickBot="1" x14ac:dyDescent="0.3">
      <c r="A22" s="25">
        <v>93</v>
      </c>
      <c r="B22" s="26" t="s">
        <v>460</v>
      </c>
      <c r="C22" s="27" t="s">
        <v>253</v>
      </c>
      <c r="D22" s="27" t="s">
        <v>863</v>
      </c>
      <c r="E22" s="27" t="s">
        <v>864</v>
      </c>
      <c r="F22" s="27" t="s">
        <v>280</v>
      </c>
      <c r="G22" s="27" t="s">
        <v>122</v>
      </c>
      <c r="H22" s="27">
        <v>1</v>
      </c>
      <c r="I22" s="27" t="s">
        <v>123</v>
      </c>
      <c r="J22" s="27" t="s">
        <v>126</v>
      </c>
      <c r="K22" s="29" t="s">
        <v>62</v>
      </c>
      <c r="L22" s="29"/>
      <c r="M22" s="30">
        <v>1</v>
      </c>
      <c r="N22" s="30">
        <v>0.96233333333333326</v>
      </c>
      <c r="O22" s="31">
        <v>0.96233333333333326</v>
      </c>
      <c r="P22" s="31">
        <v>0.96233333333333326</v>
      </c>
      <c r="Q22" s="71" t="s">
        <v>2575</v>
      </c>
    </row>
    <row r="23" spans="1:17" ht="320.25" thickTop="1" thickBot="1" x14ac:dyDescent="0.3">
      <c r="A23" s="25">
        <v>94</v>
      </c>
      <c r="B23" s="26" t="s">
        <v>460</v>
      </c>
      <c r="C23" s="27" t="s">
        <v>253</v>
      </c>
      <c r="D23" s="27" t="s">
        <v>863</v>
      </c>
      <c r="E23" s="27" t="s">
        <v>865</v>
      </c>
      <c r="F23" s="27" t="s">
        <v>280</v>
      </c>
      <c r="G23" s="27" t="s">
        <v>122</v>
      </c>
      <c r="H23" s="27">
        <v>1</v>
      </c>
      <c r="I23" s="27" t="s">
        <v>123</v>
      </c>
      <c r="J23" s="27" t="s">
        <v>126</v>
      </c>
      <c r="K23" s="29" t="s">
        <v>62</v>
      </c>
      <c r="L23" s="29"/>
      <c r="M23" s="30">
        <v>1</v>
      </c>
      <c r="N23" s="30">
        <v>0.97675000000000001</v>
      </c>
      <c r="O23" s="31">
        <v>0.97675000000000001</v>
      </c>
      <c r="P23" s="31">
        <v>0.97675000000000001</v>
      </c>
      <c r="Q23" s="71" t="s">
        <v>2576</v>
      </c>
    </row>
    <row r="24" spans="1:17" ht="76.5" thickTop="1" thickBot="1" x14ac:dyDescent="0.3">
      <c r="A24" s="25">
        <v>95</v>
      </c>
      <c r="B24" s="26" t="s">
        <v>460</v>
      </c>
      <c r="C24" s="27" t="s">
        <v>149</v>
      </c>
      <c r="D24" s="27" t="s">
        <v>289</v>
      </c>
      <c r="E24" s="27" t="s">
        <v>841</v>
      </c>
      <c r="F24" s="27" t="s">
        <v>842</v>
      </c>
      <c r="G24" s="27" t="s">
        <v>122</v>
      </c>
      <c r="H24" s="27">
        <v>0.8</v>
      </c>
      <c r="I24" s="27" t="s">
        <v>132</v>
      </c>
      <c r="J24" s="27" t="s">
        <v>126</v>
      </c>
      <c r="K24" s="29" t="s">
        <v>62</v>
      </c>
      <c r="L24" s="29"/>
      <c r="M24" s="30">
        <v>0.8</v>
      </c>
      <c r="N24" s="30">
        <v>0.9</v>
      </c>
      <c r="O24" s="31">
        <v>1.125</v>
      </c>
      <c r="P24" s="31">
        <v>1.125</v>
      </c>
      <c r="Q24" s="71" t="s">
        <v>2577</v>
      </c>
    </row>
    <row r="25" spans="1:17" ht="189" thickTop="1" thickBot="1" x14ac:dyDescent="0.3">
      <c r="A25" s="25">
        <v>96</v>
      </c>
      <c r="B25" s="26" t="s">
        <v>460</v>
      </c>
      <c r="C25" s="27" t="s">
        <v>149</v>
      </c>
      <c r="D25" s="27" t="s">
        <v>289</v>
      </c>
      <c r="E25" s="27" t="s">
        <v>843</v>
      </c>
      <c r="F25" s="27" t="s">
        <v>844</v>
      </c>
      <c r="G25" s="27" t="s">
        <v>122</v>
      </c>
      <c r="H25" s="27">
        <v>1</v>
      </c>
      <c r="I25" s="27" t="s">
        <v>153</v>
      </c>
      <c r="J25" s="27" t="s">
        <v>126</v>
      </c>
      <c r="K25" s="29" t="s">
        <v>62</v>
      </c>
      <c r="L25" s="29"/>
      <c r="M25" s="30">
        <v>1</v>
      </c>
      <c r="N25" s="30">
        <v>1</v>
      </c>
      <c r="O25" s="31">
        <v>1</v>
      </c>
      <c r="P25" s="31">
        <v>1</v>
      </c>
      <c r="Q25" s="71" t="s">
        <v>2578</v>
      </c>
    </row>
    <row r="26" spans="1:17" ht="80.25" thickTop="1" thickBot="1" x14ac:dyDescent="0.3">
      <c r="A26" s="25">
        <v>105</v>
      </c>
      <c r="B26" s="26" t="s">
        <v>485</v>
      </c>
      <c r="C26" s="27" t="s">
        <v>154</v>
      </c>
      <c r="D26" s="27" t="s">
        <v>165</v>
      </c>
      <c r="E26" s="27" t="s">
        <v>155</v>
      </c>
      <c r="F26" s="27" t="s">
        <v>486</v>
      </c>
      <c r="G26" s="27" t="s">
        <v>122</v>
      </c>
      <c r="H26" s="27">
        <v>0.9</v>
      </c>
      <c r="I26" s="27" t="s">
        <v>132</v>
      </c>
      <c r="J26" s="27" t="s">
        <v>126</v>
      </c>
      <c r="K26" s="29" t="s">
        <v>87</v>
      </c>
      <c r="L26" s="29"/>
      <c r="M26" s="30">
        <v>0.9</v>
      </c>
      <c r="N26" s="30">
        <v>1.1000000000000001</v>
      </c>
      <c r="O26" s="31">
        <v>1.2222222222222223</v>
      </c>
      <c r="P26" s="31">
        <v>1.2222222222222223</v>
      </c>
      <c r="Q26" s="32" t="s">
        <v>2579</v>
      </c>
    </row>
    <row r="27" spans="1:17" ht="39" thickTop="1" thickBot="1" x14ac:dyDescent="0.3">
      <c r="A27" s="25">
        <v>97</v>
      </c>
      <c r="B27" s="26" t="s">
        <v>485</v>
      </c>
      <c r="C27" s="27" t="s">
        <v>154</v>
      </c>
      <c r="D27" s="27" t="s">
        <v>165</v>
      </c>
      <c r="E27" s="27" t="s">
        <v>845</v>
      </c>
      <c r="F27" s="27" t="s">
        <v>846</v>
      </c>
      <c r="G27" s="27" t="s">
        <v>122</v>
      </c>
      <c r="H27" s="27">
        <v>0.9</v>
      </c>
      <c r="I27" s="27" t="s">
        <v>123</v>
      </c>
      <c r="J27" s="27" t="s">
        <v>126</v>
      </c>
      <c r="K27" s="29" t="s">
        <v>62</v>
      </c>
      <c r="L27" s="29"/>
      <c r="M27" s="30">
        <v>0.9</v>
      </c>
      <c r="N27" s="30">
        <v>0.98333333333333328</v>
      </c>
      <c r="O27" s="31">
        <v>1.0925925925925926</v>
      </c>
      <c r="P27" s="31">
        <v>1.0925925925925926</v>
      </c>
      <c r="Q27" s="71" t="s">
        <v>2580</v>
      </c>
    </row>
    <row r="28" spans="1:17" ht="34.5" thickTop="1" x14ac:dyDescent="0.35">
      <c r="M28" s="3"/>
      <c r="N28" s="3"/>
      <c r="O28" s="2" t="s">
        <v>157</v>
      </c>
      <c r="P28" s="4">
        <f>+AVERAGE(P4:P27)</f>
        <v>0.99934057233730256</v>
      </c>
      <c r="Q28" s="1" t="s">
        <v>158</v>
      </c>
    </row>
  </sheetData>
  <sheetProtection algorithmName="SHA-512" hashValue="sWxxkkVcrHo850cqtfVOg331SnRDRs2hI31tGVnQ5lPhvCCzpumHFmAt4ABNNe8Ph1q+qvU+7uLqj68i7FeuHw==" saltValue="bF81yCZUTGo7L3Ngg0U76w==" spinCount="100000" sheet="1" formatCells="0" formatColumns="0" formatRows="0"/>
  <autoFilter ref="A3:Q27" xr:uid="{00000000-0001-0000-0400-000000000000}"/>
  <conditionalFormatting sqref="B4:B27">
    <cfRule type="containsText" dxfId="2557" priority="49" operator="containsText" text="Normatividad al Servicio del Cambio / Procesos">
      <formula>NOT(ISERROR(SEARCH("Normatividad al Servicio del Cambio / Procesos",B4)))</formula>
    </cfRule>
    <cfRule type="containsText" dxfId="2556" priority="77" operator="containsText" text="Transparencia y Cercanía al Ciudadano / Grupos de Interés ">
      <formula>NOT(ISERROR(SEARCH("Transparencia y Cercanía al Ciudadano / Grupos de Interés ",B4)))</formula>
    </cfRule>
    <cfRule type="containsText" dxfId="2555" priority="78" operator="containsText" text="Apoyo a la Modernización DIAN / Procesos">
      <formula>NOT(ISERROR(SEARCH("Apoyo a la Modernización DIAN / Procesos",B4)))</formula>
    </cfRule>
    <cfRule type="containsText" dxfId="2554" priority="79" operator="containsText" text="Transformación Cultural y Gestión del Cambio / Talento Humano">
      <formula>NOT(ISERROR(SEARCH("Transformación Cultural y Gestión del Cambio / Talento Humano",B4)))</formula>
    </cfRule>
    <cfRule type="containsText" dxfId="2553" priority="8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27 F4:G27">
    <cfRule type="containsText" dxfId="2552" priority="64" operator="containsText" text="Modernización y Gestión Integral de Procesos del Negocio / Procesos">
      <formula>NOT(ISERROR(SEARCH("Modernización y Gestión Integral de Procesos del Negocio / Procesos",C4)))</formula>
    </cfRule>
    <cfRule type="containsText" dxfId="2551" priority="65" operator="containsText" text="Transparencia y Cercanía al Ciudadano / Grupos de Interés">
      <formula>NOT(ISERROR(SEARCH("Transparencia y Cercanía al Ciudadano / Grupos de Interés",C4)))</formula>
    </cfRule>
    <cfRule type="containsText" dxfId="2550" priority="66" operator="containsText" text="Legitimidad y Sostenibilidad Fiscal / Resultados">
      <formula>NOT(ISERROR(SEARCH("Legitimidad y Sostenibilidad Fiscal / Resultados",C4)))</formula>
    </cfRule>
  </conditionalFormatting>
  <conditionalFormatting sqref="F4:G26 I4:J27">
    <cfRule type="containsText" dxfId="2549" priority="50" operator="containsText" text="Aprendizaje y Crecimiento / Talento Humano">
      <formula>NOT(ISERROR(SEARCH("Aprendizaje y Crecimiento / Talento Humano",F4)))</formula>
    </cfRule>
    <cfRule type="containsText" dxfId="2548" priority="51" operator="containsText" text="Modernización y Gestión Integral de Procesos del Negocio / Procesos">
      <formula>NOT(ISERROR(SEARCH("Modernización y Gestión Integral de Procesos del Negocio / Procesos",F4)))</formula>
    </cfRule>
    <cfRule type="containsText" dxfId="2547" priority="52" operator="containsText" text="Transparencia y Cercanía al Ciudadano / Grupos de Interés">
      <formula>NOT(ISERROR(SEARCH("Transparencia y Cercanía al Ciudadano / Grupos de Interés",F4)))</formula>
    </cfRule>
    <cfRule type="containsText" dxfId="2546" priority="53" operator="containsText" text="Legitimidad y Sostenibilidad Fiscal / Resultados">
      <formula>NOT(ISERROR(SEARCH("Legitimidad y Sostenibilidad Fiscal / Resultados",F4)))</formula>
    </cfRule>
  </conditionalFormatting>
  <conditionalFormatting sqref="F4:G27 C4:D27">
    <cfRule type="containsText" dxfId="2545" priority="63" operator="containsText" text="Aprendizaje y Crecimiento / Talento Humano">
      <formula>NOT(ISERROR(SEARCH("Aprendizaje y Crecimiento / Talento Humano",C4)))</formula>
    </cfRule>
  </conditionalFormatting>
  <conditionalFormatting sqref="H4:H27">
    <cfRule type="expression" dxfId="2544" priority="56">
      <formula>$G4&lt;&gt;"Porcentaje"</formula>
    </cfRule>
    <cfRule type="expression" dxfId="2543" priority="57">
      <formula>$G4="Porcentaje"</formula>
    </cfRule>
  </conditionalFormatting>
  <conditionalFormatting sqref="O4:O27">
    <cfRule type="containsText" dxfId="2542" priority="67" operator="containsText" text="Sin medición en la vigencia">
      <formula>NOT(ISERROR(SEARCH("Sin medición en la vigencia",O4)))</formula>
    </cfRule>
    <cfRule type="cellIs" dxfId="2541" priority="68" operator="greaterThan">
      <formula>1.1</formula>
    </cfRule>
    <cfRule type="cellIs" dxfId="2540" priority="69" operator="between">
      <formula>100%</formula>
      <formula>110%</formula>
    </cfRule>
    <cfRule type="cellIs" dxfId="2539" priority="70" operator="between">
      <formula>70%</formula>
      <formula>99.9999999%</formula>
    </cfRule>
    <cfRule type="cellIs" dxfId="2538" priority="71" operator="between">
      <formula>0</formula>
      <formula>0.6999999999999</formula>
    </cfRule>
  </conditionalFormatting>
  <conditionalFormatting sqref="P4:P27">
    <cfRule type="cellIs" dxfId="2537" priority="73" operator="greaterThan">
      <formula>1.1</formula>
    </cfRule>
    <cfRule type="cellIs" dxfId="2536" priority="74" operator="between">
      <formula>100%</formula>
      <formula>110%</formula>
    </cfRule>
    <cfRule type="cellIs" dxfId="2535" priority="75" operator="between">
      <formula>70%</formula>
      <formula>99.9999999%</formula>
    </cfRule>
    <cfRule type="cellIs" dxfId="2534" priority="76" operator="between">
      <formula>0</formula>
      <formula>0.6999999999999</formula>
    </cfRule>
  </conditionalFormatting>
  <conditionalFormatting sqref="M4:N27">
    <cfRule type="expression" dxfId="2533" priority="54">
      <formula>$G4&lt;&gt;"Porcentaje"</formula>
    </cfRule>
    <cfRule type="expression" dxfId="2532" priority="55">
      <formula>$G4="Porcentaje"</formula>
    </cfRule>
  </conditionalFormatting>
  <hyperlinks>
    <hyperlink ref="Q28" location="Principal!A1" display="volver al índice" xr:uid="{4BA1CEA1-9E11-4806-8E26-420C448A4A5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2" operator="containsText" id="{3067128B-6945-42D2-9E56-44BEFEBF5AD5}">
            <xm:f>NOT(ISERROR(SEARCH("-",P4)))</xm:f>
            <xm:f>"-"</xm:f>
            <x14:dxf>
              <fill>
                <patternFill>
                  <bgColor rgb="FF000000"/>
                </patternFill>
              </fill>
            </x14:dxf>
          </x14:cfRule>
          <xm:sqref>P4:P27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754D4-E07F-444A-87B7-96DCC9AF7BF1}">
  <sheetPr codeName="Hoja3">
    <pageSetUpPr fitToPage="1"/>
  </sheetPr>
  <dimension ref="A1:Q16"/>
  <sheetViews>
    <sheetView zoomScale="70" zoomScaleNormal="70" workbookViewId="0">
      <pane xSplit="5" ySplit="3" topLeftCell="N12"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208</v>
      </c>
      <c r="E1" s="9" t="s">
        <v>7</v>
      </c>
      <c r="F1" s="9"/>
      <c r="G1" s="9"/>
      <c r="H1" s="9"/>
      <c r="I1" s="10"/>
      <c r="J1" s="11"/>
      <c r="K1" s="12"/>
      <c r="L1" s="41"/>
      <c r="M1" s="14"/>
      <c r="N1" s="14"/>
      <c r="O1" s="15"/>
      <c r="P1" s="15"/>
      <c r="Q1" s="13"/>
    </row>
    <row r="2" spans="1:17" ht="69" customHeight="1" thickBot="1" x14ac:dyDescent="0.3">
      <c r="A2" s="5"/>
      <c r="B2" s="6"/>
      <c r="C2" s="43"/>
      <c r="D2" s="43"/>
      <c r="E2" s="17" t="s">
        <v>2451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57.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29"/>
      <c r="M4" s="30">
        <v>0.66500000000000004</v>
      </c>
      <c r="N4" s="30">
        <v>0.62649999999999995</v>
      </c>
      <c r="O4" s="31">
        <v>0.94210526315789456</v>
      </c>
      <c r="P4" s="31">
        <v>0.94210526315789456</v>
      </c>
      <c r="Q4" s="42" t="s">
        <v>2452</v>
      </c>
    </row>
    <row r="5" spans="1:17" ht="57.75" thickTop="1" thickBot="1" x14ac:dyDescent="0.3">
      <c r="A5" s="25">
        <v>109</v>
      </c>
      <c r="B5" s="26" t="s">
        <v>438</v>
      </c>
      <c r="C5" s="27" t="s">
        <v>290</v>
      </c>
      <c r="D5" s="27" t="s">
        <v>290</v>
      </c>
      <c r="E5" s="27" t="s">
        <v>317</v>
      </c>
      <c r="F5" s="27" t="s">
        <v>121</v>
      </c>
      <c r="G5" s="27" t="s">
        <v>122</v>
      </c>
      <c r="H5" s="28">
        <v>0.95</v>
      </c>
      <c r="I5" s="27" t="s">
        <v>123</v>
      </c>
      <c r="J5" s="27" t="s">
        <v>124</v>
      </c>
      <c r="K5" s="29" t="s">
        <v>93</v>
      </c>
      <c r="L5" s="29"/>
      <c r="M5" s="30">
        <v>0.95</v>
      </c>
      <c r="N5" s="30">
        <v>0.9870000000000001</v>
      </c>
      <c r="O5" s="31">
        <v>1.0389473684210528</v>
      </c>
      <c r="P5" s="31">
        <v>1.0389473684210528</v>
      </c>
      <c r="Q5" s="42" t="s">
        <v>2453</v>
      </c>
    </row>
    <row r="6" spans="1:17" ht="57.75" thickTop="1" thickBot="1" x14ac:dyDescent="0.3">
      <c r="A6" s="25">
        <v>98</v>
      </c>
      <c r="B6" s="26" t="s">
        <v>438</v>
      </c>
      <c r="C6" s="27" t="s">
        <v>290</v>
      </c>
      <c r="D6" s="27" t="s">
        <v>446</v>
      </c>
      <c r="E6" s="27" t="s">
        <v>125</v>
      </c>
      <c r="F6" s="27" t="s">
        <v>331</v>
      </c>
      <c r="G6" s="27" t="s">
        <v>122</v>
      </c>
      <c r="H6" s="28">
        <v>0.95</v>
      </c>
      <c r="I6" s="27" t="s">
        <v>123</v>
      </c>
      <c r="J6" s="27" t="s">
        <v>126</v>
      </c>
      <c r="K6" s="29" t="s">
        <v>93</v>
      </c>
      <c r="L6" s="29"/>
      <c r="M6" s="30">
        <v>0.95</v>
      </c>
      <c r="N6" s="30">
        <v>0.7982499999999999</v>
      </c>
      <c r="O6" s="31">
        <v>0.84026315789473682</v>
      </c>
      <c r="P6" s="31">
        <v>0.84026315789473682</v>
      </c>
      <c r="Q6" s="42" t="s">
        <v>2454</v>
      </c>
    </row>
    <row r="7" spans="1:17" ht="177" customHeight="1" thickTop="1" thickBot="1" x14ac:dyDescent="0.3">
      <c r="A7" s="25">
        <v>20</v>
      </c>
      <c r="B7" s="26" t="s">
        <v>449</v>
      </c>
      <c r="C7" s="27" t="s">
        <v>160</v>
      </c>
      <c r="D7" s="27" t="s">
        <v>402</v>
      </c>
      <c r="E7" s="27" t="s">
        <v>452</v>
      </c>
      <c r="F7" s="27" t="s">
        <v>453</v>
      </c>
      <c r="G7" s="27" t="s">
        <v>122</v>
      </c>
      <c r="H7" s="28">
        <v>1</v>
      </c>
      <c r="I7" s="27" t="s">
        <v>130</v>
      </c>
      <c r="J7" s="27" t="s">
        <v>126</v>
      </c>
      <c r="K7" s="29" t="s">
        <v>51</v>
      </c>
      <c r="L7" s="29"/>
      <c r="M7" s="30">
        <v>1</v>
      </c>
      <c r="N7" s="30">
        <v>1</v>
      </c>
      <c r="O7" s="31">
        <v>1</v>
      </c>
      <c r="P7" s="31">
        <v>1</v>
      </c>
      <c r="Q7" s="42" t="s">
        <v>2455</v>
      </c>
    </row>
    <row r="8" spans="1:17" ht="76.5" thickTop="1" thickBot="1" x14ac:dyDescent="0.3">
      <c r="A8" s="25">
        <v>61</v>
      </c>
      <c r="B8" s="26" t="s">
        <v>449</v>
      </c>
      <c r="C8" s="27" t="s">
        <v>133</v>
      </c>
      <c r="D8" s="27" t="s">
        <v>362</v>
      </c>
      <c r="E8" s="27" t="s">
        <v>144</v>
      </c>
      <c r="F8" s="27" t="s">
        <v>363</v>
      </c>
      <c r="G8" s="27" t="s">
        <v>145</v>
      </c>
      <c r="H8" s="28">
        <v>10.199999999999999</v>
      </c>
      <c r="I8" s="27" t="s">
        <v>123</v>
      </c>
      <c r="J8" s="27" t="s">
        <v>138</v>
      </c>
      <c r="K8" s="29" t="s">
        <v>7</v>
      </c>
      <c r="L8" s="29"/>
      <c r="M8" s="30">
        <v>10.199999999999999</v>
      </c>
      <c r="N8" s="30">
        <v>8.57</v>
      </c>
      <c r="O8" s="31">
        <v>1.1901983663943989</v>
      </c>
      <c r="P8" s="31">
        <v>1.1901983663943989</v>
      </c>
      <c r="Q8" s="42" t="s">
        <v>2456</v>
      </c>
    </row>
    <row r="9" spans="1:17" ht="76.5" thickTop="1" thickBot="1" x14ac:dyDescent="0.3">
      <c r="A9" s="25">
        <v>63</v>
      </c>
      <c r="B9" s="26" t="s">
        <v>460</v>
      </c>
      <c r="C9" s="27" t="s">
        <v>734</v>
      </c>
      <c r="D9" s="27" t="s">
        <v>146</v>
      </c>
      <c r="E9" s="27" t="s">
        <v>147</v>
      </c>
      <c r="F9" s="27" t="s">
        <v>148</v>
      </c>
      <c r="G9" s="27" t="s">
        <v>122</v>
      </c>
      <c r="H9" s="28">
        <v>1</v>
      </c>
      <c r="I9" s="27" t="s">
        <v>130</v>
      </c>
      <c r="J9" s="27" t="s">
        <v>126</v>
      </c>
      <c r="K9" s="29" t="s">
        <v>7</v>
      </c>
      <c r="L9" s="29"/>
      <c r="M9" s="30">
        <v>1</v>
      </c>
      <c r="N9" s="30">
        <v>1</v>
      </c>
      <c r="O9" s="31">
        <v>1</v>
      </c>
      <c r="P9" s="31">
        <v>1</v>
      </c>
      <c r="Q9" s="42" t="s">
        <v>2457</v>
      </c>
    </row>
    <row r="10" spans="1:17" ht="151.5" thickTop="1" thickBot="1" x14ac:dyDescent="0.3">
      <c r="A10" s="25">
        <v>57</v>
      </c>
      <c r="B10" s="26" t="s">
        <v>480</v>
      </c>
      <c r="C10" s="27" t="s">
        <v>127</v>
      </c>
      <c r="D10" s="27" t="s">
        <v>159</v>
      </c>
      <c r="E10" s="27" t="s">
        <v>131</v>
      </c>
      <c r="F10" s="27" t="s">
        <v>766</v>
      </c>
      <c r="G10" s="27" t="s">
        <v>122</v>
      </c>
      <c r="H10" s="28">
        <v>1</v>
      </c>
      <c r="I10" s="27" t="s">
        <v>132</v>
      </c>
      <c r="J10" s="27" t="s">
        <v>126</v>
      </c>
      <c r="K10" s="29" t="s">
        <v>7</v>
      </c>
      <c r="L10" s="29"/>
      <c r="M10" s="30">
        <v>1</v>
      </c>
      <c r="N10" s="30">
        <v>1</v>
      </c>
      <c r="O10" s="31">
        <v>1</v>
      </c>
      <c r="P10" s="31">
        <v>1</v>
      </c>
      <c r="Q10" s="42" t="s">
        <v>2458</v>
      </c>
    </row>
    <row r="11" spans="1:17" ht="282.75" thickTop="1" thickBot="1" x14ac:dyDescent="0.3">
      <c r="A11" s="25">
        <v>58</v>
      </c>
      <c r="B11" s="26" t="s">
        <v>480</v>
      </c>
      <c r="C11" s="27" t="s">
        <v>133</v>
      </c>
      <c r="D11" s="27" t="s">
        <v>134</v>
      </c>
      <c r="E11" s="27" t="s">
        <v>135</v>
      </c>
      <c r="F11" s="27" t="s">
        <v>136</v>
      </c>
      <c r="G11" s="27" t="s">
        <v>137</v>
      </c>
      <c r="H11" s="28">
        <v>28</v>
      </c>
      <c r="I11" s="27" t="s">
        <v>123</v>
      </c>
      <c r="J11" s="27" t="s">
        <v>138</v>
      </c>
      <c r="K11" s="29" t="s">
        <v>7</v>
      </c>
      <c r="L11" s="29"/>
      <c r="M11" s="30">
        <v>28</v>
      </c>
      <c r="N11" s="30">
        <v>39.583333333333336</v>
      </c>
      <c r="O11" s="31">
        <v>0.70736842105263154</v>
      </c>
      <c r="P11" s="31">
        <v>0.70736842105263154</v>
      </c>
      <c r="Q11" s="42" t="s">
        <v>2459</v>
      </c>
    </row>
    <row r="12" spans="1:17" ht="207.75" thickTop="1" thickBot="1" x14ac:dyDescent="0.3">
      <c r="A12" s="25">
        <v>59</v>
      </c>
      <c r="B12" s="26" t="s">
        <v>480</v>
      </c>
      <c r="C12" s="27" t="s">
        <v>133</v>
      </c>
      <c r="D12" s="27" t="s">
        <v>139</v>
      </c>
      <c r="E12" s="27" t="s">
        <v>140</v>
      </c>
      <c r="F12" s="27" t="s">
        <v>141</v>
      </c>
      <c r="G12" s="27" t="s">
        <v>122</v>
      </c>
      <c r="H12" s="28">
        <v>1</v>
      </c>
      <c r="I12" s="27" t="s">
        <v>130</v>
      </c>
      <c r="J12" s="27" t="s">
        <v>126</v>
      </c>
      <c r="K12" s="29" t="s">
        <v>7</v>
      </c>
      <c r="L12" s="29"/>
      <c r="M12" s="30">
        <v>1</v>
      </c>
      <c r="N12" s="30">
        <v>1</v>
      </c>
      <c r="O12" s="31">
        <v>1</v>
      </c>
      <c r="P12" s="31">
        <v>1</v>
      </c>
      <c r="Q12" s="42" t="s">
        <v>2460</v>
      </c>
    </row>
    <row r="13" spans="1:17" ht="132.75" thickTop="1" thickBot="1" x14ac:dyDescent="0.3">
      <c r="A13" s="25">
        <v>60</v>
      </c>
      <c r="B13" s="26" t="s">
        <v>480</v>
      </c>
      <c r="C13" s="27" t="s">
        <v>133</v>
      </c>
      <c r="D13" s="27" t="s">
        <v>142</v>
      </c>
      <c r="E13" s="27" t="s">
        <v>143</v>
      </c>
      <c r="F13" s="27" t="s">
        <v>767</v>
      </c>
      <c r="G13" s="27" t="s">
        <v>122</v>
      </c>
      <c r="H13" s="28">
        <v>1</v>
      </c>
      <c r="I13" s="27" t="s">
        <v>123</v>
      </c>
      <c r="J13" s="27" t="s">
        <v>126</v>
      </c>
      <c r="K13" s="29" t="s">
        <v>7</v>
      </c>
      <c r="L13" s="29"/>
      <c r="M13" s="30">
        <v>1</v>
      </c>
      <c r="N13" s="30">
        <v>1</v>
      </c>
      <c r="O13" s="31">
        <v>1</v>
      </c>
      <c r="P13" s="31">
        <v>1</v>
      </c>
      <c r="Q13" s="42" t="s">
        <v>2461</v>
      </c>
    </row>
    <row r="14" spans="1:17" ht="114" thickTop="1" thickBot="1" x14ac:dyDescent="0.3">
      <c r="A14" s="25">
        <v>64</v>
      </c>
      <c r="B14" s="26" t="s">
        <v>480</v>
      </c>
      <c r="C14" s="27" t="s">
        <v>149</v>
      </c>
      <c r="D14" s="27" t="s">
        <v>150</v>
      </c>
      <c r="E14" s="27" t="s">
        <v>151</v>
      </c>
      <c r="F14" s="27" t="s">
        <v>152</v>
      </c>
      <c r="G14" s="27" t="s">
        <v>122</v>
      </c>
      <c r="H14" s="28">
        <v>1</v>
      </c>
      <c r="I14" s="27" t="s">
        <v>153</v>
      </c>
      <c r="J14" s="27" t="s">
        <v>126</v>
      </c>
      <c r="K14" s="29" t="s">
        <v>7</v>
      </c>
      <c r="L14" s="29"/>
      <c r="M14" s="30">
        <v>1</v>
      </c>
      <c r="N14" s="30">
        <v>0.9</v>
      </c>
      <c r="O14" s="31">
        <v>0.9</v>
      </c>
      <c r="P14" s="31">
        <v>0.9</v>
      </c>
      <c r="Q14" s="42" t="s">
        <v>2462</v>
      </c>
    </row>
    <row r="15" spans="1:17" ht="80.25" thickTop="1" thickBot="1" x14ac:dyDescent="0.3">
      <c r="A15" s="25">
        <v>105</v>
      </c>
      <c r="B15" s="26" t="s">
        <v>485</v>
      </c>
      <c r="C15" s="27" t="s">
        <v>154</v>
      </c>
      <c r="D15" s="27" t="s">
        <v>165</v>
      </c>
      <c r="E15" s="27" t="s">
        <v>155</v>
      </c>
      <c r="F15" s="27" t="s">
        <v>486</v>
      </c>
      <c r="G15" s="27" t="s">
        <v>122</v>
      </c>
      <c r="H15" s="28">
        <v>0.9</v>
      </c>
      <c r="I15" s="27" t="s">
        <v>132</v>
      </c>
      <c r="J15" s="27" t="s">
        <v>126</v>
      </c>
      <c r="K15" s="29" t="s">
        <v>87</v>
      </c>
      <c r="L15" s="29"/>
      <c r="M15" s="30">
        <v>0.9</v>
      </c>
      <c r="N15" s="30">
        <v>1.0939506172839506</v>
      </c>
      <c r="O15" s="31">
        <v>1.2155006858710562</v>
      </c>
      <c r="P15" s="31">
        <v>1.2155006858710562</v>
      </c>
      <c r="Q15" s="42" t="s">
        <v>2463</v>
      </c>
    </row>
    <row r="16" spans="1:17" ht="34.5" thickTop="1" x14ac:dyDescent="0.35">
      <c r="M16" s="320"/>
      <c r="N16" s="320"/>
      <c r="O16" s="317" t="s">
        <v>157</v>
      </c>
      <c r="P16" s="318">
        <v>0.98619860523264757</v>
      </c>
      <c r="Q16" s="319" t="s">
        <v>158</v>
      </c>
    </row>
  </sheetData>
  <sheetProtection algorithmName="SHA-512" hashValue="MOC5A+v3Ws5gePY/o3bZWT1yefw1AyFHrgSaVOMZ4wxonBHYLss4RxovDxkoh3E4eJoNII/sx8n5CGE882/DvA==" saltValue="Bac6DNDLp+k215xEDsYCAg==" spinCount="100000" sheet="1" formatCells="0" formatColumns="0"/>
  <autoFilter ref="A3:Q15" xr:uid="{00000000-0001-0000-0400-000000000000}"/>
  <conditionalFormatting sqref="B4:B15">
    <cfRule type="containsText" dxfId="3303" priority="77" operator="containsText" text="Normatividad al Servicio del Cambio / Procesos">
      <formula>NOT(ISERROR(SEARCH("Normatividad al Servicio del Cambio / Procesos",B4)))</formula>
    </cfRule>
    <cfRule type="containsText" dxfId="3302" priority="103" operator="containsText" text="Transparencia y Cercanía al Ciudadano / Grupos de Interés ">
      <formula>NOT(ISERROR(SEARCH("Transparencia y Cercanía al Ciudadano / Grupos de Interés ",B4)))</formula>
    </cfRule>
    <cfRule type="containsText" dxfId="3301" priority="104" operator="containsText" text="Apoyo a la Modernización DIAN / Procesos">
      <formula>NOT(ISERROR(SEARCH("Apoyo a la Modernización DIAN / Procesos",B4)))</formula>
    </cfRule>
    <cfRule type="containsText" dxfId="3300" priority="105" operator="containsText" text="Transformación Cultural y Gestión del Cambio / Talento Humano">
      <formula>NOT(ISERROR(SEARCH("Transformación Cultural y Gestión del Cambio / Talento Humano",B4)))</formula>
    </cfRule>
    <cfRule type="containsText" dxfId="3299" priority="10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5 F4:G15">
    <cfRule type="containsText" dxfId="3298" priority="90" operator="containsText" text="Modernización y Gestión Integral de Procesos del Negocio / Procesos">
      <formula>NOT(ISERROR(SEARCH("Modernización y Gestión Integral de Procesos del Negocio / Procesos",C4)))</formula>
    </cfRule>
    <cfRule type="containsText" dxfId="3297" priority="91" operator="containsText" text="Transparencia y Cercanía al Ciudadano / Grupos de Interés">
      <formula>NOT(ISERROR(SEARCH("Transparencia y Cercanía al Ciudadano / Grupos de Interés",C4)))</formula>
    </cfRule>
    <cfRule type="containsText" dxfId="3296" priority="92" operator="containsText" text="Legitimidad y Sostenibilidad Fiscal / Resultados">
      <formula>NOT(ISERROR(SEARCH("Legitimidad y Sostenibilidad Fiscal / Resultados",C4)))</formula>
    </cfRule>
  </conditionalFormatting>
  <conditionalFormatting sqref="F4:G15 C4:D15">
    <cfRule type="containsText" dxfId="3295" priority="89" operator="containsText" text="Aprendizaje y Crecimiento / Talento Humano">
      <formula>NOT(ISERROR(SEARCH("Aprendizaje y Crecimiento / Talento Humano",C4)))</formula>
    </cfRule>
  </conditionalFormatting>
  <conditionalFormatting sqref="F4:G15 I4:J15">
    <cfRule type="containsText" dxfId="3294" priority="78" operator="containsText" text="Aprendizaje y Crecimiento / Talento Humano">
      <formula>NOT(ISERROR(SEARCH("Aprendizaje y Crecimiento / Talento Humano",F4)))</formula>
    </cfRule>
    <cfRule type="containsText" dxfId="3293" priority="79" operator="containsText" text="Modernización y Gestión Integral de Procesos del Negocio / Procesos">
      <formula>NOT(ISERROR(SEARCH("Modernización y Gestión Integral de Procesos del Negocio / Procesos",F4)))</formula>
    </cfRule>
    <cfRule type="containsText" dxfId="3292" priority="80" operator="containsText" text="Transparencia y Cercanía al Ciudadano / Grupos de Interés">
      <formula>NOT(ISERROR(SEARCH("Transparencia y Cercanía al Ciudadano / Grupos de Interés",F4)))</formula>
    </cfRule>
    <cfRule type="containsText" dxfId="3291" priority="81" operator="containsText" text="Legitimidad y Sostenibilidad Fiscal / Resultados">
      <formula>NOT(ISERROR(SEARCH("Legitimidad y Sostenibilidad Fiscal / Resultados",F4)))</formula>
    </cfRule>
  </conditionalFormatting>
  <conditionalFormatting sqref="H4:H15">
    <cfRule type="expression" dxfId="3290" priority="84">
      <formula>$G4&lt;&gt;"Porcentaje"</formula>
    </cfRule>
    <cfRule type="expression" dxfId="3289" priority="85">
      <formula>$G4="Porcentaje"</formula>
    </cfRule>
  </conditionalFormatting>
  <conditionalFormatting sqref="M4:N15">
    <cfRule type="expression" dxfId="3288" priority="82">
      <formula>$G4&lt;&gt;"Porcentaje"</formula>
    </cfRule>
    <cfRule type="expression" dxfId="3287" priority="83">
      <formula>$G4="Porcentaje"</formula>
    </cfRule>
  </conditionalFormatting>
  <conditionalFormatting sqref="O4:O15">
    <cfRule type="containsText" dxfId="3286" priority="93" operator="containsText" text="Sin medición en la vigencia">
      <formula>NOT(ISERROR(SEARCH("Sin medición en la vigencia",O4)))</formula>
    </cfRule>
    <cfRule type="cellIs" dxfId="3285" priority="94" operator="greaterThan">
      <formula>1.1</formula>
    </cfRule>
    <cfRule type="cellIs" dxfId="3284" priority="95" operator="between">
      <formula>100%</formula>
      <formula>110%</formula>
    </cfRule>
    <cfRule type="cellIs" dxfId="3283" priority="96" operator="between">
      <formula>70%</formula>
      <formula>99.9999999%</formula>
    </cfRule>
    <cfRule type="cellIs" dxfId="3282" priority="97" operator="between">
      <formula>0</formula>
      <formula>0.6999999999999</formula>
    </cfRule>
  </conditionalFormatting>
  <conditionalFormatting sqref="P4:P15">
    <cfRule type="cellIs" dxfId="3281" priority="99" operator="greaterThan">
      <formula>1.1</formula>
    </cfRule>
    <cfRule type="cellIs" dxfId="3280" priority="100" operator="between">
      <formula>100%</formula>
      <formula>110%</formula>
    </cfRule>
    <cfRule type="cellIs" dxfId="3279" priority="101" operator="between">
      <formula>70%</formula>
      <formula>99.9999999%</formula>
    </cfRule>
    <cfRule type="cellIs" dxfId="3278" priority="102" operator="between">
      <formula>0</formula>
      <formula>0.6999999999999</formula>
    </cfRule>
  </conditionalFormatting>
  <hyperlinks>
    <hyperlink ref="Q16" location="Principal!A1" display="volver al índice" xr:uid="{D0BC7CE1-9E9C-4C9E-8226-E6FD521E3AB4}"/>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8" operator="containsText" id="{E3E4FE79-A578-4235-A303-DF45CDC48D7C}">
            <xm:f>NOT(ISERROR(SEARCH("-",P4)))</xm:f>
            <xm:f>"-"</xm:f>
            <x14:dxf>
              <fill>
                <patternFill>
                  <bgColor rgb="FF000000"/>
                </patternFill>
              </fill>
            </x14:dxf>
          </x14:cfRule>
          <xm:sqref>P4:P15</xm:sqref>
        </x14:conditionalFormatting>
      </x14:conditionalFormatting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5148-6556-4FFB-9465-31DBC081D6CD}">
  <sheetPr codeName="Hoja30">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182</v>
      </c>
      <c r="E1" s="9" t="s">
        <v>64</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80</v>
      </c>
      <c r="B4" s="26" t="s">
        <v>438</v>
      </c>
      <c r="C4" s="27" t="s">
        <v>127</v>
      </c>
      <c r="D4" s="27" t="s">
        <v>847</v>
      </c>
      <c r="E4" s="27" t="s">
        <v>848</v>
      </c>
      <c r="F4" s="27" t="s">
        <v>849</v>
      </c>
      <c r="G4" s="27" t="s">
        <v>122</v>
      </c>
      <c r="H4" s="28">
        <v>0.98</v>
      </c>
      <c r="I4" s="27" t="s">
        <v>123</v>
      </c>
      <c r="J4" s="27" t="s">
        <v>126</v>
      </c>
      <c r="K4" s="29" t="s">
        <v>62</v>
      </c>
      <c r="L4" s="29"/>
      <c r="M4" s="30">
        <v>0.98</v>
      </c>
      <c r="N4" s="30">
        <v>0.93166666666666675</v>
      </c>
      <c r="O4" s="31">
        <v>0.95068027210884365</v>
      </c>
      <c r="P4" s="31">
        <v>0.95068027210884365</v>
      </c>
      <c r="Q4" s="42" t="s">
        <v>2557</v>
      </c>
    </row>
    <row r="5" spans="1:17" ht="33" thickTop="1" thickBot="1" x14ac:dyDescent="0.3">
      <c r="A5" s="25">
        <v>81</v>
      </c>
      <c r="B5" s="26" t="s">
        <v>449</v>
      </c>
      <c r="C5" s="27" t="s">
        <v>133</v>
      </c>
      <c r="D5" s="27" t="s">
        <v>285</v>
      </c>
      <c r="E5" s="27" t="s">
        <v>850</v>
      </c>
      <c r="F5" s="27" t="s">
        <v>851</v>
      </c>
      <c r="G5" s="27" t="s">
        <v>122</v>
      </c>
      <c r="H5" s="28">
        <v>0.98</v>
      </c>
      <c r="I5" s="27" t="s">
        <v>123</v>
      </c>
      <c r="J5" s="27" t="s">
        <v>126</v>
      </c>
      <c r="K5" s="29" t="s">
        <v>62</v>
      </c>
      <c r="L5" s="29"/>
      <c r="M5" s="30">
        <v>0.98</v>
      </c>
      <c r="N5" s="30">
        <v>1</v>
      </c>
      <c r="O5" s="31">
        <v>1.0204081632653061</v>
      </c>
      <c r="P5" s="31">
        <v>1.0204081632653061</v>
      </c>
      <c r="Q5" s="42" t="s">
        <v>2560</v>
      </c>
    </row>
    <row r="6" spans="1:17" ht="76.5" thickTop="1" thickBot="1" x14ac:dyDescent="0.3">
      <c r="A6" s="25">
        <v>82</v>
      </c>
      <c r="B6" s="26" t="s">
        <v>449</v>
      </c>
      <c r="C6" s="27" t="s">
        <v>133</v>
      </c>
      <c r="D6" s="27" t="s">
        <v>285</v>
      </c>
      <c r="E6" s="27" t="s">
        <v>852</v>
      </c>
      <c r="F6" s="27" t="s">
        <v>849</v>
      </c>
      <c r="G6" s="27" t="s">
        <v>122</v>
      </c>
      <c r="H6" s="28">
        <v>0.98</v>
      </c>
      <c r="I6" s="27" t="s">
        <v>123</v>
      </c>
      <c r="J6" s="27" t="s">
        <v>126</v>
      </c>
      <c r="K6" s="29" t="s">
        <v>62</v>
      </c>
      <c r="L6" s="29"/>
      <c r="M6" s="30">
        <v>0.98</v>
      </c>
      <c r="N6" s="30">
        <v>0.79916666666666669</v>
      </c>
      <c r="O6" s="31">
        <v>0.81547619047619047</v>
      </c>
      <c r="P6" s="31">
        <v>0.81547619047619047</v>
      </c>
      <c r="Q6" s="42" t="s">
        <v>2561</v>
      </c>
    </row>
    <row r="7" spans="1:17" ht="114" thickTop="1" thickBot="1" x14ac:dyDescent="0.3">
      <c r="A7" s="137">
        <v>20</v>
      </c>
      <c r="B7" s="138" t="s">
        <v>449</v>
      </c>
      <c r="C7" s="140" t="s">
        <v>160</v>
      </c>
      <c r="D7" s="140" t="s">
        <v>402</v>
      </c>
      <c r="E7" s="140" t="s">
        <v>452</v>
      </c>
      <c r="F7" s="140" t="s">
        <v>453</v>
      </c>
      <c r="G7" s="140" t="s">
        <v>122</v>
      </c>
      <c r="H7" s="141">
        <v>1</v>
      </c>
      <c r="I7" s="140" t="s">
        <v>130</v>
      </c>
      <c r="J7" s="140" t="s">
        <v>126</v>
      </c>
      <c r="K7" s="142" t="s">
        <v>51</v>
      </c>
      <c r="L7" s="142"/>
      <c r="M7" s="143">
        <v>1</v>
      </c>
      <c r="N7" s="143">
        <v>0</v>
      </c>
      <c r="O7" s="144" t="s">
        <v>406</v>
      </c>
      <c r="P7" s="144" t="s">
        <v>291</v>
      </c>
      <c r="Q7" s="145" t="s">
        <v>2595</v>
      </c>
    </row>
    <row r="8" spans="1:17" ht="39" thickTop="1" thickBot="1" x14ac:dyDescent="0.3">
      <c r="A8" s="25">
        <v>143</v>
      </c>
      <c r="B8" s="26" t="s">
        <v>460</v>
      </c>
      <c r="C8" s="27" t="s">
        <v>253</v>
      </c>
      <c r="D8" s="27" t="s">
        <v>854</v>
      </c>
      <c r="E8" s="27" t="s">
        <v>861</v>
      </c>
      <c r="F8" s="27" t="s">
        <v>280</v>
      </c>
      <c r="G8" s="27" t="s">
        <v>122</v>
      </c>
      <c r="H8" s="28">
        <v>1</v>
      </c>
      <c r="I8" s="27" t="s">
        <v>123</v>
      </c>
      <c r="J8" s="27" t="s">
        <v>126</v>
      </c>
      <c r="K8" s="29" t="s">
        <v>62</v>
      </c>
      <c r="L8" s="29"/>
      <c r="M8" s="30">
        <v>1</v>
      </c>
      <c r="N8" s="30">
        <v>0.93499999999999994</v>
      </c>
      <c r="O8" s="31">
        <v>0.93499999999999994</v>
      </c>
      <c r="P8" s="31">
        <v>0.93499999999999994</v>
      </c>
      <c r="Q8" s="42" t="s">
        <v>2572</v>
      </c>
    </row>
    <row r="9" spans="1:17" ht="80.2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1.0349999999999999</v>
      </c>
      <c r="O9" s="31">
        <v>1.1499999999999999</v>
      </c>
      <c r="P9" s="31">
        <v>1.1499999999999999</v>
      </c>
      <c r="Q9" s="42" t="s">
        <v>2596</v>
      </c>
    </row>
    <row r="10" spans="1:17" ht="33" thickTop="1" thickBot="1" x14ac:dyDescent="0.3">
      <c r="A10" s="25">
        <v>97</v>
      </c>
      <c r="B10" s="26" t="s">
        <v>485</v>
      </c>
      <c r="C10" s="27" t="s">
        <v>154</v>
      </c>
      <c r="D10" s="27" t="s">
        <v>165</v>
      </c>
      <c r="E10" s="27" t="s">
        <v>845</v>
      </c>
      <c r="F10" s="27" t="s">
        <v>846</v>
      </c>
      <c r="G10" s="27" t="s">
        <v>122</v>
      </c>
      <c r="H10" s="28">
        <v>0.9</v>
      </c>
      <c r="I10" s="27" t="s">
        <v>123</v>
      </c>
      <c r="J10" s="27" t="s">
        <v>126</v>
      </c>
      <c r="K10" s="29" t="s">
        <v>62</v>
      </c>
      <c r="L10" s="29"/>
      <c r="M10" s="30">
        <v>0.9</v>
      </c>
      <c r="N10" s="30">
        <v>0.91333333333333333</v>
      </c>
      <c r="O10" s="31">
        <v>1.0148148148148148</v>
      </c>
      <c r="P10" s="31">
        <v>1.0148148148148148</v>
      </c>
      <c r="Q10" s="42" t="s">
        <v>2597</v>
      </c>
    </row>
    <row r="11" spans="1:17" ht="34.5" thickTop="1" x14ac:dyDescent="0.35">
      <c r="L11" s="34"/>
      <c r="M11" s="320"/>
      <c r="N11" s="320"/>
      <c r="O11" s="317" t="s">
        <v>157</v>
      </c>
      <c r="P11" s="318">
        <v>0.9810632401108591</v>
      </c>
      <c r="Q11" s="319" t="s">
        <v>158</v>
      </c>
    </row>
    <row r="12" spans="1:17" x14ac:dyDescent="0.35">
      <c r="L12" s="34"/>
      <c r="Q12" s="34"/>
    </row>
  </sheetData>
  <sheetProtection algorithmName="SHA-512" hashValue="MDRuFwbOq2JoiuTt/ASSCeSpb+9swq+QIlKZddphRmIaZRi+SksTT5aQKlke/yfsc62/PTAJNb58r59FHqdlqQ==" saltValue="Yol0htCx2DAeFhf5Lo//0A==" spinCount="100000" sheet="1" formatCells="0" formatColumns="0" formatRows="0"/>
  <autoFilter ref="A3:Q10" xr:uid="{00000000-0001-0000-0400-000000000000}"/>
  <conditionalFormatting sqref="B4:B10">
    <cfRule type="containsText" dxfId="2530" priority="43" operator="containsText" text="Normatividad al Servicio del Cambio / Procesos">
      <formula>NOT(ISERROR(SEARCH("Normatividad al Servicio del Cambio / Procesos",B4)))</formula>
    </cfRule>
    <cfRule type="containsText" dxfId="2529" priority="71" operator="containsText" text="Transparencia y Cercanía al Ciudadano / Grupos de Interés ">
      <formula>NOT(ISERROR(SEARCH("Transparencia y Cercanía al Ciudadano / Grupos de Interés ",B4)))</formula>
    </cfRule>
    <cfRule type="containsText" dxfId="2528" priority="72" operator="containsText" text="Apoyo a la Modernización DIAN / Procesos">
      <formula>NOT(ISERROR(SEARCH("Apoyo a la Modernización DIAN / Procesos",B4)))</formula>
    </cfRule>
    <cfRule type="containsText" dxfId="2527" priority="73" operator="containsText" text="Transformación Cultural y Gestión del Cambio / Talento Humano">
      <formula>NOT(ISERROR(SEARCH("Transformación Cultural y Gestión del Cambio / Talento Humano",B4)))</formula>
    </cfRule>
    <cfRule type="containsText" dxfId="2526" priority="7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0 F4:G10">
    <cfRule type="containsText" dxfId="2525" priority="58" operator="containsText" text="Modernización y Gestión Integral de Procesos del Negocio / Procesos">
      <formula>NOT(ISERROR(SEARCH("Modernización y Gestión Integral de Procesos del Negocio / Procesos",C4)))</formula>
    </cfRule>
    <cfRule type="containsText" dxfId="2524" priority="59" operator="containsText" text="Transparencia y Cercanía al Ciudadano / Grupos de Interés">
      <formula>NOT(ISERROR(SEARCH("Transparencia y Cercanía al Ciudadano / Grupos de Interés",C4)))</formula>
    </cfRule>
    <cfRule type="containsText" dxfId="2523" priority="60" operator="containsText" text="Legitimidad y Sostenibilidad Fiscal / Resultados">
      <formula>NOT(ISERROR(SEARCH("Legitimidad y Sostenibilidad Fiscal / Resultados",C4)))</formula>
    </cfRule>
  </conditionalFormatting>
  <conditionalFormatting sqref="F4:G10 C4:D10">
    <cfRule type="containsText" dxfId="2522" priority="57" operator="containsText" text="Aprendizaje y Crecimiento / Talento Humano">
      <formula>NOT(ISERROR(SEARCH("Aprendizaje y Crecimiento / Talento Humano",C4)))</formula>
    </cfRule>
  </conditionalFormatting>
  <conditionalFormatting sqref="F4:G10 I4:J10">
    <cfRule type="containsText" dxfId="2521" priority="44" operator="containsText" text="Aprendizaje y Crecimiento / Talento Humano">
      <formula>NOT(ISERROR(SEARCH("Aprendizaje y Crecimiento / Talento Humano",F4)))</formula>
    </cfRule>
    <cfRule type="containsText" dxfId="2520" priority="45" operator="containsText" text="Modernización y Gestión Integral de Procesos del Negocio / Procesos">
      <formula>NOT(ISERROR(SEARCH("Modernización y Gestión Integral de Procesos del Negocio / Procesos",F4)))</formula>
    </cfRule>
    <cfRule type="containsText" dxfId="2519" priority="46" operator="containsText" text="Transparencia y Cercanía al Ciudadano / Grupos de Interés">
      <formula>NOT(ISERROR(SEARCH("Transparencia y Cercanía al Ciudadano / Grupos de Interés",F4)))</formula>
    </cfRule>
    <cfRule type="containsText" dxfId="2518" priority="47" operator="containsText" text="Legitimidad y Sostenibilidad Fiscal / Resultados">
      <formula>NOT(ISERROR(SEARCH("Legitimidad y Sostenibilidad Fiscal / Resultados",F4)))</formula>
    </cfRule>
  </conditionalFormatting>
  <conditionalFormatting sqref="H4:H10">
    <cfRule type="expression" dxfId="2517" priority="50">
      <formula>$G4&lt;&gt;"Porcentaje"</formula>
    </cfRule>
    <cfRule type="expression" dxfId="2516" priority="51">
      <formula>$G4="Porcentaje"</formula>
    </cfRule>
  </conditionalFormatting>
  <conditionalFormatting sqref="O4:O10">
    <cfRule type="containsText" dxfId="2515" priority="61" operator="containsText" text="Sin medición en la vigencia">
      <formula>NOT(ISERROR(SEARCH("Sin medición en la vigencia",O4)))</formula>
    </cfRule>
    <cfRule type="cellIs" dxfId="2514" priority="62" operator="greaterThan">
      <formula>1.1</formula>
    </cfRule>
    <cfRule type="cellIs" dxfId="2513" priority="63" operator="between">
      <formula>100%</formula>
      <formula>110%</formula>
    </cfRule>
    <cfRule type="cellIs" dxfId="2512" priority="64" operator="between">
      <formula>70%</formula>
      <formula>99.9999999%</formula>
    </cfRule>
    <cfRule type="cellIs" dxfId="2511" priority="65" operator="between">
      <formula>0</formula>
      <formula>0.6999999999999</formula>
    </cfRule>
  </conditionalFormatting>
  <conditionalFormatting sqref="P4:P10">
    <cfRule type="cellIs" dxfId="2510" priority="67" operator="greaterThan">
      <formula>1.1</formula>
    </cfRule>
    <cfRule type="cellIs" dxfId="2509" priority="68" operator="between">
      <formula>100%</formula>
      <formula>110%</formula>
    </cfRule>
    <cfRule type="cellIs" dxfId="2508" priority="69" operator="between">
      <formula>70%</formula>
      <formula>99.9999999%</formula>
    </cfRule>
    <cfRule type="cellIs" dxfId="2507" priority="70" operator="between">
      <formula>0</formula>
      <formula>0.6999999999999</formula>
    </cfRule>
  </conditionalFormatting>
  <conditionalFormatting sqref="M4:N10">
    <cfRule type="expression" dxfId="2506" priority="48">
      <formula>$G4&lt;&gt;"Porcentaje"</formula>
    </cfRule>
    <cfRule type="expression" dxfId="2505" priority="49">
      <formula>$G4="Porcentaje"</formula>
    </cfRule>
  </conditionalFormatting>
  <hyperlinks>
    <hyperlink ref="Q11" location="Principal!A1" display="volver al índice" xr:uid="{4612D40C-CD58-4FC7-98FF-EA47673465B3}"/>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 operator="containsText" id="{9DC58A19-0C1D-405E-9F6F-6801D0832689}">
            <xm:f>NOT(ISERROR(SEARCH("-",P4)))</xm:f>
            <xm:f>"-"</xm:f>
            <x14:dxf>
              <fill>
                <patternFill>
                  <bgColor rgb="FF000000"/>
                </patternFill>
              </fill>
            </x14:dxf>
          </x14:cfRule>
          <xm:sqref>P4:P10</xm:sqref>
        </x14:conditionalFormatting>
      </x14:conditionalFormatting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55F01-0CE3-4CAF-8468-226304FD8104}">
  <sheetPr codeName="Hoja31">
    <pageSetUpPr fitToPage="1"/>
  </sheetPr>
  <dimension ref="A1:Q12"/>
  <sheetViews>
    <sheetView zoomScale="60" zoomScaleNormal="60" workbookViewId="0">
      <pane xSplit="5" ySplit="3" topLeftCell="M6"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2.85546875" style="34" customWidth="1"/>
    <col min="3" max="3" width="47.140625" style="35" customWidth="1"/>
    <col min="4" max="4" width="57.85546875" style="34" customWidth="1"/>
    <col min="5" max="5" width="40"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181</v>
      </c>
      <c r="E1" s="9" t="s">
        <v>68</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137">
        <v>20</v>
      </c>
      <c r="B4" s="138" t="s">
        <v>449</v>
      </c>
      <c r="C4" s="140" t="s">
        <v>160</v>
      </c>
      <c r="D4" s="140" t="s">
        <v>402</v>
      </c>
      <c r="E4" s="140" t="s">
        <v>452</v>
      </c>
      <c r="F4" s="140" t="s">
        <v>453</v>
      </c>
      <c r="G4" s="140" t="s">
        <v>122</v>
      </c>
      <c r="H4" s="141">
        <v>1</v>
      </c>
      <c r="I4" s="140" t="s">
        <v>130</v>
      </c>
      <c r="J4" s="140" t="s">
        <v>126</v>
      </c>
      <c r="K4" s="142" t="s">
        <v>51</v>
      </c>
      <c r="L4" s="142"/>
      <c r="M4" s="143">
        <v>1</v>
      </c>
      <c r="N4" s="143">
        <v>0</v>
      </c>
      <c r="O4" s="144" t="s">
        <v>406</v>
      </c>
      <c r="P4" s="144" t="s">
        <v>291</v>
      </c>
      <c r="Q4" s="145" t="s">
        <v>2588</v>
      </c>
    </row>
    <row r="5" spans="1:17" ht="357.75" thickTop="1" thickBot="1" x14ac:dyDescent="0.3">
      <c r="A5" s="25">
        <v>215</v>
      </c>
      <c r="B5" s="26" t="s">
        <v>460</v>
      </c>
      <c r="C5" s="27" t="s">
        <v>253</v>
      </c>
      <c r="D5" s="27" t="s">
        <v>854</v>
      </c>
      <c r="E5" s="27" t="s">
        <v>855</v>
      </c>
      <c r="F5" s="27" t="s">
        <v>280</v>
      </c>
      <c r="G5" s="27" t="s">
        <v>122</v>
      </c>
      <c r="H5" s="28">
        <v>1</v>
      </c>
      <c r="I5" s="27" t="s">
        <v>123</v>
      </c>
      <c r="J5" s="27" t="s">
        <v>126</v>
      </c>
      <c r="K5" s="29" t="s">
        <v>62</v>
      </c>
      <c r="L5" s="29"/>
      <c r="M5" s="30">
        <v>1</v>
      </c>
      <c r="N5" s="30">
        <v>0.95833333333333326</v>
      </c>
      <c r="O5" s="31">
        <v>0.95833333333333326</v>
      </c>
      <c r="P5" s="31">
        <v>0.95833333333333326</v>
      </c>
      <c r="Q5" s="42" t="s">
        <v>2589</v>
      </c>
    </row>
    <row r="6" spans="1:17" ht="409.6" thickTop="1" thickBot="1" x14ac:dyDescent="0.3">
      <c r="A6" s="25">
        <v>91</v>
      </c>
      <c r="B6" s="108" t="s">
        <v>460</v>
      </c>
      <c r="C6" s="109" t="s">
        <v>253</v>
      </c>
      <c r="D6" s="109" t="s">
        <v>854</v>
      </c>
      <c r="E6" s="109" t="s">
        <v>862</v>
      </c>
      <c r="F6" s="109" t="s">
        <v>280</v>
      </c>
      <c r="G6" s="109" t="s">
        <v>122</v>
      </c>
      <c r="H6" s="110">
        <v>1</v>
      </c>
      <c r="I6" s="109" t="s">
        <v>123</v>
      </c>
      <c r="J6" s="109" t="s">
        <v>126</v>
      </c>
      <c r="K6" s="95" t="s">
        <v>62</v>
      </c>
      <c r="L6" s="95"/>
      <c r="M6" s="99"/>
      <c r="N6" s="99"/>
      <c r="O6" s="144" t="s">
        <v>406</v>
      </c>
      <c r="P6" s="144" t="s">
        <v>291</v>
      </c>
      <c r="Q6" s="323" t="s">
        <v>3204</v>
      </c>
    </row>
    <row r="7" spans="1:17" ht="57.75" thickTop="1" thickBot="1" x14ac:dyDescent="0.3">
      <c r="A7" s="25">
        <v>92</v>
      </c>
      <c r="B7" s="26" t="s">
        <v>460</v>
      </c>
      <c r="C7" s="27" t="s">
        <v>253</v>
      </c>
      <c r="D7" s="27" t="s">
        <v>863</v>
      </c>
      <c r="E7" s="27" t="s">
        <v>279</v>
      </c>
      <c r="F7" s="27" t="s">
        <v>280</v>
      </c>
      <c r="G7" s="27" t="s">
        <v>122</v>
      </c>
      <c r="H7" s="28">
        <v>1</v>
      </c>
      <c r="I7" s="27" t="s">
        <v>123</v>
      </c>
      <c r="J7" s="27" t="s">
        <v>126</v>
      </c>
      <c r="K7" s="29" t="s">
        <v>62</v>
      </c>
      <c r="L7" s="29"/>
      <c r="M7" s="30">
        <v>1</v>
      </c>
      <c r="N7" s="30">
        <v>0.98408333333333331</v>
      </c>
      <c r="O7" s="31">
        <v>0.98408333333333331</v>
      </c>
      <c r="P7" s="31">
        <v>0.98408333333333331</v>
      </c>
      <c r="Q7" s="101" t="s">
        <v>2590</v>
      </c>
    </row>
    <row r="8" spans="1:17" ht="320.25" thickTop="1" thickBot="1" x14ac:dyDescent="0.3">
      <c r="A8" s="25">
        <v>93</v>
      </c>
      <c r="B8" s="26" t="s">
        <v>460</v>
      </c>
      <c r="C8" s="27" t="s">
        <v>253</v>
      </c>
      <c r="D8" s="27" t="s">
        <v>863</v>
      </c>
      <c r="E8" s="27" t="s">
        <v>864</v>
      </c>
      <c r="F8" s="27" t="s">
        <v>280</v>
      </c>
      <c r="G8" s="27" t="s">
        <v>122</v>
      </c>
      <c r="H8" s="28">
        <v>1</v>
      </c>
      <c r="I8" s="27" t="s">
        <v>123</v>
      </c>
      <c r="J8" s="27" t="s">
        <v>126</v>
      </c>
      <c r="K8" s="29" t="s">
        <v>62</v>
      </c>
      <c r="L8" s="29"/>
      <c r="M8" s="30">
        <v>1</v>
      </c>
      <c r="N8" s="30">
        <v>0.96235833333333332</v>
      </c>
      <c r="O8" s="31">
        <v>0.96235833333333332</v>
      </c>
      <c r="P8" s="31">
        <v>0.96235833333333332</v>
      </c>
      <c r="Q8" s="101" t="s">
        <v>2591</v>
      </c>
    </row>
    <row r="9" spans="1:17" ht="339" thickTop="1" thickBot="1" x14ac:dyDescent="0.3">
      <c r="A9" s="25">
        <v>94</v>
      </c>
      <c r="B9" s="26" t="s">
        <v>460</v>
      </c>
      <c r="C9" s="27" t="s">
        <v>253</v>
      </c>
      <c r="D9" s="27" t="s">
        <v>863</v>
      </c>
      <c r="E9" s="27" t="s">
        <v>865</v>
      </c>
      <c r="F9" s="27" t="s">
        <v>280</v>
      </c>
      <c r="G9" s="27" t="s">
        <v>122</v>
      </c>
      <c r="H9" s="28">
        <v>1</v>
      </c>
      <c r="I9" s="27" t="s">
        <v>123</v>
      </c>
      <c r="J9" s="27" t="s">
        <v>126</v>
      </c>
      <c r="K9" s="29" t="s">
        <v>62</v>
      </c>
      <c r="L9" s="29"/>
      <c r="M9" s="30">
        <v>1</v>
      </c>
      <c r="N9" s="30">
        <v>0.97675000000000001</v>
      </c>
      <c r="O9" s="31">
        <v>0.97675000000000001</v>
      </c>
      <c r="P9" s="31">
        <v>0.97675000000000001</v>
      </c>
      <c r="Q9" s="42" t="s">
        <v>2592</v>
      </c>
    </row>
    <row r="10" spans="1:17" ht="80.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0.98750000000000004</v>
      </c>
      <c r="O10" s="31">
        <v>1.0972222222222223</v>
      </c>
      <c r="P10" s="31">
        <v>1.0972222222222223</v>
      </c>
      <c r="Q10" s="42" t="s">
        <v>2593</v>
      </c>
    </row>
    <row r="11" spans="1:17" ht="39" thickTop="1" thickBot="1" x14ac:dyDescent="0.3">
      <c r="A11" s="25">
        <v>97</v>
      </c>
      <c r="B11" s="26" t="s">
        <v>485</v>
      </c>
      <c r="C11" s="27" t="s">
        <v>154</v>
      </c>
      <c r="D11" s="27" t="s">
        <v>165</v>
      </c>
      <c r="E11" s="27" t="s">
        <v>845</v>
      </c>
      <c r="F11" s="27" t="s">
        <v>846</v>
      </c>
      <c r="G11" s="27" t="s">
        <v>122</v>
      </c>
      <c r="H11" s="28">
        <v>0.9</v>
      </c>
      <c r="I11" s="27" t="s">
        <v>123</v>
      </c>
      <c r="J11" s="27" t="s">
        <v>126</v>
      </c>
      <c r="K11" s="29" t="s">
        <v>62</v>
      </c>
      <c r="L11" s="29"/>
      <c r="M11" s="30">
        <v>0.9</v>
      </c>
      <c r="N11" s="30">
        <v>0.98888888888888893</v>
      </c>
      <c r="O11" s="31">
        <v>1.0987654320987654</v>
      </c>
      <c r="P11" s="31">
        <v>1.0987654320987654</v>
      </c>
      <c r="Q11" s="42" t="s">
        <v>2594</v>
      </c>
    </row>
    <row r="12" spans="1:17" ht="34.5" thickTop="1" x14ac:dyDescent="0.35">
      <c r="L12" s="34"/>
      <c r="M12" s="320"/>
      <c r="N12" s="320"/>
      <c r="O12" s="317" t="s">
        <v>157</v>
      </c>
      <c r="P12" s="318">
        <f>+AVERAGE(P4:P11)</f>
        <v>1.0129187757201645</v>
      </c>
      <c r="Q12" s="319" t="s">
        <v>158</v>
      </c>
    </row>
  </sheetData>
  <sheetProtection algorithmName="SHA-512" hashValue="XATHNtWh6KzXwISAtnlhqPQZoLosOn2xPzlEqhCMPIjrla20HdV6rX1vAciTXEigCFp6GQzW1n289sj7f9/BYA==" saltValue="/+HYPmoUMRerFfWzGhf7GA==" spinCount="100000" sheet="1" formatCells="0" formatColumns="0" formatRows="0"/>
  <autoFilter ref="A3:Q11" xr:uid="{00000000-0001-0000-0400-000000000000}"/>
  <conditionalFormatting sqref="B4:B11">
    <cfRule type="containsText" dxfId="2503" priority="61" operator="containsText" text="Normatividad al Servicio del Cambio / Procesos">
      <formula>NOT(ISERROR(SEARCH("Normatividad al Servicio del Cambio / Procesos",B4)))</formula>
    </cfRule>
    <cfRule type="containsText" dxfId="2502" priority="89" operator="containsText" text="Transparencia y Cercanía al Ciudadano / Grupos de Interés ">
      <formula>NOT(ISERROR(SEARCH("Transparencia y Cercanía al Ciudadano / Grupos de Interés ",B4)))</formula>
    </cfRule>
    <cfRule type="containsText" dxfId="2501" priority="90" operator="containsText" text="Apoyo a la Modernización DIAN / Procesos">
      <formula>NOT(ISERROR(SEARCH("Apoyo a la Modernización DIAN / Procesos",B4)))</formula>
    </cfRule>
    <cfRule type="containsText" dxfId="2500" priority="91" operator="containsText" text="Transformación Cultural y Gestión del Cambio / Talento Humano">
      <formula>NOT(ISERROR(SEARCH("Transformación Cultural y Gestión del Cambio / Talento Humano",B4)))</formula>
    </cfRule>
    <cfRule type="containsText" dxfId="2499" priority="9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2498" priority="76" operator="containsText" text="Modernización y Gestión Integral de Procesos del Negocio / Procesos">
      <formula>NOT(ISERROR(SEARCH("Modernización y Gestión Integral de Procesos del Negocio / Procesos",C4)))</formula>
    </cfRule>
    <cfRule type="containsText" dxfId="2497" priority="77" operator="containsText" text="Transparencia y Cercanía al Ciudadano / Grupos de Interés">
      <formula>NOT(ISERROR(SEARCH("Transparencia y Cercanía al Ciudadano / Grupos de Interés",C4)))</formula>
    </cfRule>
    <cfRule type="containsText" dxfId="2496" priority="78" operator="containsText" text="Legitimidad y Sostenibilidad Fiscal / Resultados">
      <formula>NOT(ISERROR(SEARCH("Legitimidad y Sostenibilidad Fiscal / Resultados",C4)))</formula>
    </cfRule>
  </conditionalFormatting>
  <conditionalFormatting sqref="F4:G10 I4:J11">
    <cfRule type="containsText" dxfId="2495" priority="62" operator="containsText" text="Aprendizaje y Crecimiento / Talento Humano">
      <formula>NOT(ISERROR(SEARCH("Aprendizaje y Crecimiento / Talento Humano",F4)))</formula>
    </cfRule>
    <cfRule type="containsText" dxfId="2494" priority="63" operator="containsText" text="Modernización y Gestión Integral de Procesos del Negocio / Procesos">
      <formula>NOT(ISERROR(SEARCH("Modernización y Gestión Integral de Procesos del Negocio / Procesos",F4)))</formula>
    </cfRule>
    <cfRule type="containsText" dxfId="2493" priority="64" operator="containsText" text="Transparencia y Cercanía al Ciudadano / Grupos de Interés">
      <formula>NOT(ISERROR(SEARCH("Transparencia y Cercanía al Ciudadano / Grupos de Interés",F4)))</formula>
    </cfRule>
    <cfRule type="containsText" dxfId="2492" priority="65" operator="containsText" text="Legitimidad y Sostenibilidad Fiscal / Resultados">
      <formula>NOT(ISERROR(SEARCH("Legitimidad y Sostenibilidad Fiscal / Resultados",F4)))</formula>
    </cfRule>
  </conditionalFormatting>
  <conditionalFormatting sqref="F4:G11 C4:D11">
    <cfRule type="containsText" dxfId="2491" priority="75" operator="containsText" text="Aprendizaje y Crecimiento / Talento Humano">
      <formula>NOT(ISERROR(SEARCH("Aprendizaje y Crecimiento / Talento Humano",C4)))</formula>
    </cfRule>
  </conditionalFormatting>
  <conditionalFormatting sqref="H4:H11">
    <cfRule type="expression" dxfId="2490" priority="68">
      <formula>$G4&lt;&gt;"Porcentaje"</formula>
    </cfRule>
    <cfRule type="expression" dxfId="2489" priority="69">
      <formula>$G4="Porcentaje"</formula>
    </cfRule>
  </conditionalFormatting>
  <conditionalFormatting sqref="O4:O11">
    <cfRule type="containsText" dxfId="2488" priority="79" operator="containsText" text="Sin medición en la vigencia">
      <formula>NOT(ISERROR(SEARCH("Sin medición en la vigencia",O4)))</formula>
    </cfRule>
    <cfRule type="cellIs" dxfId="2487" priority="80" operator="greaterThan">
      <formula>1.1</formula>
    </cfRule>
    <cfRule type="cellIs" dxfId="2486" priority="81" operator="between">
      <formula>100%</formula>
      <formula>110%</formula>
    </cfRule>
    <cfRule type="cellIs" dxfId="2485" priority="82" operator="between">
      <formula>70%</formula>
      <formula>99.9999999%</formula>
    </cfRule>
    <cfRule type="cellIs" dxfId="2484" priority="83" operator="between">
      <formula>0</formula>
      <formula>0.6999999999999</formula>
    </cfRule>
  </conditionalFormatting>
  <conditionalFormatting sqref="P4:P11">
    <cfRule type="cellIs" dxfId="2483" priority="85" operator="greaterThan">
      <formula>1.1</formula>
    </cfRule>
    <cfRule type="cellIs" dxfId="2482" priority="86" operator="between">
      <formula>100%</formula>
      <formula>110%</formula>
    </cfRule>
    <cfRule type="cellIs" dxfId="2481" priority="87" operator="between">
      <formula>70%</formula>
      <formula>99.9999999%</formula>
    </cfRule>
    <cfRule type="cellIs" dxfId="2480" priority="88" operator="between">
      <formula>0</formula>
      <formula>0.6999999999999</formula>
    </cfRule>
  </conditionalFormatting>
  <conditionalFormatting sqref="M4:N11">
    <cfRule type="expression" dxfId="2479" priority="66">
      <formula>$G4&lt;&gt;"Porcentaje"</formula>
    </cfRule>
    <cfRule type="expression" dxfId="2478" priority="67">
      <formula>$G4="Porcentaje"</formula>
    </cfRule>
  </conditionalFormatting>
  <hyperlinks>
    <hyperlink ref="Q12" location="Principal!A1" display="volver al índice" xr:uid="{4C025877-D418-4F0D-A588-E869EC29D8D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4" operator="containsText" id="{25C793D2-A3C2-467A-A8F2-EBB928794C00}">
            <xm:f>NOT(ISERROR(SEARCH("-",P4)))</xm:f>
            <xm:f>"-"</xm:f>
            <x14:dxf>
              <fill>
                <patternFill>
                  <bgColor rgb="FF000000"/>
                </patternFill>
              </fill>
            </x14:dxf>
          </x14:cfRule>
          <xm:sqref>P4:P11</xm:sqref>
        </x14:conditionalFormatting>
      </x14:conditionalFormatting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5B9DB-8EDC-450B-B145-CA94374B664B}">
  <sheetPr codeName="Hoja32">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117.75" customHeight="1" thickBot="1" x14ac:dyDescent="0.3">
      <c r="A1" s="5"/>
      <c r="B1" s="6" t="s">
        <v>118</v>
      </c>
      <c r="C1" s="7"/>
      <c r="D1" s="43">
        <v>180</v>
      </c>
      <c r="E1" s="9" t="s">
        <v>66</v>
      </c>
      <c r="F1" s="9"/>
      <c r="G1" s="9"/>
      <c r="H1" s="9"/>
      <c r="I1" s="10"/>
      <c r="J1" s="11"/>
      <c r="K1" s="12"/>
      <c r="L1" s="41"/>
      <c r="M1" s="14"/>
      <c r="N1" s="14"/>
      <c r="O1" s="15"/>
      <c r="P1" s="15"/>
      <c r="Q1" s="13"/>
    </row>
    <row r="2" spans="1:17" ht="45"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137">
        <v>20</v>
      </c>
      <c r="B4" s="138" t="s">
        <v>449</v>
      </c>
      <c r="C4" s="140" t="s">
        <v>160</v>
      </c>
      <c r="D4" s="140" t="s">
        <v>402</v>
      </c>
      <c r="E4" s="140" t="s">
        <v>452</v>
      </c>
      <c r="F4" s="140" t="s">
        <v>453</v>
      </c>
      <c r="G4" s="140" t="s">
        <v>122</v>
      </c>
      <c r="H4" s="141">
        <v>1</v>
      </c>
      <c r="I4" s="140" t="s">
        <v>130</v>
      </c>
      <c r="J4" s="140" t="s">
        <v>126</v>
      </c>
      <c r="K4" s="142" t="s">
        <v>51</v>
      </c>
      <c r="L4" s="142"/>
      <c r="M4" s="143">
        <v>1</v>
      </c>
      <c r="N4" s="143">
        <v>0</v>
      </c>
      <c r="O4" s="144" t="s">
        <v>406</v>
      </c>
      <c r="P4" s="144" t="s">
        <v>291</v>
      </c>
      <c r="Q4" s="145" t="s">
        <v>2581</v>
      </c>
    </row>
    <row r="5" spans="1:17" ht="264" thickTop="1" thickBot="1" x14ac:dyDescent="0.3">
      <c r="A5" s="25">
        <v>83</v>
      </c>
      <c r="B5" s="26" t="s">
        <v>449</v>
      </c>
      <c r="C5" s="27" t="s">
        <v>133</v>
      </c>
      <c r="D5" s="27" t="s">
        <v>281</v>
      </c>
      <c r="E5" s="27" t="s">
        <v>853</v>
      </c>
      <c r="F5" s="27" t="s">
        <v>280</v>
      </c>
      <c r="G5" s="27" t="s">
        <v>122</v>
      </c>
      <c r="H5" s="28">
        <v>0.98</v>
      </c>
      <c r="I5" s="27" t="s">
        <v>123</v>
      </c>
      <c r="J5" s="27" t="s">
        <v>126</v>
      </c>
      <c r="K5" s="29" t="s">
        <v>62</v>
      </c>
      <c r="L5" s="29"/>
      <c r="M5" s="30">
        <v>0.98</v>
      </c>
      <c r="N5" s="30">
        <v>1</v>
      </c>
      <c r="O5" s="31">
        <v>1.0204081632653061</v>
      </c>
      <c r="P5" s="31">
        <v>1.0204081632653061</v>
      </c>
      <c r="Q5" s="42" t="s">
        <v>2582</v>
      </c>
    </row>
    <row r="6" spans="1:17" ht="95.25" thickTop="1" thickBot="1" x14ac:dyDescent="0.3">
      <c r="A6" s="25">
        <v>84</v>
      </c>
      <c r="B6" s="26" t="s">
        <v>460</v>
      </c>
      <c r="C6" s="27" t="s">
        <v>253</v>
      </c>
      <c r="D6" s="27" t="s">
        <v>282</v>
      </c>
      <c r="E6" s="27" t="s">
        <v>287</v>
      </c>
      <c r="F6" s="27" t="s">
        <v>856</v>
      </c>
      <c r="G6" s="27" t="s">
        <v>207</v>
      </c>
      <c r="H6" s="28">
        <v>1</v>
      </c>
      <c r="I6" s="27" t="s">
        <v>130</v>
      </c>
      <c r="J6" s="27" t="s">
        <v>124</v>
      </c>
      <c r="K6" s="29" t="s">
        <v>62</v>
      </c>
      <c r="L6" s="29"/>
      <c r="M6" s="30">
        <v>1</v>
      </c>
      <c r="N6" s="30">
        <v>1</v>
      </c>
      <c r="O6" s="31">
        <v>1</v>
      </c>
      <c r="P6" s="31">
        <v>1</v>
      </c>
      <c r="Q6" s="42" t="s">
        <v>2583</v>
      </c>
    </row>
    <row r="7" spans="1:17" ht="76.5" thickTop="1" thickBot="1" x14ac:dyDescent="0.3">
      <c r="A7" s="25">
        <v>85</v>
      </c>
      <c r="B7" s="26" t="s">
        <v>460</v>
      </c>
      <c r="C7" s="27" t="s">
        <v>253</v>
      </c>
      <c r="D7" s="27" t="s">
        <v>282</v>
      </c>
      <c r="E7" s="27" t="s">
        <v>857</v>
      </c>
      <c r="F7" s="27" t="s">
        <v>858</v>
      </c>
      <c r="G7" s="27" t="s">
        <v>207</v>
      </c>
      <c r="H7" s="28">
        <v>1</v>
      </c>
      <c r="I7" s="27" t="s">
        <v>130</v>
      </c>
      <c r="J7" s="27" t="s">
        <v>124</v>
      </c>
      <c r="K7" s="29" t="s">
        <v>62</v>
      </c>
      <c r="L7" s="29"/>
      <c r="M7" s="30">
        <v>1</v>
      </c>
      <c r="N7" s="30">
        <v>1</v>
      </c>
      <c r="O7" s="31">
        <v>1</v>
      </c>
      <c r="P7" s="31">
        <v>1</v>
      </c>
      <c r="Q7" s="42" t="s">
        <v>2566</v>
      </c>
    </row>
    <row r="8" spans="1:17" ht="39" thickTop="1" thickBot="1" x14ac:dyDescent="0.3">
      <c r="A8" s="25">
        <v>86</v>
      </c>
      <c r="B8" s="26" t="s">
        <v>460</v>
      </c>
      <c r="C8" s="27" t="s">
        <v>253</v>
      </c>
      <c r="D8" s="27" t="s">
        <v>282</v>
      </c>
      <c r="E8" s="27" t="s">
        <v>859</v>
      </c>
      <c r="F8" s="27" t="s">
        <v>280</v>
      </c>
      <c r="G8" s="27" t="s">
        <v>122</v>
      </c>
      <c r="H8" s="28">
        <v>0.95</v>
      </c>
      <c r="I8" s="27" t="s">
        <v>123</v>
      </c>
      <c r="J8" s="27" t="s">
        <v>126</v>
      </c>
      <c r="K8" s="29" t="s">
        <v>62</v>
      </c>
      <c r="L8" s="29"/>
      <c r="M8" s="30">
        <v>0.95</v>
      </c>
      <c r="N8" s="30">
        <v>1</v>
      </c>
      <c r="O8" s="31">
        <v>1.0526315789473684</v>
      </c>
      <c r="P8" s="31">
        <v>1.0526315789473684</v>
      </c>
      <c r="Q8" s="42" t="s">
        <v>2584</v>
      </c>
    </row>
    <row r="9" spans="1:17" ht="57.75" thickTop="1" thickBot="1" x14ac:dyDescent="0.3">
      <c r="A9" s="25">
        <v>87</v>
      </c>
      <c r="B9" s="26" t="s">
        <v>460</v>
      </c>
      <c r="C9" s="27" t="s">
        <v>253</v>
      </c>
      <c r="D9" s="27" t="s">
        <v>282</v>
      </c>
      <c r="E9" s="27" t="s">
        <v>860</v>
      </c>
      <c r="F9" s="27" t="s">
        <v>280</v>
      </c>
      <c r="G9" s="27" t="s">
        <v>122</v>
      </c>
      <c r="H9" s="28">
        <v>0.95</v>
      </c>
      <c r="I9" s="27" t="s">
        <v>123</v>
      </c>
      <c r="J9" s="27" t="s">
        <v>126</v>
      </c>
      <c r="K9" s="29" t="s">
        <v>62</v>
      </c>
      <c r="L9" s="29"/>
      <c r="M9" s="30">
        <v>0.95</v>
      </c>
      <c r="N9" s="30">
        <v>1</v>
      </c>
      <c r="O9" s="31">
        <v>1.0526315789473684</v>
      </c>
      <c r="P9" s="31">
        <v>1.0526315789473684</v>
      </c>
      <c r="Q9" s="42" t="s">
        <v>2585</v>
      </c>
    </row>
    <row r="10" spans="1:17" ht="80.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1.1015000000000001</v>
      </c>
      <c r="O10" s="31">
        <v>1.223888888888889</v>
      </c>
      <c r="P10" s="31">
        <v>1.223888888888889</v>
      </c>
      <c r="Q10" s="42" t="s">
        <v>2586</v>
      </c>
    </row>
    <row r="11" spans="1:17" ht="33" thickTop="1" thickBot="1" x14ac:dyDescent="0.3">
      <c r="A11" s="25">
        <v>97</v>
      </c>
      <c r="B11" s="26" t="s">
        <v>485</v>
      </c>
      <c r="C11" s="27" t="s">
        <v>154</v>
      </c>
      <c r="D11" s="27" t="s">
        <v>165</v>
      </c>
      <c r="E11" s="27" t="s">
        <v>845</v>
      </c>
      <c r="F11" s="27" t="s">
        <v>846</v>
      </c>
      <c r="G11" s="27" t="s">
        <v>122</v>
      </c>
      <c r="H11" s="28">
        <v>0.9</v>
      </c>
      <c r="I11" s="27" t="s">
        <v>123</v>
      </c>
      <c r="J11" s="27" t="s">
        <v>126</v>
      </c>
      <c r="K11" s="29" t="s">
        <v>62</v>
      </c>
      <c r="L11" s="29"/>
      <c r="M11" s="30">
        <v>0.9</v>
      </c>
      <c r="N11" s="30">
        <v>0.97499999999999998</v>
      </c>
      <c r="O11" s="31">
        <v>1.0833333333333333</v>
      </c>
      <c r="P11" s="31">
        <v>1.0833333333333333</v>
      </c>
      <c r="Q11" s="42" t="s">
        <v>2587</v>
      </c>
    </row>
    <row r="12" spans="1:17" ht="34.5" thickTop="1" x14ac:dyDescent="0.35">
      <c r="L12" s="34"/>
      <c r="M12" s="320"/>
      <c r="N12" s="320"/>
      <c r="O12" s="317" t="s">
        <v>157</v>
      </c>
      <c r="P12" s="318">
        <v>1.061841934768895</v>
      </c>
      <c r="Q12" s="319" t="s">
        <v>158</v>
      </c>
    </row>
  </sheetData>
  <sheetProtection algorithmName="SHA-512" hashValue="uE4mt1TeDcvvYQY5ltznNo0iEEe57RKJ21IVV7CHvoU3LXrpp/l4y5Fk9OwpU+st26yeRc7M9Ft/YhXwLucTsg==" saltValue="b/5nZyTrQAwgybVlb6lFRA==" spinCount="100000" sheet="1" formatCells="0" formatColumns="0" formatRows="0"/>
  <autoFilter ref="A3:Q11" xr:uid="{00000000-0001-0000-0400-000000000000}"/>
  <conditionalFormatting sqref="B4:B11">
    <cfRule type="containsText" dxfId="2476" priority="41" operator="containsText" text="Normatividad al Servicio del Cambio / Procesos">
      <formula>NOT(ISERROR(SEARCH("Normatividad al Servicio del Cambio / Procesos",B4)))</formula>
    </cfRule>
    <cfRule type="containsText" dxfId="2475" priority="69" operator="containsText" text="Transparencia y Cercanía al Ciudadano / Grupos de Interés ">
      <formula>NOT(ISERROR(SEARCH("Transparencia y Cercanía al Ciudadano / Grupos de Interés ",B4)))</formula>
    </cfRule>
    <cfRule type="containsText" dxfId="2474" priority="70" operator="containsText" text="Apoyo a la Modernización DIAN / Procesos">
      <formula>NOT(ISERROR(SEARCH("Apoyo a la Modernización DIAN / Procesos",B4)))</formula>
    </cfRule>
    <cfRule type="containsText" dxfId="2473" priority="71" operator="containsText" text="Transformación Cultural y Gestión del Cambio / Talento Humano">
      <formula>NOT(ISERROR(SEARCH("Transformación Cultural y Gestión del Cambio / Talento Humano",B4)))</formula>
    </cfRule>
    <cfRule type="containsText" dxfId="2472"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2471" priority="56" operator="containsText" text="Modernización y Gestión Integral de Procesos del Negocio / Procesos">
      <formula>NOT(ISERROR(SEARCH("Modernización y Gestión Integral de Procesos del Negocio / Procesos",C4)))</formula>
    </cfRule>
    <cfRule type="containsText" dxfId="2470" priority="57" operator="containsText" text="Transparencia y Cercanía al Ciudadano / Grupos de Interés">
      <formula>NOT(ISERROR(SEARCH("Transparencia y Cercanía al Ciudadano / Grupos de Interés",C4)))</formula>
    </cfRule>
    <cfRule type="containsText" dxfId="2469" priority="58" operator="containsText" text="Legitimidad y Sostenibilidad Fiscal / Resultados">
      <formula>NOT(ISERROR(SEARCH("Legitimidad y Sostenibilidad Fiscal / Resultados",C4)))</formula>
    </cfRule>
  </conditionalFormatting>
  <conditionalFormatting sqref="F4:G11 C4:D11">
    <cfRule type="containsText" dxfId="2468" priority="55" operator="containsText" text="Aprendizaje y Crecimiento / Talento Humano">
      <formula>NOT(ISERROR(SEARCH("Aprendizaje y Crecimiento / Talento Humano",C4)))</formula>
    </cfRule>
  </conditionalFormatting>
  <conditionalFormatting sqref="F4:G11 I4:J11">
    <cfRule type="containsText" dxfId="2467" priority="42" operator="containsText" text="Aprendizaje y Crecimiento / Talento Humano">
      <formula>NOT(ISERROR(SEARCH("Aprendizaje y Crecimiento / Talento Humano",F4)))</formula>
    </cfRule>
    <cfRule type="containsText" dxfId="2466" priority="43" operator="containsText" text="Modernización y Gestión Integral de Procesos del Negocio / Procesos">
      <formula>NOT(ISERROR(SEARCH("Modernización y Gestión Integral de Procesos del Negocio / Procesos",F4)))</formula>
    </cfRule>
    <cfRule type="containsText" dxfId="2465" priority="44" operator="containsText" text="Transparencia y Cercanía al Ciudadano / Grupos de Interés">
      <formula>NOT(ISERROR(SEARCH("Transparencia y Cercanía al Ciudadano / Grupos de Interés",F4)))</formula>
    </cfRule>
    <cfRule type="containsText" dxfId="2464" priority="45" operator="containsText" text="Legitimidad y Sostenibilidad Fiscal / Resultados">
      <formula>NOT(ISERROR(SEARCH("Legitimidad y Sostenibilidad Fiscal / Resultados",F4)))</formula>
    </cfRule>
  </conditionalFormatting>
  <conditionalFormatting sqref="H4:H11">
    <cfRule type="expression" dxfId="2463" priority="48">
      <formula>$G4&lt;&gt;"Porcentaje"</formula>
    </cfRule>
    <cfRule type="expression" dxfId="2462" priority="49">
      <formula>$G4="Porcentaje"</formula>
    </cfRule>
  </conditionalFormatting>
  <conditionalFormatting sqref="O4:O11">
    <cfRule type="containsText" dxfId="2461" priority="59" operator="containsText" text="Sin medición en la vigencia">
      <formula>NOT(ISERROR(SEARCH("Sin medición en la vigencia",O4)))</formula>
    </cfRule>
    <cfRule type="cellIs" dxfId="2460" priority="60" operator="greaterThan">
      <formula>1.1</formula>
    </cfRule>
    <cfRule type="cellIs" dxfId="2459" priority="61" operator="between">
      <formula>100%</formula>
      <formula>110%</formula>
    </cfRule>
    <cfRule type="cellIs" dxfId="2458" priority="62" operator="between">
      <formula>70%</formula>
      <formula>99.9999999%</formula>
    </cfRule>
    <cfRule type="cellIs" dxfId="2457" priority="63" operator="between">
      <formula>0</formula>
      <formula>0.6999999999999</formula>
    </cfRule>
  </conditionalFormatting>
  <conditionalFormatting sqref="P4:P11">
    <cfRule type="cellIs" dxfId="2456" priority="65" operator="greaterThan">
      <formula>1.1</formula>
    </cfRule>
    <cfRule type="cellIs" dxfId="2455" priority="66" operator="between">
      <formula>100%</formula>
      <formula>110%</formula>
    </cfRule>
    <cfRule type="cellIs" dxfId="2454" priority="67" operator="between">
      <formula>70%</formula>
      <formula>99.9999999%</formula>
    </cfRule>
    <cfRule type="cellIs" dxfId="2453" priority="68" operator="between">
      <formula>0</formula>
      <formula>0.6999999999999</formula>
    </cfRule>
  </conditionalFormatting>
  <conditionalFormatting sqref="M4:N11">
    <cfRule type="expression" dxfId="2452" priority="46">
      <formula>$G4&lt;&gt;"Porcentaje"</formula>
    </cfRule>
    <cfRule type="expression" dxfId="2451" priority="47">
      <formula>$G4="Porcentaje"</formula>
    </cfRule>
  </conditionalFormatting>
  <hyperlinks>
    <hyperlink ref="Q12" location="Principal!A1" display="volver al índice" xr:uid="{8A65A303-B20D-4F7D-BF5C-B71850D8108E}"/>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BC0F2A95-258C-438B-B07B-DB23E9EC5369}">
            <xm:f>NOT(ISERROR(SEARCH("-",P4)))</xm:f>
            <xm:f>"-"</xm:f>
            <x14:dxf>
              <fill>
                <patternFill>
                  <bgColor rgb="FF000000"/>
                </patternFill>
              </fill>
            </x14:dxf>
          </x14:cfRule>
          <xm:sqref>P4:P11</xm:sqref>
        </x14:conditionalFormatting>
      </x14:conditionalFormatting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0B50E-B9EB-4F78-B0CC-EC23346B6BDD}">
  <sheetPr codeName="Hoja33">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183</v>
      </c>
      <c r="E1" s="9" t="s">
        <v>70</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137">
        <v>20</v>
      </c>
      <c r="B4" s="138" t="s">
        <v>449</v>
      </c>
      <c r="C4" s="140" t="s">
        <v>160</v>
      </c>
      <c r="D4" s="140" t="s">
        <v>402</v>
      </c>
      <c r="E4" s="140" t="s">
        <v>452</v>
      </c>
      <c r="F4" s="140" t="s">
        <v>453</v>
      </c>
      <c r="G4" s="140" t="s">
        <v>122</v>
      </c>
      <c r="H4" s="141">
        <v>1</v>
      </c>
      <c r="I4" s="140" t="s">
        <v>130</v>
      </c>
      <c r="J4" s="140" t="s">
        <v>126</v>
      </c>
      <c r="K4" s="142" t="s">
        <v>51</v>
      </c>
      <c r="L4" s="142"/>
      <c r="M4" s="143">
        <v>1</v>
      </c>
      <c r="N4" s="143">
        <v>0</v>
      </c>
      <c r="O4" s="144" t="s">
        <v>406</v>
      </c>
      <c r="P4" s="144" t="s">
        <v>291</v>
      </c>
      <c r="Q4" s="145" t="s">
        <v>2598</v>
      </c>
    </row>
    <row r="5" spans="1:17" ht="39" thickTop="1" thickBot="1" x14ac:dyDescent="0.3">
      <c r="A5" s="25">
        <v>88</v>
      </c>
      <c r="B5" s="26" t="s">
        <v>460</v>
      </c>
      <c r="C5" s="27" t="s">
        <v>253</v>
      </c>
      <c r="D5" s="27" t="s">
        <v>283</v>
      </c>
      <c r="E5" s="27" t="s">
        <v>838</v>
      </c>
      <c r="F5" s="27" t="s">
        <v>286</v>
      </c>
      <c r="G5" s="27" t="s">
        <v>122</v>
      </c>
      <c r="H5" s="28">
        <v>1</v>
      </c>
      <c r="I5" s="27" t="s">
        <v>123</v>
      </c>
      <c r="J5" s="27" t="s">
        <v>126</v>
      </c>
      <c r="K5" s="29" t="s">
        <v>62</v>
      </c>
      <c r="L5" s="29"/>
      <c r="M5" s="30">
        <v>1</v>
      </c>
      <c r="N5" s="30">
        <v>1</v>
      </c>
      <c r="O5" s="31">
        <v>1</v>
      </c>
      <c r="P5" s="31">
        <v>1</v>
      </c>
      <c r="Q5" s="42" t="s">
        <v>2570</v>
      </c>
    </row>
    <row r="6" spans="1:17" ht="39" thickTop="1" thickBot="1" x14ac:dyDescent="0.3">
      <c r="A6" s="25">
        <v>89</v>
      </c>
      <c r="B6" s="26" t="s">
        <v>460</v>
      </c>
      <c r="C6" s="27" t="s">
        <v>253</v>
      </c>
      <c r="D6" s="27" t="s">
        <v>283</v>
      </c>
      <c r="E6" s="27" t="s">
        <v>839</v>
      </c>
      <c r="F6" s="27" t="s">
        <v>840</v>
      </c>
      <c r="G6" s="27" t="s">
        <v>122</v>
      </c>
      <c r="H6" s="28">
        <v>0.9</v>
      </c>
      <c r="I6" s="27" t="s">
        <v>123</v>
      </c>
      <c r="J6" s="27" t="s">
        <v>126</v>
      </c>
      <c r="K6" s="29" t="s">
        <v>62</v>
      </c>
      <c r="L6" s="29"/>
      <c r="M6" s="30">
        <v>0.9</v>
      </c>
      <c r="N6" s="30">
        <v>0.93800000000000006</v>
      </c>
      <c r="O6" s="31">
        <v>1.0422222222222222</v>
      </c>
      <c r="P6" s="31">
        <v>1.0422222222222222</v>
      </c>
      <c r="Q6" s="42" t="s">
        <v>2571</v>
      </c>
    </row>
    <row r="7" spans="1:17" ht="76.5" thickTop="1" thickBot="1" x14ac:dyDescent="0.3">
      <c r="A7" s="25">
        <v>90</v>
      </c>
      <c r="B7" s="26" t="s">
        <v>460</v>
      </c>
      <c r="C7" s="27" t="s">
        <v>253</v>
      </c>
      <c r="D7" s="27" t="s">
        <v>283</v>
      </c>
      <c r="E7" s="27" t="s">
        <v>284</v>
      </c>
      <c r="F7" s="27" t="s">
        <v>288</v>
      </c>
      <c r="G7" s="27" t="s">
        <v>122</v>
      </c>
      <c r="H7" s="28">
        <v>0.998</v>
      </c>
      <c r="I7" s="27" t="s">
        <v>123</v>
      </c>
      <c r="J7" s="27" t="s">
        <v>126</v>
      </c>
      <c r="K7" s="29" t="s">
        <v>62</v>
      </c>
      <c r="L7" s="29"/>
      <c r="M7" s="30">
        <v>0.998</v>
      </c>
      <c r="N7" s="30">
        <v>0.99916666666666676</v>
      </c>
      <c r="O7" s="31">
        <v>1.0011690046760189</v>
      </c>
      <c r="P7" s="31">
        <v>1.0011690046760189</v>
      </c>
      <c r="Q7" s="42" t="s">
        <v>2573</v>
      </c>
    </row>
    <row r="8" spans="1:17" ht="76.5" thickTop="1" thickBot="1" x14ac:dyDescent="0.3">
      <c r="A8" s="25">
        <v>95</v>
      </c>
      <c r="B8" s="26" t="s">
        <v>460</v>
      </c>
      <c r="C8" s="27" t="s">
        <v>149</v>
      </c>
      <c r="D8" s="27" t="s">
        <v>289</v>
      </c>
      <c r="E8" s="27" t="s">
        <v>841</v>
      </c>
      <c r="F8" s="27" t="s">
        <v>842</v>
      </c>
      <c r="G8" s="27" t="s">
        <v>122</v>
      </c>
      <c r="H8" s="28">
        <v>0.8</v>
      </c>
      <c r="I8" s="27" t="s">
        <v>132</v>
      </c>
      <c r="J8" s="27" t="s">
        <v>126</v>
      </c>
      <c r="K8" s="29" t="s">
        <v>62</v>
      </c>
      <c r="L8" s="29"/>
      <c r="M8" s="30">
        <v>0.8</v>
      </c>
      <c r="N8" s="30">
        <v>0.9</v>
      </c>
      <c r="O8" s="31">
        <v>1.125</v>
      </c>
      <c r="P8" s="31">
        <v>1.125</v>
      </c>
      <c r="Q8" s="42" t="s">
        <v>2577</v>
      </c>
    </row>
    <row r="9" spans="1:17" ht="189" thickTop="1" thickBot="1" x14ac:dyDescent="0.3">
      <c r="A9" s="25">
        <v>96</v>
      </c>
      <c r="B9" s="26" t="s">
        <v>460</v>
      </c>
      <c r="C9" s="27" t="s">
        <v>149</v>
      </c>
      <c r="D9" s="27" t="s">
        <v>289</v>
      </c>
      <c r="E9" s="27" t="s">
        <v>843</v>
      </c>
      <c r="F9" s="27" t="s">
        <v>844</v>
      </c>
      <c r="G9" s="27" t="s">
        <v>122</v>
      </c>
      <c r="H9" s="28">
        <v>1</v>
      </c>
      <c r="I9" s="27" t="s">
        <v>153</v>
      </c>
      <c r="J9" s="27" t="s">
        <v>126</v>
      </c>
      <c r="K9" s="29" t="s">
        <v>62</v>
      </c>
      <c r="L9" s="29"/>
      <c r="M9" s="30">
        <v>1</v>
      </c>
      <c r="N9" s="30">
        <v>1</v>
      </c>
      <c r="O9" s="31">
        <v>1</v>
      </c>
      <c r="P9" s="31">
        <v>1</v>
      </c>
      <c r="Q9" s="42" t="s">
        <v>2578</v>
      </c>
    </row>
    <row r="10" spans="1:17" ht="80.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1.03</v>
      </c>
      <c r="O10" s="31">
        <v>1.1444444444444444</v>
      </c>
      <c r="P10" s="31">
        <v>1.1444444444444444</v>
      </c>
      <c r="Q10" s="42" t="s">
        <v>2599</v>
      </c>
    </row>
    <row r="11" spans="1:17" ht="33" thickTop="1" thickBot="1" x14ac:dyDescent="0.3">
      <c r="A11" s="25">
        <v>97</v>
      </c>
      <c r="B11" s="26" t="s">
        <v>485</v>
      </c>
      <c r="C11" s="27" t="s">
        <v>154</v>
      </c>
      <c r="D11" s="27" t="s">
        <v>165</v>
      </c>
      <c r="E11" s="27" t="s">
        <v>845</v>
      </c>
      <c r="F11" s="27" t="s">
        <v>846</v>
      </c>
      <c r="G11" s="27" t="s">
        <v>122</v>
      </c>
      <c r="H11" s="28">
        <v>0.9</v>
      </c>
      <c r="I11" s="27" t="s">
        <v>123</v>
      </c>
      <c r="J11" s="27" t="s">
        <v>126</v>
      </c>
      <c r="K11" s="29" t="s">
        <v>62</v>
      </c>
      <c r="L11" s="29"/>
      <c r="M11" s="30">
        <v>0.9</v>
      </c>
      <c r="N11" s="30">
        <v>0.9</v>
      </c>
      <c r="O11" s="31">
        <v>1</v>
      </c>
      <c r="P11" s="31">
        <v>1</v>
      </c>
      <c r="Q11" s="42" t="s">
        <v>2600</v>
      </c>
    </row>
    <row r="12" spans="1:17" ht="34.5" thickTop="1" x14ac:dyDescent="0.35">
      <c r="L12" s="34"/>
      <c r="M12" s="320"/>
      <c r="N12" s="320"/>
      <c r="O12" s="317" t="s">
        <v>157</v>
      </c>
      <c r="P12" s="318">
        <v>1.0446908101918122</v>
      </c>
      <c r="Q12" s="319" t="s">
        <v>158</v>
      </c>
    </row>
  </sheetData>
  <sheetProtection algorithmName="SHA-512" hashValue="0GtHPhOBxgtTOxivBTJW+ExEVlEl+2DQ6yelqJykiMO0KtFxWTB87rngCSvHIiftWGgXKfRMvqaJJLofA1fb4g==" saltValue="S4jqtfjsMBrCOQ4YO0uJ9A==" spinCount="100000" sheet="1" formatCells="0" formatColumns="0" formatRows="0"/>
  <autoFilter ref="A3:Q11" xr:uid="{00000000-0001-0000-0400-000000000000}"/>
  <conditionalFormatting sqref="B4:B11">
    <cfRule type="containsText" dxfId="2449" priority="41" operator="containsText" text="Normatividad al Servicio del Cambio / Procesos">
      <formula>NOT(ISERROR(SEARCH("Normatividad al Servicio del Cambio / Procesos",B4)))</formula>
    </cfRule>
    <cfRule type="containsText" dxfId="2448" priority="69" operator="containsText" text="Transparencia y Cercanía al Ciudadano / Grupos de Interés ">
      <formula>NOT(ISERROR(SEARCH("Transparencia y Cercanía al Ciudadano / Grupos de Interés ",B4)))</formula>
    </cfRule>
    <cfRule type="containsText" dxfId="2447" priority="70" operator="containsText" text="Apoyo a la Modernización DIAN / Procesos">
      <formula>NOT(ISERROR(SEARCH("Apoyo a la Modernización DIAN / Procesos",B4)))</formula>
    </cfRule>
    <cfRule type="containsText" dxfId="2446" priority="71" operator="containsText" text="Transformación Cultural y Gestión del Cambio / Talento Humano">
      <formula>NOT(ISERROR(SEARCH("Transformación Cultural y Gestión del Cambio / Talento Humano",B4)))</formula>
    </cfRule>
    <cfRule type="containsText" dxfId="2445"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2444" priority="56" operator="containsText" text="Modernización y Gestión Integral de Procesos del Negocio / Procesos">
      <formula>NOT(ISERROR(SEARCH("Modernización y Gestión Integral de Procesos del Negocio / Procesos",C4)))</formula>
    </cfRule>
    <cfRule type="containsText" dxfId="2443" priority="57" operator="containsText" text="Transparencia y Cercanía al Ciudadano / Grupos de Interés">
      <formula>NOT(ISERROR(SEARCH("Transparencia y Cercanía al Ciudadano / Grupos de Interés",C4)))</formula>
    </cfRule>
    <cfRule type="containsText" dxfId="2442" priority="58" operator="containsText" text="Legitimidad y Sostenibilidad Fiscal / Resultados">
      <formula>NOT(ISERROR(SEARCH("Legitimidad y Sostenibilidad Fiscal / Resultados",C4)))</formula>
    </cfRule>
  </conditionalFormatting>
  <conditionalFormatting sqref="F4:G11 C4:D11">
    <cfRule type="containsText" dxfId="2441" priority="55" operator="containsText" text="Aprendizaje y Crecimiento / Talento Humano">
      <formula>NOT(ISERROR(SEARCH("Aprendizaje y Crecimiento / Talento Humano",C4)))</formula>
    </cfRule>
  </conditionalFormatting>
  <conditionalFormatting sqref="F4:G11 I4:J11">
    <cfRule type="containsText" dxfId="2440" priority="42" operator="containsText" text="Aprendizaje y Crecimiento / Talento Humano">
      <formula>NOT(ISERROR(SEARCH("Aprendizaje y Crecimiento / Talento Humano",F4)))</formula>
    </cfRule>
    <cfRule type="containsText" dxfId="2439" priority="43" operator="containsText" text="Modernización y Gestión Integral de Procesos del Negocio / Procesos">
      <formula>NOT(ISERROR(SEARCH("Modernización y Gestión Integral de Procesos del Negocio / Procesos",F4)))</formula>
    </cfRule>
    <cfRule type="containsText" dxfId="2438" priority="44" operator="containsText" text="Transparencia y Cercanía al Ciudadano / Grupos de Interés">
      <formula>NOT(ISERROR(SEARCH("Transparencia y Cercanía al Ciudadano / Grupos de Interés",F4)))</formula>
    </cfRule>
    <cfRule type="containsText" dxfId="2437" priority="45" operator="containsText" text="Legitimidad y Sostenibilidad Fiscal / Resultados">
      <formula>NOT(ISERROR(SEARCH("Legitimidad y Sostenibilidad Fiscal / Resultados",F4)))</formula>
    </cfRule>
  </conditionalFormatting>
  <conditionalFormatting sqref="H4:H11">
    <cfRule type="expression" dxfId="2436" priority="48">
      <formula>$G4&lt;&gt;"Porcentaje"</formula>
    </cfRule>
    <cfRule type="expression" dxfId="2435" priority="49">
      <formula>$G4="Porcentaje"</formula>
    </cfRule>
  </conditionalFormatting>
  <conditionalFormatting sqref="O4:O11">
    <cfRule type="containsText" dxfId="2434" priority="59" operator="containsText" text="Sin medición en la vigencia">
      <formula>NOT(ISERROR(SEARCH("Sin medición en la vigencia",O4)))</formula>
    </cfRule>
    <cfRule type="cellIs" dxfId="2433" priority="60" operator="greaterThan">
      <formula>1.1</formula>
    </cfRule>
    <cfRule type="cellIs" dxfId="2432" priority="61" operator="between">
      <formula>100%</formula>
      <formula>110%</formula>
    </cfRule>
    <cfRule type="cellIs" dxfId="2431" priority="62" operator="between">
      <formula>70%</formula>
      <formula>99.9999999%</formula>
    </cfRule>
    <cfRule type="cellIs" dxfId="2430" priority="63" operator="between">
      <formula>0</formula>
      <formula>0.6999999999999</formula>
    </cfRule>
  </conditionalFormatting>
  <conditionalFormatting sqref="P4:P11">
    <cfRule type="cellIs" dxfId="2429" priority="65" operator="greaterThan">
      <formula>1.1</formula>
    </cfRule>
    <cfRule type="cellIs" dxfId="2428" priority="66" operator="between">
      <formula>100%</formula>
      <formula>110%</formula>
    </cfRule>
    <cfRule type="cellIs" dxfId="2427" priority="67" operator="between">
      <formula>70%</formula>
      <formula>99.9999999%</formula>
    </cfRule>
    <cfRule type="cellIs" dxfId="2426" priority="68" operator="between">
      <formula>0</formula>
      <formula>0.6999999999999</formula>
    </cfRule>
  </conditionalFormatting>
  <conditionalFormatting sqref="M4:N11">
    <cfRule type="expression" dxfId="2425" priority="46">
      <formula>$G4&lt;&gt;"Porcentaje"</formula>
    </cfRule>
    <cfRule type="expression" dxfId="2424" priority="47">
      <formula>$G4="Porcentaje"</formula>
    </cfRule>
  </conditionalFormatting>
  <hyperlinks>
    <hyperlink ref="Q12" location="Principal!A1" display="volver al índice" xr:uid="{422E7DD6-CF6E-4B50-9506-990C6A561F53}"/>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AA713F36-BF3C-4F9A-9684-3C129D832CA8}">
            <xm:f>NOT(ISERROR(SEARCH("-",P4)))</xm:f>
            <xm:f>"-"</xm:f>
            <x14:dxf>
              <fill>
                <patternFill>
                  <bgColor rgb="FF000000"/>
                </patternFill>
              </fill>
            </x14:dxf>
          </x14:cfRule>
          <xm:sqref>P4:P11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73C7-4F5C-437E-874D-2211E28184D7}">
  <sheetPr codeName="Hoja34">
    <pageSetUpPr fitToPage="1"/>
  </sheetPr>
  <dimension ref="A1:Q1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4" customWidth="1"/>
    <col min="18" max="16384" width="11.42578125" style="34"/>
  </cols>
  <sheetData>
    <row r="1" spans="1:17" ht="65.25" customHeight="1" thickBot="1" x14ac:dyDescent="0.3">
      <c r="A1" s="5"/>
      <c r="B1" s="6" t="s">
        <v>118</v>
      </c>
      <c r="C1" s="7"/>
      <c r="D1" s="43">
        <v>152</v>
      </c>
      <c r="E1" s="9" t="s">
        <v>73</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39"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1.0529999999999999</v>
      </c>
      <c r="O4" s="31">
        <v>1.108421052631579</v>
      </c>
      <c r="P4" s="31">
        <v>1.108421052631579</v>
      </c>
      <c r="Q4" s="42" t="s">
        <v>866</v>
      </c>
    </row>
    <row r="5" spans="1:17" ht="39"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1</v>
      </c>
      <c r="O5" s="31">
        <v>1.0526315789473684</v>
      </c>
      <c r="P5" s="31">
        <v>1.0526315789473684</v>
      </c>
      <c r="Q5" s="42" t="s">
        <v>867</v>
      </c>
    </row>
    <row r="6" spans="1:17" ht="80.25" thickTop="1" thickBot="1" x14ac:dyDescent="0.3">
      <c r="A6" s="25">
        <v>20</v>
      </c>
      <c r="B6" s="111" t="s">
        <v>449</v>
      </c>
      <c r="C6" s="112" t="s">
        <v>160</v>
      </c>
      <c r="D6" s="112" t="s">
        <v>402</v>
      </c>
      <c r="E6" s="112" t="s">
        <v>452</v>
      </c>
      <c r="F6" s="112" t="s">
        <v>453</v>
      </c>
      <c r="G6" s="112" t="s">
        <v>122</v>
      </c>
      <c r="H6" s="113">
        <v>1</v>
      </c>
      <c r="I6" s="112" t="s">
        <v>130</v>
      </c>
      <c r="J6" s="112" t="s">
        <v>126</v>
      </c>
      <c r="K6" s="114" t="s">
        <v>51</v>
      </c>
      <c r="L6" s="114"/>
      <c r="M6" s="117"/>
      <c r="N6" s="117"/>
      <c r="O6" s="116" t="s">
        <v>406</v>
      </c>
      <c r="P6" s="116" t="s">
        <v>291</v>
      </c>
      <c r="Q6" s="115" t="s">
        <v>2601</v>
      </c>
    </row>
    <row r="7" spans="1:17" ht="39" thickTop="1" thickBot="1" x14ac:dyDescent="0.3">
      <c r="A7" s="25">
        <v>179</v>
      </c>
      <c r="B7" s="26" t="s">
        <v>460</v>
      </c>
      <c r="C7" s="27" t="s">
        <v>253</v>
      </c>
      <c r="D7" s="27" t="s">
        <v>868</v>
      </c>
      <c r="E7" s="27" t="s">
        <v>869</v>
      </c>
      <c r="F7" s="27" t="s">
        <v>870</v>
      </c>
      <c r="G7" s="27" t="s">
        <v>207</v>
      </c>
      <c r="H7" s="28">
        <v>1</v>
      </c>
      <c r="I7" s="27" t="s">
        <v>130</v>
      </c>
      <c r="J7" s="27" t="s">
        <v>124</v>
      </c>
      <c r="K7" s="29" t="s">
        <v>73</v>
      </c>
      <c r="L7" s="29"/>
      <c r="M7" s="30">
        <v>1</v>
      </c>
      <c r="N7" s="30">
        <v>1</v>
      </c>
      <c r="O7" s="31">
        <v>1</v>
      </c>
      <c r="P7" s="31">
        <v>1</v>
      </c>
      <c r="Q7" s="42" t="s">
        <v>2603</v>
      </c>
    </row>
    <row r="8" spans="1:17" ht="132.75" thickTop="1" thickBot="1" x14ac:dyDescent="0.3">
      <c r="A8" s="25">
        <v>180</v>
      </c>
      <c r="B8" s="26" t="s">
        <v>460</v>
      </c>
      <c r="C8" s="27" t="s">
        <v>253</v>
      </c>
      <c r="D8" s="27" t="s">
        <v>871</v>
      </c>
      <c r="E8" s="27" t="s">
        <v>872</v>
      </c>
      <c r="F8" s="27" t="s">
        <v>873</v>
      </c>
      <c r="G8" s="27" t="s">
        <v>207</v>
      </c>
      <c r="H8" s="28">
        <v>1</v>
      </c>
      <c r="I8" s="27" t="s">
        <v>130</v>
      </c>
      <c r="J8" s="27" t="s">
        <v>124</v>
      </c>
      <c r="K8" s="29" t="s">
        <v>73</v>
      </c>
      <c r="L8" s="29"/>
      <c r="M8" s="30">
        <v>1</v>
      </c>
      <c r="N8" s="30">
        <v>1</v>
      </c>
      <c r="O8" s="31">
        <v>1</v>
      </c>
      <c r="P8" s="31">
        <v>1</v>
      </c>
      <c r="Q8" s="42" t="s">
        <v>2604</v>
      </c>
    </row>
    <row r="9" spans="1:17" ht="226.5" thickTop="1" thickBot="1" x14ac:dyDescent="0.3">
      <c r="A9" s="25">
        <v>181</v>
      </c>
      <c r="B9" s="26" t="s">
        <v>460</v>
      </c>
      <c r="C9" s="27" t="s">
        <v>253</v>
      </c>
      <c r="D9" s="27" t="s">
        <v>871</v>
      </c>
      <c r="E9" s="27" t="s">
        <v>874</v>
      </c>
      <c r="F9" s="27" t="s">
        <v>875</v>
      </c>
      <c r="G9" s="27" t="s">
        <v>207</v>
      </c>
      <c r="H9" s="28">
        <v>1</v>
      </c>
      <c r="I9" s="27" t="s">
        <v>130</v>
      </c>
      <c r="J9" s="27" t="s">
        <v>124</v>
      </c>
      <c r="K9" s="29" t="s">
        <v>73</v>
      </c>
      <c r="L9" s="29"/>
      <c r="M9" s="30">
        <v>1</v>
      </c>
      <c r="N9" s="30">
        <v>1</v>
      </c>
      <c r="O9" s="31">
        <v>1</v>
      </c>
      <c r="P9" s="31">
        <v>1</v>
      </c>
      <c r="Q9" s="42" t="s">
        <v>2605</v>
      </c>
    </row>
    <row r="10" spans="1:17" ht="95.25" thickTop="1" thickBot="1" x14ac:dyDescent="0.3">
      <c r="A10" s="25">
        <v>182</v>
      </c>
      <c r="B10" s="26" t="s">
        <v>460</v>
      </c>
      <c r="C10" s="27" t="s">
        <v>876</v>
      </c>
      <c r="D10" s="27" t="s">
        <v>877</v>
      </c>
      <c r="E10" s="27" t="s">
        <v>878</v>
      </c>
      <c r="F10" s="27" t="s">
        <v>879</v>
      </c>
      <c r="G10" s="27" t="s">
        <v>207</v>
      </c>
      <c r="H10" s="28">
        <v>1</v>
      </c>
      <c r="I10" s="27" t="s">
        <v>130</v>
      </c>
      <c r="J10" s="27" t="s">
        <v>124</v>
      </c>
      <c r="K10" s="29" t="s">
        <v>73</v>
      </c>
      <c r="L10" s="29"/>
      <c r="M10" s="30">
        <v>1</v>
      </c>
      <c r="N10" s="30">
        <v>0.7</v>
      </c>
      <c r="O10" s="31">
        <v>0.7</v>
      </c>
      <c r="P10" s="31">
        <v>0.7</v>
      </c>
      <c r="Q10" s="42" t="s">
        <v>2606</v>
      </c>
    </row>
    <row r="11" spans="1:17" ht="409.6" thickTop="1" thickBot="1" x14ac:dyDescent="0.3">
      <c r="A11" s="25">
        <v>183</v>
      </c>
      <c r="B11" s="26" t="s">
        <v>460</v>
      </c>
      <c r="C11" s="27" t="s">
        <v>876</v>
      </c>
      <c r="D11" s="27" t="s">
        <v>880</v>
      </c>
      <c r="E11" s="27" t="s">
        <v>881</v>
      </c>
      <c r="F11" s="27" t="s">
        <v>882</v>
      </c>
      <c r="G11" s="27" t="s">
        <v>122</v>
      </c>
      <c r="H11" s="28">
        <v>1</v>
      </c>
      <c r="I11" s="27" t="s">
        <v>130</v>
      </c>
      <c r="J11" s="27" t="s">
        <v>124</v>
      </c>
      <c r="K11" s="29" t="s">
        <v>73</v>
      </c>
      <c r="L11" s="29"/>
      <c r="M11" s="30">
        <v>1</v>
      </c>
      <c r="N11" s="30">
        <v>1</v>
      </c>
      <c r="O11" s="31">
        <v>1</v>
      </c>
      <c r="P11" s="31">
        <v>1</v>
      </c>
      <c r="Q11" s="42" t="s">
        <v>2607</v>
      </c>
    </row>
    <row r="12" spans="1:17" ht="114" thickTop="1" thickBot="1" x14ac:dyDescent="0.3">
      <c r="A12" s="25">
        <v>184</v>
      </c>
      <c r="B12" s="26" t="s">
        <v>460</v>
      </c>
      <c r="C12" s="27" t="s">
        <v>876</v>
      </c>
      <c r="D12" s="27" t="s">
        <v>300</v>
      </c>
      <c r="E12" s="27" t="s">
        <v>883</v>
      </c>
      <c r="F12" s="27" t="s">
        <v>884</v>
      </c>
      <c r="G12" s="27" t="s">
        <v>207</v>
      </c>
      <c r="H12" s="28">
        <v>1</v>
      </c>
      <c r="I12" s="27" t="s">
        <v>130</v>
      </c>
      <c r="J12" s="27" t="s">
        <v>124</v>
      </c>
      <c r="K12" s="29" t="s">
        <v>73</v>
      </c>
      <c r="L12" s="29"/>
      <c r="M12" s="30">
        <v>1</v>
      </c>
      <c r="N12" s="30">
        <v>1</v>
      </c>
      <c r="O12" s="31">
        <v>1</v>
      </c>
      <c r="P12" s="31">
        <v>1</v>
      </c>
      <c r="Q12" s="42" t="s">
        <v>2608</v>
      </c>
    </row>
    <row r="13" spans="1:17" ht="80.25" thickTop="1" thickBot="1" x14ac:dyDescent="0.3">
      <c r="A13" s="25">
        <v>185</v>
      </c>
      <c r="B13" s="26" t="s">
        <v>460</v>
      </c>
      <c r="C13" s="27" t="s">
        <v>876</v>
      </c>
      <c r="D13" s="27" t="s">
        <v>303</v>
      </c>
      <c r="E13" s="27" t="s">
        <v>885</v>
      </c>
      <c r="F13" s="27" t="s">
        <v>886</v>
      </c>
      <c r="G13" s="27" t="s">
        <v>207</v>
      </c>
      <c r="H13" s="28">
        <v>1</v>
      </c>
      <c r="I13" s="27" t="s">
        <v>130</v>
      </c>
      <c r="J13" s="27" t="s">
        <v>124</v>
      </c>
      <c r="K13" s="29" t="s">
        <v>73</v>
      </c>
      <c r="L13" s="29"/>
      <c r="M13" s="30">
        <v>1</v>
      </c>
      <c r="N13" s="30">
        <v>1</v>
      </c>
      <c r="O13" s="31">
        <v>1</v>
      </c>
      <c r="P13" s="31">
        <v>1</v>
      </c>
      <c r="Q13" s="42" t="s">
        <v>2609</v>
      </c>
    </row>
    <row r="14" spans="1:17" ht="57.75" thickTop="1" thickBot="1" x14ac:dyDescent="0.3">
      <c r="A14" s="25">
        <v>186</v>
      </c>
      <c r="B14" s="26" t="s">
        <v>460</v>
      </c>
      <c r="C14" s="27" t="s">
        <v>194</v>
      </c>
      <c r="D14" s="27" t="s">
        <v>887</v>
      </c>
      <c r="E14" s="27" t="s">
        <v>888</v>
      </c>
      <c r="F14" s="27" t="s">
        <v>889</v>
      </c>
      <c r="G14" s="27" t="s">
        <v>207</v>
      </c>
      <c r="H14" s="28">
        <v>1</v>
      </c>
      <c r="I14" s="27" t="s">
        <v>130</v>
      </c>
      <c r="J14" s="27" t="s">
        <v>124</v>
      </c>
      <c r="K14" s="29" t="s">
        <v>73</v>
      </c>
      <c r="L14" s="29"/>
      <c r="M14" s="30">
        <v>1</v>
      </c>
      <c r="N14" s="30">
        <v>1</v>
      </c>
      <c r="O14" s="31">
        <v>1</v>
      </c>
      <c r="P14" s="31">
        <v>1</v>
      </c>
      <c r="Q14" s="42" t="s">
        <v>2610</v>
      </c>
    </row>
    <row r="15" spans="1:17" ht="409.6" thickTop="1" thickBot="1" x14ac:dyDescent="0.3">
      <c r="A15" s="25">
        <v>187</v>
      </c>
      <c r="B15" s="26" t="s">
        <v>460</v>
      </c>
      <c r="C15" s="27" t="s">
        <v>734</v>
      </c>
      <c r="D15" s="27" t="s">
        <v>890</v>
      </c>
      <c r="E15" s="27" t="s">
        <v>891</v>
      </c>
      <c r="F15" s="27" t="s">
        <v>892</v>
      </c>
      <c r="G15" s="27" t="s">
        <v>122</v>
      </c>
      <c r="H15" s="28">
        <v>1</v>
      </c>
      <c r="I15" s="27" t="s">
        <v>130</v>
      </c>
      <c r="J15" s="27" t="s">
        <v>126</v>
      </c>
      <c r="K15" s="29" t="s">
        <v>73</v>
      </c>
      <c r="L15" s="29"/>
      <c r="M15" s="30">
        <v>1</v>
      </c>
      <c r="N15" s="30">
        <v>0.96199999999999997</v>
      </c>
      <c r="O15" s="31">
        <v>0.96199999999999997</v>
      </c>
      <c r="P15" s="31">
        <v>0.96199999999999997</v>
      </c>
      <c r="Q15" s="42" t="s">
        <v>2611</v>
      </c>
    </row>
    <row r="16" spans="1:17" ht="80.25" thickTop="1" thickBot="1" x14ac:dyDescent="0.3">
      <c r="A16" s="25">
        <v>105</v>
      </c>
      <c r="B16" s="26" t="s">
        <v>485</v>
      </c>
      <c r="C16" s="27" t="s">
        <v>154</v>
      </c>
      <c r="D16" s="27" t="s">
        <v>165</v>
      </c>
      <c r="E16" s="27" t="s">
        <v>155</v>
      </c>
      <c r="F16" s="27" t="s">
        <v>486</v>
      </c>
      <c r="G16" s="27" t="s">
        <v>122</v>
      </c>
      <c r="H16" s="28">
        <v>0.9</v>
      </c>
      <c r="I16" s="27" t="s">
        <v>132</v>
      </c>
      <c r="J16" s="27" t="s">
        <v>126</v>
      </c>
      <c r="K16" s="29" t="s">
        <v>87</v>
      </c>
      <c r="L16" s="29"/>
      <c r="M16" s="30">
        <v>0.9</v>
      </c>
      <c r="N16" s="30">
        <v>1.1675</v>
      </c>
      <c r="O16" s="31">
        <v>1.2972222222222223</v>
      </c>
      <c r="P16" s="31">
        <v>1.2972222222222223</v>
      </c>
      <c r="Q16" s="42" t="s">
        <v>2612</v>
      </c>
    </row>
    <row r="17" spans="13:17" ht="34.5" thickTop="1" x14ac:dyDescent="0.35">
      <c r="M17" s="320"/>
      <c r="N17" s="320"/>
      <c r="O17" s="317" t="s">
        <v>157</v>
      </c>
      <c r="P17" s="318">
        <v>1.0100229044834308</v>
      </c>
      <c r="Q17" s="319" t="s">
        <v>158</v>
      </c>
    </row>
  </sheetData>
  <sheetProtection algorithmName="SHA-512" hashValue="TClVutznSMnbE7+ZkYbyfTytQqbSHyqeGRtERissKD/OFhu+p8pe8fOHYrR2OO7HC2S1yTmgtsh9xJr0TWO5kQ==" saltValue="Y3g8wIei/vytaYu18jbplA==" spinCount="100000" sheet="1" formatCells="0" formatColumns="0"/>
  <autoFilter ref="A3:Q16" xr:uid="{00000000-0001-0000-0400-000000000000}"/>
  <conditionalFormatting sqref="B4:B16">
    <cfRule type="containsText" dxfId="2422" priority="15" operator="containsText" text="Normatividad al Servicio del Cambio / Procesos">
      <formula>NOT(ISERROR(SEARCH("Normatividad al Servicio del Cambio / Procesos",B4)))</formula>
    </cfRule>
    <cfRule type="containsText" dxfId="2421" priority="43" operator="containsText" text="Transparencia y Cercanía al Ciudadano / Grupos de Interés ">
      <formula>NOT(ISERROR(SEARCH("Transparencia y Cercanía al Ciudadano / Grupos de Interés ",B4)))</formula>
    </cfRule>
    <cfRule type="containsText" dxfId="2420" priority="44" operator="containsText" text="Apoyo a la Modernización DIAN / Procesos">
      <formula>NOT(ISERROR(SEARCH("Apoyo a la Modernización DIAN / Procesos",B4)))</formula>
    </cfRule>
    <cfRule type="containsText" dxfId="2419" priority="45" operator="containsText" text="Transformación Cultural y Gestión del Cambio / Talento Humano">
      <formula>NOT(ISERROR(SEARCH("Transformación Cultural y Gestión del Cambio / Talento Humano",B4)))</formula>
    </cfRule>
    <cfRule type="containsText" dxfId="2418" priority="4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6 F4:G16">
    <cfRule type="containsText" dxfId="2417" priority="30" operator="containsText" text="Modernización y Gestión Integral de Procesos del Negocio / Procesos">
      <formula>NOT(ISERROR(SEARCH("Modernización y Gestión Integral de Procesos del Negocio / Procesos",C4)))</formula>
    </cfRule>
    <cfRule type="containsText" dxfId="2416" priority="31" operator="containsText" text="Transparencia y Cercanía al Ciudadano / Grupos de Interés">
      <formula>NOT(ISERROR(SEARCH("Transparencia y Cercanía al Ciudadano / Grupos de Interés",C4)))</formula>
    </cfRule>
    <cfRule type="containsText" dxfId="2415" priority="32" operator="containsText" text="Legitimidad y Sostenibilidad Fiscal / Resultados">
      <formula>NOT(ISERROR(SEARCH("Legitimidad y Sostenibilidad Fiscal / Resultados",C4)))</formula>
    </cfRule>
  </conditionalFormatting>
  <conditionalFormatting sqref="F4:G7 I4:J16">
    <cfRule type="containsText" dxfId="2414" priority="16" operator="containsText" text="Aprendizaje y Crecimiento / Talento Humano">
      <formula>NOT(ISERROR(SEARCH("Aprendizaje y Crecimiento / Talento Humano",F4)))</formula>
    </cfRule>
    <cfRule type="containsText" dxfId="2413" priority="17" operator="containsText" text="Modernización y Gestión Integral de Procesos del Negocio / Procesos">
      <formula>NOT(ISERROR(SEARCH("Modernización y Gestión Integral de Procesos del Negocio / Procesos",F4)))</formula>
    </cfRule>
    <cfRule type="containsText" dxfId="2412" priority="18" operator="containsText" text="Transparencia y Cercanía al Ciudadano / Grupos de Interés">
      <formula>NOT(ISERROR(SEARCH("Transparencia y Cercanía al Ciudadano / Grupos de Interés",F4)))</formula>
    </cfRule>
    <cfRule type="containsText" dxfId="2411" priority="19" operator="containsText" text="Legitimidad y Sostenibilidad Fiscal / Resultados">
      <formula>NOT(ISERROR(SEARCH("Legitimidad y Sostenibilidad Fiscal / Resultados",F4)))</formula>
    </cfRule>
  </conditionalFormatting>
  <conditionalFormatting sqref="F4:G16 C4:D16">
    <cfRule type="containsText" dxfId="2410" priority="29" operator="containsText" text="Aprendizaje y Crecimiento / Talento Humano">
      <formula>NOT(ISERROR(SEARCH("Aprendizaje y Crecimiento / Talento Humano",C4)))</formula>
    </cfRule>
  </conditionalFormatting>
  <conditionalFormatting sqref="H4:H16">
    <cfRule type="expression" dxfId="2409" priority="22">
      <formula>$G4&lt;&gt;"Porcentaje"</formula>
    </cfRule>
    <cfRule type="expression" dxfId="2408" priority="23">
      <formula>$G4="Porcentaje"</formula>
    </cfRule>
  </conditionalFormatting>
  <conditionalFormatting sqref="M4:N16">
    <cfRule type="expression" dxfId="2407" priority="21">
      <formula>$G4="Porcentaje"</formula>
    </cfRule>
  </conditionalFormatting>
  <conditionalFormatting sqref="M4:N16">
    <cfRule type="expression" dxfId="2406" priority="20">
      <formula>$G4&lt;&gt;"Porcentaje"</formula>
    </cfRule>
  </conditionalFormatting>
  <conditionalFormatting sqref="O4:O16">
    <cfRule type="containsText" dxfId="2405" priority="33" operator="containsText" text="Sin medición en la vigencia">
      <formula>NOT(ISERROR(SEARCH("Sin medición en la vigencia",O4)))</formula>
    </cfRule>
    <cfRule type="cellIs" dxfId="2404" priority="34" operator="greaterThan">
      <formula>1.1</formula>
    </cfRule>
    <cfRule type="cellIs" dxfId="2403" priority="35" operator="between">
      <formula>100%</formula>
      <formula>110%</formula>
    </cfRule>
    <cfRule type="cellIs" dxfId="2402" priority="36" operator="between">
      <formula>70%</formula>
      <formula>99.9999999%</formula>
    </cfRule>
    <cfRule type="cellIs" dxfId="2401" priority="37" operator="between">
      <formula>0</formula>
      <formula>0.6999999999999</formula>
    </cfRule>
  </conditionalFormatting>
  <conditionalFormatting sqref="P4:P16">
    <cfRule type="cellIs" dxfId="2400" priority="39" operator="greaterThan">
      <formula>1.1</formula>
    </cfRule>
    <cfRule type="cellIs" dxfId="2399" priority="40" operator="between">
      <formula>100%</formula>
      <formula>110%</formula>
    </cfRule>
    <cfRule type="cellIs" dxfId="2398" priority="41" operator="between">
      <formula>70%</formula>
      <formula>99.9999999%</formula>
    </cfRule>
    <cfRule type="cellIs" dxfId="2397" priority="42" operator="between">
      <formula>0</formula>
      <formula>0.6999999999999</formula>
    </cfRule>
  </conditionalFormatting>
  <hyperlinks>
    <hyperlink ref="Q17" location="Principal!A1" display="volver al índice" xr:uid="{1D31189E-BB6D-4C43-86F8-95A7235AFC6E}"/>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8" operator="containsText" id="{6415FBDC-7FB7-4747-AD6B-F925ACAF9C47}">
            <xm:f>NOT(ISERROR(SEARCH("-",P4)))</xm:f>
            <xm:f>"-"</xm:f>
            <x14:dxf>
              <fill>
                <patternFill>
                  <bgColor rgb="FF000000"/>
                </patternFill>
              </fill>
            </x14:dxf>
          </x14:cfRule>
          <xm:sqref>P4:P16</xm:sqref>
        </x14:conditionalFormatting>
      </x14:conditionalFormatting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0C6AA-CC05-4F14-94E2-429E8B95D82F}">
  <sheetPr codeName="Hoja35">
    <pageSetUpPr fitToPage="1"/>
  </sheetPr>
  <dimension ref="A1:Q1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179</v>
      </c>
      <c r="E1" s="9" t="s">
        <v>304</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25">
        <v>20</v>
      </c>
      <c r="B4" s="111" t="s">
        <v>449</v>
      </c>
      <c r="C4" s="112" t="s">
        <v>160</v>
      </c>
      <c r="D4" s="112" t="s">
        <v>402</v>
      </c>
      <c r="E4" s="112" t="s">
        <v>452</v>
      </c>
      <c r="F4" s="112" t="s">
        <v>453</v>
      </c>
      <c r="G4" s="112" t="s">
        <v>122</v>
      </c>
      <c r="H4" s="113">
        <v>1</v>
      </c>
      <c r="I4" s="112" t="s">
        <v>130</v>
      </c>
      <c r="J4" s="112" t="s">
        <v>126</v>
      </c>
      <c r="K4" s="114" t="s">
        <v>51</v>
      </c>
      <c r="L4" s="114"/>
      <c r="M4" s="117"/>
      <c r="N4" s="117"/>
      <c r="O4" s="116" t="s">
        <v>406</v>
      </c>
      <c r="P4" s="116" t="s">
        <v>291</v>
      </c>
      <c r="Q4" s="115" t="s">
        <v>2661</v>
      </c>
    </row>
    <row r="5" spans="1:17" ht="76.5" thickTop="1" thickBot="1" x14ac:dyDescent="0.3">
      <c r="A5" s="25">
        <v>192</v>
      </c>
      <c r="B5" s="26" t="s">
        <v>460</v>
      </c>
      <c r="C5" s="27" t="s">
        <v>253</v>
      </c>
      <c r="D5" s="27" t="s">
        <v>868</v>
      </c>
      <c r="E5" s="27" t="s">
        <v>950</v>
      </c>
      <c r="F5" s="27" t="s">
        <v>951</v>
      </c>
      <c r="G5" s="27" t="s">
        <v>207</v>
      </c>
      <c r="H5" s="28">
        <v>1</v>
      </c>
      <c r="I5" s="27" t="s">
        <v>130</v>
      </c>
      <c r="J5" s="27" t="s">
        <v>124</v>
      </c>
      <c r="K5" s="29" t="s">
        <v>304</v>
      </c>
      <c r="L5" s="29"/>
      <c r="M5" s="30">
        <v>1</v>
      </c>
      <c r="N5" s="30">
        <v>1</v>
      </c>
      <c r="O5" s="31">
        <v>1</v>
      </c>
      <c r="P5" s="31">
        <v>1</v>
      </c>
      <c r="Q5" s="42" t="s">
        <v>2662</v>
      </c>
    </row>
    <row r="6" spans="1:17" ht="48.75" thickTop="1" thickBot="1" x14ac:dyDescent="0.3">
      <c r="A6" s="25">
        <v>193</v>
      </c>
      <c r="B6" s="26" t="s">
        <v>460</v>
      </c>
      <c r="C6" s="27" t="s">
        <v>194</v>
      </c>
      <c r="D6" s="27" t="s">
        <v>887</v>
      </c>
      <c r="E6" s="27" t="s">
        <v>952</v>
      </c>
      <c r="F6" s="27" t="s">
        <v>953</v>
      </c>
      <c r="G6" s="27" t="s">
        <v>122</v>
      </c>
      <c r="H6" s="28">
        <v>1</v>
      </c>
      <c r="I6" s="27" t="s">
        <v>123</v>
      </c>
      <c r="J6" s="27" t="s">
        <v>126</v>
      </c>
      <c r="K6" s="29" t="s">
        <v>304</v>
      </c>
      <c r="L6" s="29"/>
      <c r="M6" s="30">
        <v>1</v>
      </c>
      <c r="N6" s="30">
        <v>1</v>
      </c>
      <c r="O6" s="31">
        <v>1</v>
      </c>
      <c r="P6" s="31">
        <v>1</v>
      </c>
      <c r="Q6" s="42" t="s">
        <v>2663</v>
      </c>
    </row>
    <row r="7" spans="1:17" ht="48.75" thickTop="1" thickBot="1" x14ac:dyDescent="0.3">
      <c r="A7" s="25">
        <v>194</v>
      </c>
      <c r="B7" s="26" t="s">
        <v>460</v>
      </c>
      <c r="C7" s="27" t="s">
        <v>194</v>
      </c>
      <c r="D7" s="27" t="s">
        <v>887</v>
      </c>
      <c r="E7" s="27" t="s">
        <v>954</v>
      </c>
      <c r="F7" s="27" t="s">
        <v>955</v>
      </c>
      <c r="G7" s="27" t="s">
        <v>122</v>
      </c>
      <c r="H7" s="28">
        <v>1</v>
      </c>
      <c r="I7" s="27" t="s">
        <v>123</v>
      </c>
      <c r="J7" s="27" t="s">
        <v>126</v>
      </c>
      <c r="K7" s="29" t="s">
        <v>304</v>
      </c>
      <c r="L7" s="29"/>
      <c r="M7" s="30">
        <v>1</v>
      </c>
      <c r="N7" s="30">
        <v>1</v>
      </c>
      <c r="O7" s="31">
        <v>1</v>
      </c>
      <c r="P7" s="31">
        <v>1</v>
      </c>
      <c r="Q7" s="42" t="s">
        <v>2664</v>
      </c>
    </row>
    <row r="8" spans="1:17" ht="64.5" thickTop="1" thickBot="1" x14ac:dyDescent="0.3">
      <c r="A8" s="25">
        <v>195</v>
      </c>
      <c r="B8" s="26" t="s">
        <v>460</v>
      </c>
      <c r="C8" s="27" t="s">
        <v>194</v>
      </c>
      <c r="D8" s="27" t="s">
        <v>887</v>
      </c>
      <c r="E8" s="27" t="s">
        <v>2665</v>
      </c>
      <c r="F8" s="27" t="s">
        <v>956</v>
      </c>
      <c r="G8" s="27" t="s">
        <v>122</v>
      </c>
      <c r="H8" s="28">
        <v>1</v>
      </c>
      <c r="I8" s="27" t="s">
        <v>130</v>
      </c>
      <c r="J8" s="27" t="s">
        <v>124</v>
      </c>
      <c r="K8" s="29" t="s">
        <v>304</v>
      </c>
      <c r="L8" s="29"/>
      <c r="M8" s="30">
        <v>1</v>
      </c>
      <c r="N8" s="30">
        <v>1</v>
      </c>
      <c r="O8" s="31">
        <v>1</v>
      </c>
      <c r="P8" s="31">
        <v>1</v>
      </c>
      <c r="Q8" s="42" t="s">
        <v>2666</v>
      </c>
    </row>
    <row r="9" spans="1:17" ht="57.75" thickTop="1" thickBot="1" x14ac:dyDescent="0.3">
      <c r="A9" s="25">
        <v>196</v>
      </c>
      <c r="B9" s="26" t="s">
        <v>460</v>
      </c>
      <c r="C9" s="27" t="s">
        <v>194</v>
      </c>
      <c r="D9" s="27" t="s">
        <v>887</v>
      </c>
      <c r="E9" s="27" t="s">
        <v>957</v>
      </c>
      <c r="F9" s="27" t="s">
        <v>958</v>
      </c>
      <c r="G9" s="27" t="s">
        <v>207</v>
      </c>
      <c r="H9" s="28">
        <v>1</v>
      </c>
      <c r="I9" s="27" t="s">
        <v>130</v>
      </c>
      <c r="J9" s="27" t="s">
        <v>124</v>
      </c>
      <c r="K9" s="29" t="s">
        <v>304</v>
      </c>
      <c r="L9" s="29"/>
      <c r="M9" s="30">
        <v>1</v>
      </c>
      <c r="N9" s="30">
        <v>1</v>
      </c>
      <c r="O9" s="31">
        <v>1</v>
      </c>
      <c r="P9" s="31">
        <v>1</v>
      </c>
      <c r="Q9" s="42" t="s">
        <v>2667</v>
      </c>
    </row>
    <row r="10" spans="1:17" ht="57.75" thickTop="1" thickBot="1" x14ac:dyDescent="0.3">
      <c r="A10" s="25">
        <v>197</v>
      </c>
      <c r="B10" s="26" t="s">
        <v>460</v>
      </c>
      <c r="C10" s="27" t="s">
        <v>194</v>
      </c>
      <c r="D10" s="27" t="s">
        <v>887</v>
      </c>
      <c r="E10" s="27" t="s">
        <v>959</v>
      </c>
      <c r="F10" s="27" t="s">
        <v>960</v>
      </c>
      <c r="G10" s="27" t="s">
        <v>122</v>
      </c>
      <c r="H10" s="28">
        <v>1</v>
      </c>
      <c r="I10" s="27" t="s">
        <v>153</v>
      </c>
      <c r="J10" s="27" t="s">
        <v>124</v>
      </c>
      <c r="K10" s="29" t="s">
        <v>304</v>
      </c>
      <c r="L10" s="29"/>
      <c r="M10" s="30">
        <v>1</v>
      </c>
      <c r="N10" s="30">
        <v>0.5</v>
      </c>
      <c r="O10" s="31">
        <v>0.5</v>
      </c>
      <c r="P10" s="31">
        <v>0.5</v>
      </c>
      <c r="Q10" s="42" t="s">
        <v>2668</v>
      </c>
    </row>
    <row r="11" spans="1:17" ht="95.25" thickTop="1" thickBot="1" x14ac:dyDescent="0.3">
      <c r="A11" s="25">
        <v>198</v>
      </c>
      <c r="B11" s="26" t="s">
        <v>460</v>
      </c>
      <c r="C11" s="27" t="s">
        <v>194</v>
      </c>
      <c r="D11" s="27" t="s">
        <v>887</v>
      </c>
      <c r="E11" s="27" t="s">
        <v>961</v>
      </c>
      <c r="F11" s="27" t="s">
        <v>962</v>
      </c>
      <c r="G11" s="27" t="s">
        <v>207</v>
      </c>
      <c r="H11" s="28">
        <v>1</v>
      </c>
      <c r="I11" s="27" t="s">
        <v>153</v>
      </c>
      <c r="J11" s="27" t="s">
        <v>124</v>
      </c>
      <c r="K11" s="29" t="s">
        <v>304</v>
      </c>
      <c r="L11" s="29"/>
      <c r="M11" s="30">
        <v>1</v>
      </c>
      <c r="N11" s="30">
        <v>0</v>
      </c>
      <c r="O11" s="31" t="s">
        <v>406</v>
      </c>
      <c r="P11" s="31" t="s">
        <v>291</v>
      </c>
      <c r="Q11" s="42" t="s">
        <v>2669</v>
      </c>
    </row>
    <row r="12" spans="1:17" ht="57.75" thickTop="1" thickBot="1" x14ac:dyDescent="0.3">
      <c r="A12" s="25">
        <v>186</v>
      </c>
      <c r="B12" s="26" t="s">
        <v>460</v>
      </c>
      <c r="C12" s="27" t="s">
        <v>194</v>
      </c>
      <c r="D12" s="27" t="s">
        <v>887</v>
      </c>
      <c r="E12" s="27" t="s">
        <v>888</v>
      </c>
      <c r="F12" s="27" t="s">
        <v>889</v>
      </c>
      <c r="G12" s="27" t="s">
        <v>207</v>
      </c>
      <c r="H12" s="28">
        <v>1</v>
      </c>
      <c r="I12" s="27" t="s">
        <v>130</v>
      </c>
      <c r="J12" s="27" t="s">
        <v>124</v>
      </c>
      <c r="K12" s="29" t="s">
        <v>73</v>
      </c>
      <c r="L12" s="29"/>
      <c r="M12" s="30">
        <v>1</v>
      </c>
      <c r="N12" s="30">
        <v>1</v>
      </c>
      <c r="O12" s="31">
        <v>1</v>
      </c>
      <c r="P12" s="31">
        <v>1</v>
      </c>
      <c r="Q12" s="42" t="s">
        <v>2610</v>
      </c>
    </row>
    <row r="13" spans="1:17" ht="57.75" thickTop="1" thickBot="1" x14ac:dyDescent="0.3">
      <c r="A13" s="25">
        <v>187</v>
      </c>
      <c r="B13" s="26" t="s">
        <v>460</v>
      </c>
      <c r="C13" s="27" t="s">
        <v>734</v>
      </c>
      <c r="D13" s="27" t="s">
        <v>890</v>
      </c>
      <c r="E13" s="27" t="s">
        <v>891</v>
      </c>
      <c r="F13" s="27" t="s">
        <v>892</v>
      </c>
      <c r="G13" s="27" t="s">
        <v>122</v>
      </c>
      <c r="H13" s="28">
        <v>1</v>
      </c>
      <c r="I13" s="27" t="s">
        <v>130</v>
      </c>
      <c r="J13" s="27" t="s">
        <v>126</v>
      </c>
      <c r="K13" s="29" t="s">
        <v>73</v>
      </c>
      <c r="L13" s="29"/>
      <c r="M13" s="30">
        <v>1</v>
      </c>
      <c r="N13" s="30">
        <v>1</v>
      </c>
      <c r="O13" s="31">
        <v>1</v>
      </c>
      <c r="P13" s="31">
        <v>1</v>
      </c>
      <c r="Q13" s="42" t="s">
        <v>2610</v>
      </c>
    </row>
    <row r="14" spans="1:17" ht="80.25" thickTop="1" thickBot="1" x14ac:dyDescent="0.3">
      <c r="A14" s="25">
        <v>105</v>
      </c>
      <c r="B14" s="26" t="s">
        <v>485</v>
      </c>
      <c r="C14" s="27" t="s">
        <v>154</v>
      </c>
      <c r="D14" s="27" t="s">
        <v>165</v>
      </c>
      <c r="E14" s="27" t="s">
        <v>155</v>
      </c>
      <c r="F14" s="27" t="s">
        <v>486</v>
      </c>
      <c r="G14" s="27" t="s">
        <v>122</v>
      </c>
      <c r="H14" s="28">
        <v>0.9</v>
      </c>
      <c r="I14" s="27" t="s">
        <v>132</v>
      </c>
      <c r="J14" s="27" t="s">
        <v>126</v>
      </c>
      <c r="K14" s="29" t="s">
        <v>87</v>
      </c>
      <c r="L14" s="29"/>
      <c r="M14" s="30">
        <v>0.9</v>
      </c>
      <c r="N14" s="30">
        <v>1.0166666666666666</v>
      </c>
      <c r="O14" s="31">
        <v>1.1296296296296295</v>
      </c>
      <c r="P14" s="31">
        <v>1.1296296296296295</v>
      </c>
      <c r="Q14" s="42" t="s">
        <v>2670</v>
      </c>
    </row>
    <row r="15" spans="1:17" ht="64.5" thickTop="1" thickBot="1" x14ac:dyDescent="0.3">
      <c r="A15" s="25">
        <v>199</v>
      </c>
      <c r="B15" s="26" t="s">
        <v>485</v>
      </c>
      <c r="C15" s="27" t="s">
        <v>154</v>
      </c>
      <c r="D15" s="27" t="s">
        <v>912</v>
      </c>
      <c r="E15" s="27" t="s">
        <v>2671</v>
      </c>
      <c r="F15" s="27" t="s">
        <v>963</v>
      </c>
      <c r="G15" s="27" t="s">
        <v>207</v>
      </c>
      <c r="H15" s="28">
        <v>1</v>
      </c>
      <c r="I15" s="27" t="s">
        <v>130</v>
      </c>
      <c r="J15" s="27" t="s">
        <v>124</v>
      </c>
      <c r="K15" s="29" t="s">
        <v>304</v>
      </c>
      <c r="L15" s="29"/>
      <c r="M15" s="30">
        <v>1</v>
      </c>
      <c r="N15" s="30">
        <v>1</v>
      </c>
      <c r="O15" s="31">
        <v>1</v>
      </c>
      <c r="P15" s="31">
        <v>1</v>
      </c>
      <c r="Q15" s="42" t="s">
        <v>2672</v>
      </c>
    </row>
    <row r="16" spans="1:17" ht="34.5" thickTop="1" x14ac:dyDescent="0.35">
      <c r="M16" s="320"/>
      <c r="N16" s="320"/>
      <c r="O16" s="317" t="s">
        <v>157</v>
      </c>
      <c r="P16" s="318">
        <v>0.96296296296296302</v>
      </c>
      <c r="Q16" s="319" t="s">
        <v>158</v>
      </c>
    </row>
  </sheetData>
  <sheetProtection algorithmName="SHA-512" hashValue="9TEfZTkvjRzF2tlLXRkBe4sX3eHqftHez41phOEj1Kl73VATM6beAMh2W9Lv8yFj7//dT2vygS4LThhr28BEVg==" saltValue="V3ui9lz7PEOujFeQYQ0Nkg==" spinCount="100000" sheet="1" formatCells="0" formatColumns="0"/>
  <autoFilter ref="A3:Q15" xr:uid="{00000000-0001-0000-0400-000000000000}"/>
  <conditionalFormatting sqref="B4:B15">
    <cfRule type="containsText" dxfId="2395" priority="41" operator="containsText" text="Normatividad al Servicio del Cambio / Procesos">
      <formula>NOT(ISERROR(SEARCH("Normatividad al Servicio del Cambio / Procesos",B4)))</formula>
    </cfRule>
    <cfRule type="containsText" dxfId="2394" priority="69" operator="containsText" text="Transparencia y Cercanía al Ciudadano / Grupos de Interés ">
      <formula>NOT(ISERROR(SEARCH("Transparencia y Cercanía al Ciudadano / Grupos de Interés ",B4)))</formula>
    </cfRule>
    <cfRule type="containsText" dxfId="2393" priority="70" operator="containsText" text="Apoyo a la Modernización DIAN / Procesos">
      <formula>NOT(ISERROR(SEARCH("Apoyo a la Modernización DIAN / Procesos",B4)))</formula>
    </cfRule>
    <cfRule type="containsText" dxfId="2392" priority="71" operator="containsText" text="Transformación Cultural y Gestión del Cambio / Talento Humano">
      <formula>NOT(ISERROR(SEARCH("Transformación Cultural y Gestión del Cambio / Talento Humano",B4)))</formula>
    </cfRule>
    <cfRule type="containsText" dxfId="2391"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5 F4:G15">
    <cfRule type="containsText" dxfId="2390" priority="56" operator="containsText" text="Modernización y Gestión Integral de Procesos del Negocio / Procesos">
      <formula>NOT(ISERROR(SEARCH("Modernización y Gestión Integral de Procesos del Negocio / Procesos",C4)))</formula>
    </cfRule>
    <cfRule type="containsText" dxfId="2389" priority="57" operator="containsText" text="Transparencia y Cercanía al Ciudadano / Grupos de Interés">
      <formula>NOT(ISERROR(SEARCH("Transparencia y Cercanía al Ciudadano / Grupos de Interés",C4)))</formula>
    </cfRule>
    <cfRule type="containsText" dxfId="2388" priority="58" operator="containsText" text="Legitimidad y Sostenibilidad Fiscal / Resultados">
      <formula>NOT(ISERROR(SEARCH("Legitimidad y Sostenibilidad Fiscal / Resultados",C4)))</formula>
    </cfRule>
  </conditionalFormatting>
  <conditionalFormatting sqref="F4:G5 I4:J15">
    <cfRule type="containsText" dxfId="2387" priority="42" operator="containsText" text="Aprendizaje y Crecimiento / Talento Humano">
      <formula>NOT(ISERROR(SEARCH("Aprendizaje y Crecimiento / Talento Humano",F4)))</formula>
    </cfRule>
    <cfRule type="containsText" dxfId="2386" priority="43" operator="containsText" text="Modernización y Gestión Integral de Procesos del Negocio / Procesos">
      <formula>NOT(ISERROR(SEARCH("Modernización y Gestión Integral de Procesos del Negocio / Procesos",F4)))</formula>
    </cfRule>
    <cfRule type="containsText" dxfId="2385" priority="44" operator="containsText" text="Transparencia y Cercanía al Ciudadano / Grupos de Interés">
      <formula>NOT(ISERROR(SEARCH("Transparencia y Cercanía al Ciudadano / Grupos de Interés",F4)))</formula>
    </cfRule>
    <cfRule type="containsText" dxfId="2384" priority="45" operator="containsText" text="Legitimidad y Sostenibilidad Fiscal / Resultados">
      <formula>NOT(ISERROR(SEARCH("Legitimidad y Sostenibilidad Fiscal / Resultados",F4)))</formula>
    </cfRule>
  </conditionalFormatting>
  <conditionalFormatting sqref="F4:G15 C4:D15">
    <cfRule type="containsText" dxfId="2383" priority="55" operator="containsText" text="Aprendizaje y Crecimiento / Talento Humano">
      <formula>NOT(ISERROR(SEARCH("Aprendizaje y Crecimiento / Talento Humano",C4)))</formula>
    </cfRule>
  </conditionalFormatting>
  <conditionalFormatting sqref="H4:H15">
    <cfRule type="expression" dxfId="2382" priority="48">
      <formula>$G4&lt;&gt;"Porcentaje"</formula>
    </cfRule>
    <cfRule type="expression" dxfId="2381" priority="49">
      <formula>$G4="Porcentaje"</formula>
    </cfRule>
  </conditionalFormatting>
  <conditionalFormatting sqref="O4:O15">
    <cfRule type="containsText" dxfId="2380" priority="59" operator="containsText" text="Sin medición en la vigencia">
      <formula>NOT(ISERROR(SEARCH("Sin medición en la vigencia",O4)))</formula>
    </cfRule>
    <cfRule type="cellIs" dxfId="2379" priority="60" operator="greaterThan">
      <formula>1.1</formula>
    </cfRule>
    <cfRule type="cellIs" dxfId="2378" priority="61" operator="between">
      <formula>100%</formula>
      <formula>110%</formula>
    </cfRule>
    <cfRule type="cellIs" dxfId="2377" priority="62" operator="between">
      <formula>70%</formula>
      <formula>99.9999999%</formula>
    </cfRule>
    <cfRule type="cellIs" dxfId="2376" priority="63" operator="between">
      <formula>0</formula>
      <formula>0.6999999999999</formula>
    </cfRule>
  </conditionalFormatting>
  <conditionalFormatting sqref="P4:P15">
    <cfRule type="cellIs" dxfId="2375" priority="65" operator="greaterThan">
      <formula>1.1</formula>
    </cfRule>
    <cfRule type="cellIs" dxfId="2374" priority="66" operator="between">
      <formula>100%</formula>
      <formula>110%</formula>
    </cfRule>
    <cfRule type="cellIs" dxfId="2373" priority="67" operator="between">
      <formula>70%</formula>
      <formula>99.9999999%</formula>
    </cfRule>
    <cfRule type="cellIs" dxfId="2372" priority="68" operator="between">
      <formula>0</formula>
      <formula>0.6999999999999</formula>
    </cfRule>
  </conditionalFormatting>
  <conditionalFormatting sqref="M4:N15">
    <cfRule type="expression" dxfId="2371" priority="46">
      <formula>$G4&lt;&gt;"Porcentaje"</formula>
    </cfRule>
    <cfRule type="expression" dxfId="2370" priority="47">
      <formula>$G4="Porcentaje"</formula>
    </cfRule>
  </conditionalFormatting>
  <hyperlinks>
    <hyperlink ref="Q16" location="Principal!A1" display="volver al índice" xr:uid="{5789B273-AF66-491C-AEE0-DEBB34BD5FE0}"/>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5DD673FA-90B5-4CC7-A076-575D58BA3476}">
            <xm:f>NOT(ISERROR(SEARCH("-",P4)))</xm:f>
            <xm:f>"-"</xm:f>
            <x14:dxf>
              <fill>
                <patternFill>
                  <bgColor rgb="FF000000"/>
                </patternFill>
              </fill>
            </x14:dxf>
          </x14:cfRule>
          <xm:sqref>P4:P15</xm:sqref>
        </x14:conditionalFormatting>
      </x14:conditionalFormatting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8EAE3-29F9-4F9A-9C3E-AC0D6C62043B}">
  <sheetPr codeName="Hoja36">
    <pageSetUpPr fitToPage="1"/>
  </sheetPr>
  <dimension ref="A1:Q14"/>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4" width="39.42578125" style="34" customWidth="1"/>
    <col min="5" max="5" width="36.85546875" style="34" customWidth="1"/>
    <col min="6" max="6" width="73.85546875" style="34" customWidth="1"/>
    <col min="7" max="7" width="19.7109375" style="34" customWidth="1"/>
    <col min="8" max="8" width="27.42578125" style="36" bestFit="1" customWidth="1"/>
    <col min="9" max="9" width="18.7109375" style="34" customWidth="1"/>
    <col min="10" max="10" width="15.42578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178</v>
      </c>
      <c r="E1" s="9" t="s">
        <v>312</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25">
        <v>20</v>
      </c>
      <c r="B4" s="111" t="s">
        <v>449</v>
      </c>
      <c r="C4" s="112" t="s">
        <v>160</v>
      </c>
      <c r="D4" s="112" t="s">
        <v>402</v>
      </c>
      <c r="E4" s="112" t="s">
        <v>452</v>
      </c>
      <c r="F4" s="112" t="s">
        <v>453</v>
      </c>
      <c r="G4" s="112" t="s">
        <v>122</v>
      </c>
      <c r="H4" s="113">
        <v>1</v>
      </c>
      <c r="I4" s="112" t="s">
        <v>130</v>
      </c>
      <c r="J4" s="112" t="s">
        <v>126</v>
      </c>
      <c r="K4" s="114" t="s">
        <v>51</v>
      </c>
      <c r="L4" s="114"/>
      <c r="M4" s="117"/>
      <c r="N4" s="117"/>
      <c r="O4" s="116" t="s">
        <v>406</v>
      </c>
      <c r="P4" s="116" t="s">
        <v>291</v>
      </c>
      <c r="Q4" s="115" t="s">
        <v>2653</v>
      </c>
    </row>
    <row r="5" spans="1:17" ht="294.75" thickTop="1" thickBot="1" x14ac:dyDescent="0.3">
      <c r="A5" s="25">
        <v>217</v>
      </c>
      <c r="B5" s="26" t="s">
        <v>460</v>
      </c>
      <c r="C5" s="27" t="s">
        <v>253</v>
      </c>
      <c r="D5" s="27" t="s">
        <v>871</v>
      </c>
      <c r="E5" s="27" t="s">
        <v>942</v>
      </c>
      <c r="F5" s="27" t="s">
        <v>943</v>
      </c>
      <c r="G5" s="27" t="s">
        <v>122</v>
      </c>
      <c r="H5" s="28">
        <v>1</v>
      </c>
      <c r="I5" s="27" t="s">
        <v>153</v>
      </c>
      <c r="J5" s="27" t="s">
        <v>126</v>
      </c>
      <c r="K5" s="29" t="s">
        <v>312</v>
      </c>
      <c r="L5" s="29"/>
      <c r="M5" s="30">
        <v>1</v>
      </c>
      <c r="N5" s="30">
        <v>1</v>
      </c>
      <c r="O5" s="31">
        <v>1</v>
      </c>
      <c r="P5" s="31">
        <v>1</v>
      </c>
      <c r="Q5" s="418" t="s">
        <v>2654</v>
      </c>
    </row>
    <row r="6" spans="1:17" ht="132.75" thickTop="1" thickBot="1" x14ac:dyDescent="0.3">
      <c r="A6" s="25">
        <v>180</v>
      </c>
      <c r="B6" s="26" t="s">
        <v>460</v>
      </c>
      <c r="C6" s="27" t="s">
        <v>253</v>
      </c>
      <c r="D6" s="27" t="s">
        <v>871</v>
      </c>
      <c r="E6" s="27" t="s">
        <v>872</v>
      </c>
      <c r="F6" s="27" t="s">
        <v>873</v>
      </c>
      <c r="G6" s="27" t="s">
        <v>207</v>
      </c>
      <c r="H6" s="28">
        <v>1</v>
      </c>
      <c r="I6" s="27" t="s">
        <v>130</v>
      </c>
      <c r="J6" s="27" t="s">
        <v>124</v>
      </c>
      <c r="K6" s="29" t="s">
        <v>73</v>
      </c>
      <c r="L6" s="29"/>
      <c r="M6" s="30">
        <v>1</v>
      </c>
      <c r="N6" s="30">
        <v>1</v>
      </c>
      <c r="O6" s="31">
        <v>1</v>
      </c>
      <c r="P6" s="31">
        <v>1</v>
      </c>
      <c r="Q6" s="42" t="s">
        <v>2604</v>
      </c>
    </row>
    <row r="7" spans="1:17" ht="282.75" thickTop="1" thickBot="1" x14ac:dyDescent="0.3">
      <c r="A7" s="25">
        <v>218</v>
      </c>
      <c r="B7" s="26" t="s">
        <v>460</v>
      </c>
      <c r="C7" s="27" t="s">
        <v>253</v>
      </c>
      <c r="D7" s="27" t="s">
        <v>871</v>
      </c>
      <c r="E7" s="27" t="s">
        <v>944</v>
      </c>
      <c r="F7" s="27" t="s">
        <v>945</v>
      </c>
      <c r="G7" s="27" t="s">
        <v>207</v>
      </c>
      <c r="H7" s="28">
        <v>1</v>
      </c>
      <c r="I7" s="27" t="s">
        <v>130</v>
      </c>
      <c r="J7" s="27" t="s">
        <v>124</v>
      </c>
      <c r="K7" s="29" t="s">
        <v>312</v>
      </c>
      <c r="L7" s="29"/>
      <c r="M7" s="30">
        <v>1</v>
      </c>
      <c r="N7" s="30">
        <v>1</v>
      </c>
      <c r="O7" s="31">
        <v>1</v>
      </c>
      <c r="P7" s="31">
        <v>1</v>
      </c>
      <c r="Q7" s="42" t="s">
        <v>2655</v>
      </c>
    </row>
    <row r="8" spans="1:17" ht="226.5" thickTop="1" thickBot="1" x14ac:dyDescent="0.3">
      <c r="A8" s="25">
        <v>181</v>
      </c>
      <c r="B8" s="26" t="s">
        <v>460</v>
      </c>
      <c r="C8" s="27" t="s">
        <v>253</v>
      </c>
      <c r="D8" s="27" t="s">
        <v>871</v>
      </c>
      <c r="E8" s="27" t="s">
        <v>874</v>
      </c>
      <c r="F8" s="27" t="s">
        <v>875</v>
      </c>
      <c r="G8" s="27" t="s">
        <v>207</v>
      </c>
      <c r="H8" s="28">
        <v>1</v>
      </c>
      <c r="I8" s="27" t="s">
        <v>130</v>
      </c>
      <c r="J8" s="27" t="s">
        <v>124</v>
      </c>
      <c r="K8" s="29" t="s">
        <v>73</v>
      </c>
      <c r="L8" s="29"/>
      <c r="M8" s="30">
        <v>1</v>
      </c>
      <c r="N8" s="30">
        <v>1</v>
      </c>
      <c r="O8" s="31">
        <v>1</v>
      </c>
      <c r="P8" s="31">
        <v>1</v>
      </c>
      <c r="Q8" s="42" t="s">
        <v>2605</v>
      </c>
    </row>
    <row r="9" spans="1:17" ht="95.25" thickTop="1" thickBot="1" x14ac:dyDescent="0.3">
      <c r="A9" s="25">
        <v>219</v>
      </c>
      <c r="B9" s="26" t="s">
        <v>460</v>
      </c>
      <c r="C9" s="27" t="s">
        <v>253</v>
      </c>
      <c r="D9" s="27" t="s">
        <v>871</v>
      </c>
      <c r="E9" s="27" t="s">
        <v>292</v>
      </c>
      <c r="F9" s="27" t="s">
        <v>293</v>
      </c>
      <c r="G9" s="27" t="s">
        <v>122</v>
      </c>
      <c r="H9" s="28">
        <v>1</v>
      </c>
      <c r="I9" s="27" t="s">
        <v>132</v>
      </c>
      <c r="J9" s="27" t="s">
        <v>126</v>
      </c>
      <c r="K9" s="29" t="s">
        <v>312</v>
      </c>
      <c r="L9" s="29"/>
      <c r="M9" s="30">
        <v>1</v>
      </c>
      <c r="N9" s="30">
        <v>1</v>
      </c>
      <c r="O9" s="31">
        <v>1</v>
      </c>
      <c r="P9" s="31">
        <v>1</v>
      </c>
      <c r="Q9" s="42" t="s">
        <v>2656</v>
      </c>
    </row>
    <row r="10" spans="1:17" ht="80.25" thickTop="1" thickBot="1" x14ac:dyDescent="0.3">
      <c r="A10" s="25">
        <v>220</v>
      </c>
      <c r="B10" s="26" t="s">
        <v>460</v>
      </c>
      <c r="C10" s="27" t="s">
        <v>253</v>
      </c>
      <c r="D10" s="27" t="s">
        <v>946</v>
      </c>
      <c r="E10" s="27" t="s">
        <v>313</v>
      </c>
      <c r="F10" s="27" t="s">
        <v>314</v>
      </c>
      <c r="G10" s="27" t="s">
        <v>122</v>
      </c>
      <c r="H10" s="28">
        <v>1</v>
      </c>
      <c r="I10" s="27" t="s">
        <v>153</v>
      </c>
      <c r="J10" s="27" t="s">
        <v>126</v>
      </c>
      <c r="K10" s="29" t="s">
        <v>312</v>
      </c>
      <c r="L10" s="29"/>
      <c r="M10" s="30">
        <v>1</v>
      </c>
      <c r="N10" s="30">
        <v>1</v>
      </c>
      <c r="O10" s="31">
        <v>1</v>
      </c>
      <c r="P10" s="31">
        <v>1</v>
      </c>
      <c r="Q10" s="42" t="s">
        <v>2657</v>
      </c>
    </row>
    <row r="11" spans="1:17" ht="95.25" thickTop="1" thickBot="1" x14ac:dyDescent="0.3">
      <c r="A11" s="25">
        <v>221</v>
      </c>
      <c r="B11" s="26" t="s">
        <v>460</v>
      </c>
      <c r="C11" s="27" t="s">
        <v>734</v>
      </c>
      <c r="D11" s="27" t="s">
        <v>947</v>
      </c>
      <c r="E11" s="27" t="s">
        <v>948</v>
      </c>
      <c r="F11" s="27" t="s">
        <v>949</v>
      </c>
      <c r="G11" s="27" t="s">
        <v>122</v>
      </c>
      <c r="H11" s="28">
        <v>1</v>
      </c>
      <c r="I11" s="27" t="s">
        <v>153</v>
      </c>
      <c r="J11" s="27" t="s">
        <v>126</v>
      </c>
      <c r="K11" s="29" t="s">
        <v>312</v>
      </c>
      <c r="L11" s="29"/>
      <c r="M11" s="30">
        <v>1</v>
      </c>
      <c r="N11" s="30">
        <v>1</v>
      </c>
      <c r="O11" s="31">
        <v>1</v>
      </c>
      <c r="P11" s="31">
        <v>1</v>
      </c>
      <c r="Q11" s="42" t="s">
        <v>2658</v>
      </c>
    </row>
    <row r="12" spans="1:17" ht="95.25" thickTop="1" thickBot="1" x14ac:dyDescent="0.3">
      <c r="A12" s="25">
        <v>187</v>
      </c>
      <c r="B12" s="26" t="s">
        <v>460</v>
      </c>
      <c r="C12" s="27" t="s">
        <v>734</v>
      </c>
      <c r="D12" s="27" t="s">
        <v>890</v>
      </c>
      <c r="E12" s="27" t="s">
        <v>891</v>
      </c>
      <c r="F12" s="27" t="s">
        <v>892</v>
      </c>
      <c r="G12" s="27" t="s">
        <v>122</v>
      </c>
      <c r="H12" s="28">
        <v>1</v>
      </c>
      <c r="I12" s="27" t="s">
        <v>130</v>
      </c>
      <c r="J12" s="27" t="s">
        <v>126</v>
      </c>
      <c r="K12" s="29" t="s">
        <v>73</v>
      </c>
      <c r="L12" s="29"/>
      <c r="M12" s="30">
        <v>1</v>
      </c>
      <c r="N12" s="30">
        <v>0.81</v>
      </c>
      <c r="O12" s="31">
        <v>0.81</v>
      </c>
      <c r="P12" s="31">
        <v>0.81</v>
      </c>
      <c r="Q12" s="42" t="s">
        <v>2659</v>
      </c>
    </row>
    <row r="13" spans="1:17" ht="80.25" thickTop="1" thickBot="1" x14ac:dyDescent="0.3">
      <c r="A13" s="25">
        <v>105</v>
      </c>
      <c r="B13" s="26" t="s">
        <v>485</v>
      </c>
      <c r="C13" s="27" t="s">
        <v>154</v>
      </c>
      <c r="D13" s="27" t="s">
        <v>165</v>
      </c>
      <c r="E13" s="27" t="s">
        <v>155</v>
      </c>
      <c r="F13" s="27" t="s">
        <v>486</v>
      </c>
      <c r="G13" s="27" t="s">
        <v>122</v>
      </c>
      <c r="H13" s="28">
        <v>0.9</v>
      </c>
      <c r="I13" s="27" t="s">
        <v>132</v>
      </c>
      <c r="J13" s="27" t="s">
        <v>126</v>
      </c>
      <c r="K13" s="29" t="s">
        <v>87</v>
      </c>
      <c r="L13" s="29"/>
      <c r="M13" s="30">
        <v>0.9</v>
      </c>
      <c r="N13" s="30">
        <v>1.1933333333333334</v>
      </c>
      <c r="O13" s="31">
        <v>1.325925925925926</v>
      </c>
      <c r="P13" s="31">
        <v>1.325925925925926</v>
      </c>
      <c r="Q13" s="42" t="s">
        <v>2660</v>
      </c>
    </row>
    <row r="14" spans="1:17" ht="34.5" thickTop="1" x14ac:dyDescent="0.35">
      <c r="M14" s="320"/>
      <c r="N14" s="320"/>
      <c r="O14" s="317" t="s">
        <v>157</v>
      </c>
      <c r="P14" s="318">
        <v>1.0151028806584363</v>
      </c>
      <c r="Q14" s="319" t="s">
        <v>158</v>
      </c>
    </row>
  </sheetData>
  <sheetProtection algorithmName="SHA-512" hashValue="jkOgKBfjKqbLJIvi303yQBGrBoXk5HRjUwlkSWt+lMTnzD8FVgPiKcdg0X6y3Cd5+7oPLCk2NAQale+pDuNrfQ==" saltValue="uVb1BicCx8ydqO4QGaCGUQ==" spinCount="100000" sheet="1" formatCells="0" formatColumns="0"/>
  <autoFilter ref="A3:Q13" xr:uid="{00000000-0001-0000-0400-000000000000}"/>
  <conditionalFormatting sqref="B4:B13">
    <cfRule type="containsText" dxfId="2368" priority="42" operator="containsText" text="Normatividad al Servicio del Cambio / Procesos">
      <formula>NOT(ISERROR(SEARCH("Normatividad al Servicio del Cambio / Procesos",B4)))</formula>
    </cfRule>
    <cfRule type="containsText" dxfId="2367" priority="70" operator="containsText" text="Transparencia y Cercanía al Ciudadano / Grupos de Interés ">
      <formula>NOT(ISERROR(SEARCH("Transparencia y Cercanía al Ciudadano / Grupos de Interés ",B4)))</formula>
    </cfRule>
    <cfRule type="containsText" dxfId="2366" priority="71" operator="containsText" text="Apoyo a la Modernización DIAN / Procesos">
      <formula>NOT(ISERROR(SEARCH("Apoyo a la Modernización DIAN / Procesos",B4)))</formula>
    </cfRule>
    <cfRule type="containsText" dxfId="2365" priority="72" operator="containsText" text="Transformación Cultural y Gestión del Cambio / Talento Humano">
      <formula>NOT(ISERROR(SEARCH("Transformación Cultural y Gestión del Cambio / Talento Humano",B4)))</formula>
    </cfRule>
    <cfRule type="containsText" dxfId="2364" priority="7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3 F4:G13">
    <cfRule type="containsText" dxfId="2363" priority="57" operator="containsText" text="Modernización y Gestión Integral de Procesos del Negocio / Procesos">
      <formula>NOT(ISERROR(SEARCH("Modernización y Gestión Integral de Procesos del Negocio / Procesos",C4)))</formula>
    </cfRule>
    <cfRule type="containsText" dxfId="2362" priority="58" operator="containsText" text="Transparencia y Cercanía al Ciudadano / Grupos de Interés">
      <formula>NOT(ISERROR(SEARCH("Transparencia y Cercanía al Ciudadano / Grupos de Interés",C4)))</formula>
    </cfRule>
    <cfRule type="containsText" dxfId="2361" priority="59" operator="containsText" text="Legitimidad y Sostenibilidad Fiscal / Resultados">
      <formula>NOT(ISERROR(SEARCH("Legitimidad y Sostenibilidad Fiscal / Resultados",C4)))</formula>
    </cfRule>
  </conditionalFormatting>
  <conditionalFormatting sqref="F4:G5 I4:J13">
    <cfRule type="containsText" dxfId="2360" priority="43" operator="containsText" text="Aprendizaje y Crecimiento / Talento Humano">
      <formula>NOT(ISERROR(SEARCH("Aprendizaje y Crecimiento / Talento Humano",F4)))</formula>
    </cfRule>
    <cfRule type="containsText" dxfId="2359" priority="44" operator="containsText" text="Modernización y Gestión Integral de Procesos del Negocio / Procesos">
      <formula>NOT(ISERROR(SEARCH("Modernización y Gestión Integral de Procesos del Negocio / Procesos",F4)))</formula>
    </cfRule>
    <cfRule type="containsText" dxfId="2358" priority="45" operator="containsText" text="Transparencia y Cercanía al Ciudadano / Grupos de Interés">
      <formula>NOT(ISERROR(SEARCH("Transparencia y Cercanía al Ciudadano / Grupos de Interés",F4)))</formula>
    </cfRule>
    <cfRule type="containsText" dxfId="2357" priority="46" operator="containsText" text="Legitimidad y Sostenibilidad Fiscal / Resultados">
      <formula>NOT(ISERROR(SEARCH("Legitimidad y Sostenibilidad Fiscal / Resultados",F4)))</formula>
    </cfRule>
  </conditionalFormatting>
  <conditionalFormatting sqref="F4:G13 C4:D13">
    <cfRule type="containsText" dxfId="2356" priority="56" operator="containsText" text="Aprendizaje y Crecimiento / Talento Humano">
      <formula>NOT(ISERROR(SEARCH("Aprendizaje y Crecimiento / Talento Humano",C4)))</formula>
    </cfRule>
  </conditionalFormatting>
  <conditionalFormatting sqref="H4:H13">
    <cfRule type="expression" dxfId="2355" priority="49">
      <formula>$G4&lt;&gt;"Porcentaje"</formula>
    </cfRule>
    <cfRule type="expression" dxfId="2354" priority="50">
      <formula>$G4="Porcentaje"</formula>
    </cfRule>
  </conditionalFormatting>
  <conditionalFormatting sqref="O4:O13">
    <cfRule type="containsText" dxfId="2353" priority="60" operator="containsText" text="Sin medición en la vigencia">
      <formula>NOT(ISERROR(SEARCH("Sin medición en la vigencia",O4)))</formula>
    </cfRule>
    <cfRule type="cellIs" dxfId="2352" priority="61" operator="greaterThan">
      <formula>1.1</formula>
    </cfRule>
    <cfRule type="cellIs" dxfId="2351" priority="62" operator="between">
      <formula>100%</formula>
      <formula>110%</formula>
    </cfRule>
    <cfRule type="cellIs" dxfId="2350" priority="63" operator="between">
      <formula>70%</formula>
      <formula>99.9999999%</formula>
    </cfRule>
    <cfRule type="cellIs" dxfId="2349" priority="64" operator="between">
      <formula>0</formula>
      <formula>0.6999999999999</formula>
    </cfRule>
  </conditionalFormatting>
  <conditionalFormatting sqref="P4:P13">
    <cfRule type="cellIs" dxfId="2348" priority="66" operator="greaterThan">
      <formula>1.1</formula>
    </cfRule>
    <cfRule type="cellIs" dxfId="2347" priority="67" operator="between">
      <formula>100%</formula>
      <formula>110%</formula>
    </cfRule>
    <cfRule type="cellIs" dxfId="2346" priority="68" operator="between">
      <formula>70%</formula>
      <formula>99.9999999%</formula>
    </cfRule>
    <cfRule type="cellIs" dxfId="2345" priority="69" operator="between">
      <formula>0</formula>
      <formula>0.6999999999999</formula>
    </cfRule>
  </conditionalFormatting>
  <conditionalFormatting sqref="M4:N13">
    <cfRule type="expression" dxfId="2344" priority="47">
      <formula>$G4&lt;&gt;"Porcentaje"</formula>
    </cfRule>
    <cfRule type="expression" dxfId="2343" priority="48">
      <formula>$G4="Porcentaje"</formula>
    </cfRule>
  </conditionalFormatting>
  <hyperlinks>
    <hyperlink ref="Q14" location="Principal!A1" display="volver al índice" xr:uid="{556DE3B7-2AF5-4887-838C-A21569C53750}"/>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5" operator="containsText" id="{79BF120C-6AA3-43EF-AF93-8514ED022293}">
            <xm:f>NOT(ISERROR(SEARCH("-",P4)))</xm:f>
            <xm:f>"-"</xm:f>
            <x14:dxf>
              <fill>
                <patternFill>
                  <bgColor rgb="FF000000"/>
                </patternFill>
              </fill>
            </x14:dxf>
          </x14:cfRule>
          <xm:sqref>P4:P13</xm:sqref>
        </x14:conditionalFormatting>
      </x14:conditionalFormatting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68E4-D549-4C64-9538-F98EA0032BAC}">
  <sheetPr codeName="Hoja37">
    <pageSetUpPr fitToPage="1"/>
  </sheetPr>
  <dimension ref="A1:Q16"/>
  <sheetViews>
    <sheetView topLeftCell="I13" zoomScale="60" zoomScaleNormal="60" workbookViewId="0">
      <selection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4" customWidth="1"/>
    <col min="18" max="16384" width="11.42578125" style="34"/>
  </cols>
  <sheetData>
    <row r="1" spans="1:17" ht="65.25" customHeight="1" thickBot="1" x14ac:dyDescent="0.3">
      <c r="A1" s="5"/>
      <c r="B1" s="6" t="s">
        <v>118</v>
      </c>
      <c r="C1" s="7"/>
      <c r="D1" s="43">
        <v>177</v>
      </c>
      <c r="E1" s="9" t="s">
        <v>1</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222</v>
      </c>
      <c r="B4" s="26" t="s">
        <v>438</v>
      </c>
      <c r="C4" s="27" t="s">
        <v>290</v>
      </c>
      <c r="D4" s="27" t="s">
        <v>290</v>
      </c>
      <c r="E4" s="27" t="s">
        <v>309</v>
      </c>
      <c r="F4" s="27" t="s">
        <v>310</v>
      </c>
      <c r="G4" s="27" t="s">
        <v>207</v>
      </c>
      <c r="H4" s="28">
        <v>12</v>
      </c>
      <c r="I4" s="27" t="s">
        <v>123</v>
      </c>
      <c r="J4" s="27" t="s">
        <v>124</v>
      </c>
      <c r="K4" s="29" t="s">
        <v>1</v>
      </c>
      <c r="L4" s="29"/>
      <c r="M4" s="30">
        <v>12</v>
      </c>
      <c r="N4" s="30">
        <v>12</v>
      </c>
      <c r="O4" s="31">
        <v>1</v>
      </c>
      <c r="P4" s="31">
        <v>1</v>
      </c>
      <c r="Q4" s="42" t="s">
        <v>2643</v>
      </c>
    </row>
    <row r="5" spans="1:17" ht="255" customHeight="1" thickTop="1" thickBot="1" x14ac:dyDescent="0.3">
      <c r="A5" s="25">
        <v>223</v>
      </c>
      <c r="B5" s="26" t="s">
        <v>449</v>
      </c>
      <c r="C5" s="27" t="s">
        <v>160</v>
      </c>
      <c r="D5" s="27" t="s">
        <v>935</v>
      </c>
      <c r="E5" s="27" t="s">
        <v>311</v>
      </c>
      <c r="F5" s="27" t="s">
        <v>308</v>
      </c>
      <c r="G5" s="27" t="s">
        <v>207</v>
      </c>
      <c r="H5" s="28">
        <v>4</v>
      </c>
      <c r="I5" s="27" t="s">
        <v>132</v>
      </c>
      <c r="J5" s="27" t="s">
        <v>124</v>
      </c>
      <c r="K5" s="29" t="s">
        <v>1</v>
      </c>
      <c r="L5" s="29"/>
      <c r="M5" s="30">
        <v>4</v>
      </c>
      <c r="N5" s="30">
        <v>4</v>
      </c>
      <c r="O5" s="31">
        <v>1</v>
      </c>
      <c r="P5" s="31">
        <v>1</v>
      </c>
      <c r="Q5" s="42" t="s">
        <v>3001</v>
      </c>
    </row>
    <row r="6" spans="1:17" ht="80.25" thickTop="1" thickBot="1" x14ac:dyDescent="0.3">
      <c r="A6" s="25">
        <v>20</v>
      </c>
      <c r="B6" s="111" t="s">
        <v>449</v>
      </c>
      <c r="C6" s="112" t="s">
        <v>160</v>
      </c>
      <c r="D6" s="112" t="s">
        <v>402</v>
      </c>
      <c r="E6" s="112" t="s">
        <v>452</v>
      </c>
      <c r="F6" s="112" t="s">
        <v>453</v>
      </c>
      <c r="G6" s="112" t="s">
        <v>122</v>
      </c>
      <c r="H6" s="113">
        <v>1</v>
      </c>
      <c r="I6" s="112" t="s">
        <v>130</v>
      </c>
      <c r="J6" s="112" t="s">
        <v>126</v>
      </c>
      <c r="K6" s="114" t="s">
        <v>51</v>
      </c>
      <c r="L6" s="114"/>
      <c r="M6" s="117"/>
      <c r="N6" s="117"/>
      <c r="O6" s="116" t="s">
        <v>406</v>
      </c>
      <c r="P6" s="116" t="s">
        <v>291</v>
      </c>
      <c r="Q6" s="115" t="s">
        <v>2629</v>
      </c>
    </row>
    <row r="7" spans="1:17" ht="39" thickTop="1" thickBot="1" x14ac:dyDescent="0.3">
      <c r="A7" s="25">
        <v>179</v>
      </c>
      <c r="B7" s="26" t="s">
        <v>460</v>
      </c>
      <c r="C7" s="27" t="s">
        <v>253</v>
      </c>
      <c r="D7" s="27" t="s">
        <v>868</v>
      </c>
      <c r="E7" s="27" t="s">
        <v>869</v>
      </c>
      <c r="F7" s="27" t="s">
        <v>870</v>
      </c>
      <c r="G7" s="27" t="s">
        <v>207</v>
      </c>
      <c r="H7" s="28">
        <v>1</v>
      </c>
      <c r="I7" s="27" t="s">
        <v>130</v>
      </c>
      <c r="J7" s="27" t="s">
        <v>124</v>
      </c>
      <c r="K7" s="29" t="s">
        <v>73</v>
      </c>
      <c r="L7" s="29"/>
      <c r="M7" s="30">
        <v>1</v>
      </c>
      <c r="N7" s="30">
        <v>1</v>
      </c>
      <c r="O7" s="31">
        <v>1</v>
      </c>
      <c r="P7" s="31">
        <v>1</v>
      </c>
      <c r="Q7" s="42" t="s">
        <v>2602</v>
      </c>
    </row>
    <row r="8" spans="1:17" ht="39" thickTop="1" thickBot="1" x14ac:dyDescent="0.3">
      <c r="A8" s="25">
        <v>224</v>
      </c>
      <c r="B8" s="26" t="s">
        <v>460</v>
      </c>
      <c r="C8" s="27" t="s">
        <v>253</v>
      </c>
      <c r="D8" s="27" t="s">
        <v>936</v>
      </c>
      <c r="E8" s="27" t="s">
        <v>294</v>
      </c>
      <c r="F8" s="27" t="s">
        <v>295</v>
      </c>
      <c r="G8" s="27" t="s">
        <v>122</v>
      </c>
      <c r="H8" s="28">
        <v>1</v>
      </c>
      <c r="I8" s="27" t="s">
        <v>132</v>
      </c>
      <c r="J8" s="27" t="s">
        <v>126</v>
      </c>
      <c r="K8" s="29" t="s">
        <v>1</v>
      </c>
      <c r="L8" s="29"/>
      <c r="M8" s="30">
        <v>1</v>
      </c>
      <c r="N8" s="30">
        <v>1</v>
      </c>
      <c r="O8" s="31">
        <v>1</v>
      </c>
      <c r="P8" s="31">
        <v>1</v>
      </c>
      <c r="Q8" s="42" t="s">
        <v>2644</v>
      </c>
    </row>
    <row r="9" spans="1:17" ht="132.75" thickTop="1" thickBot="1" x14ac:dyDescent="0.3">
      <c r="A9" s="25">
        <v>225</v>
      </c>
      <c r="B9" s="26" t="s">
        <v>460</v>
      </c>
      <c r="C9" s="27" t="s">
        <v>253</v>
      </c>
      <c r="D9" s="27" t="s">
        <v>936</v>
      </c>
      <c r="E9" s="27" t="s">
        <v>296</v>
      </c>
      <c r="F9" s="27" t="s">
        <v>297</v>
      </c>
      <c r="G9" s="27" t="s">
        <v>122</v>
      </c>
      <c r="H9" s="28">
        <v>1</v>
      </c>
      <c r="I9" s="27" t="s">
        <v>132</v>
      </c>
      <c r="J9" s="27" t="s">
        <v>126</v>
      </c>
      <c r="K9" s="29" t="s">
        <v>1</v>
      </c>
      <c r="L9" s="29"/>
      <c r="M9" s="30">
        <v>1</v>
      </c>
      <c r="N9" s="30">
        <v>1</v>
      </c>
      <c r="O9" s="31">
        <v>1</v>
      </c>
      <c r="P9" s="31">
        <v>1</v>
      </c>
      <c r="Q9" s="42" t="s">
        <v>2645</v>
      </c>
    </row>
    <row r="10" spans="1:17" ht="39" thickTop="1" thickBot="1" x14ac:dyDescent="0.3">
      <c r="A10" s="25">
        <v>226</v>
      </c>
      <c r="B10" s="26" t="s">
        <v>460</v>
      </c>
      <c r="C10" s="27" t="s">
        <v>253</v>
      </c>
      <c r="D10" s="27" t="s">
        <v>936</v>
      </c>
      <c r="E10" s="27" t="s">
        <v>937</v>
      </c>
      <c r="F10" s="27" t="s">
        <v>938</v>
      </c>
      <c r="G10" s="27" t="s">
        <v>122</v>
      </c>
      <c r="H10" s="28">
        <v>1</v>
      </c>
      <c r="I10" s="27" t="s">
        <v>130</v>
      </c>
      <c r="J10" s="27" t="s">
        <v>124</v>
      </c>
      <c r="K10" s="29" t="s">
        <v>1</v>
      </c>
      <c r="L10" s="29"/>
      <c r="M10" s="30">
        <v>1</v>
      </c>
      <c r="N10" s="30">
        <v>1</v>
      </c>
      <c r="O10" s="31">
        <v>1</v>
      </c>
      <c r="P10" s="31">
        <v>1</v>
      </c>
      <c r="Q10" s="42" t="s">
        <v>2646</v>
      </c>
    </row>
    <row r="11" spans="1:17" ht="76.5" thickTop="1" thickBot="1" x14ac:dyDescent="0.3">
      <c r="A11" s="25">
        <v>187</v>
      </c>
      <c r="B11" s="26" t="s">
        <v>460</v>
      </c>
      <c r="C11" s="27" t="s">
        <v>734</v>
      </c>
      <c r="D11" s="27" t="s">
        <v>890</v>
      </c>
      <c r="E11" s="27" t="s">
        <v>891</v>
      </c>
      <c r="F11" s="27" t="s">
        <v>892</v>
      </c>
      <c r="G11" s="27" t="s">
        <v>122</v>
      </c>
      <c r="H11" s="28">
        <v>1</v>
      </c>
      <c r="I11" s="27" t="s">
        <v>130</v>
      </c>
      <c r="J11" s="27" t="s">
        <v>126</v>
      </c>
      <c r="K11" s="29" t="s">
        <v>73</v>
      </c>
      <c r="L11" s="29"/>
      <c r="M11" s="30">
        <v>1</v>
      </c>
      <c r="N11" s="30">
        <v>1</v>
      </c>
      <c r="O11" s="31">
        <v>1</v>
      </c>
      <c r="P11" s="31">
        <v>1</v>
      </c>
      <c r="Q11" s="42" t="s">
        <v>2647</v>
      </c>
    </row>
    <row r="12" spans="1:17" ht="409.6" thickTop="1" thickBot="1" x14ac:dyDescent="0.3">
      <c r="A12" s="25">
        <v>227</v>
      </c>
      <c r="B12" s="26" t="s">
        <v>485</v>
      </c>
      <c r="C12" s="27" t="s">
        <v>305</v>
      </c>
      <c r="D12" s="27" t="s">
        <v>306</v>
      </c>
      <c r="E12" s="27" t="s">
        <v>2648</v>
      </c>
      <c r="F12" s="27" t="s">
        <v>2649</v>
      </c>
      <c r="G12" s="27" t="s">
        <v>207</v>
      </c>
      <c r="H12" s="28">
        <v>1</v>
      </c>
      <c r="I12" s="27" t="s">
        <v>130</v>
      </c>
      <c r="J12" s="27" t="s">
        <v>124</v>
      </c>
      <c r="K12" s="29" t="s">
        <v>1</v>
      </c>
      <c r="L12" s="29"/>
      <c r="M12" s="30">
        <v>1</v>
      </c>
      <c r="N12" s="30">
        <v>1</v>
      </c>
      <c r="O12" s="31">
        <v>1</v>
      </c>
      <c r="P12" s="31">
        <v>1</v>
      </c>
      <c r="Q12" s="42" t="s">
        <v>2650</v>
      </c>
    </row>
    <row r="13" spans="1:17" ht="80.25" thickTop="1" thickBot="1" x14ac:dyDescent="0.3">
      <c r="A13" s="25">
        <v>105</v>
      </c>
      <c r="B13" s="26" t="s">
        <v>485</v>
      </c>
      <c r="C13" s="27" t="s">
        <v>154</v>
      </c>
      <c r="D13" s="27" t="s">
        <v>165</v>
      </c>
      <c r="E13" s="27" t="s">
        <v>155</v>
      </c>
      <c r="F13" s="27" t="s">
        <v>486</v>
      </c>
      <c r="G13" s="27" t="s">
        <v>122</v>
      </c>
      <c r="H13" s="28">
        <v>0.9</v>
      </c>
      <c r="I13" s="27" t="s">
        <v>132</v>
      </c>
      <c r="J13" s="27" t="s">
        <v>126</v>
      </c>
      <c r="K13" s="29" t="s">
        <v>87</v>
      </c>
      <c r="L13" s="29"/>
      <c r="M13" s="30">
        <v>0.9</v>
      </c>
      <c r="N13" s="30">
        <v>1.1099999999999999</v>
      </c>
      <c r="O13" s="31">
        <v>1.2333333333333332</v>
      </c>
      <c r="P13" s="31">
        <v>1.2333333333333332</v>
      </c>
      <c r="Q13" s="42" t="s">
        <v>2651</v>
      </c>
    </row>
    <row r="14" spans="1:17" ht="264" thickTop="1" thickBot="1" x14ac:dyDescent="0.3">
      <c r="A14" s="25">
        <v>228</v>
      </c>
      <c r="B14" s="26" t="s">
        <v>485</v>
      </c>
      <c r="C14" s="27" t="s">
        <v>305</v>
      </c>
      <c r="D14" s="27" t="s">
        <v>939</v>
      </c>
      <c r="E14" s="27" t="s">
        <v>940</v>
      </c>
      <c r="F14" s="27" t="s">
        <v>941</v>
      </c>
      <c r="G14" s="27" t="s">
        <v>207</v>
      </c>
      <c r="H14" s="28">
        <v>3</v>
      </c>
      <c r="I14" s="27" t="s">
        <v>173</v>
      </c>
      <c r="J14" s="27" t="s">
        <v>124</v>
      </c>
      <c r="K14" s="29" t="s">
        <v>1</v>
      </c>
      <c r="L14" s="29"/>
      <c r="M14" s="30">
        <v>3</v>
      </c>
      <c r="N14" s="30">
        <v>3</v>
      </c>
      <c r="O14" s="31">
        <v>1</v>
      </c>
      <c r="P14" s="31">
        <v>1</v>
      </c>
      <c r="Q14" s="42" t="s">
        <v>2652</v>
      </c>
    </row>
    <row r="15" spans="1:17" ht="34.5" thickTop="1" x14ac:dyDescent="0.35">
      <c r="M15" s="320"/>
      <c r="N15" s="320"/>
      <c r="O15" s="317" t="s">
        <v>157</v>
      </c>
      <c r="P15" s="318" t="s">
        <v>3002</v>
      </c>
      <c r="Q15" s="319" t="s">
        <v>158</v>
      </c>
    </row>
    <row r="16" spans="1:17" x14ac:dyDescent="0.35">
      <c r="P16" s="237"/>
    </row>
  </sheetData>
  <sheetProtection algorithmName="SHA-512" hashValue="azXEvJimPZZLdpD2DhzhhIW6XNGP3v1mquXRYyE0R3BPfPdV3p8YzbDuWyIsIAnHOP51zXbzJKG4b+bJYSgXEg==" saltValue="epaje8W6xiSOi08Y1eQTPA==" spinCount="100000" sheet="1" formatCells="0" formatColumns="0"/>
  <autoFilter ref="A3:Q14" xr:uid="{00000000-0001-0000-0400-000000000000}"/>
  <conditionalFormatting sqref="B4:B14">
    <cfRule type="containsText" dxfId="2341" priority="41" operator="containsText" text="Normatividad al Servicio del Cambio / Procesos">
      <formula>NOT(ISERROR(SEARCH("Normatividad al Servicio del Cambio / Procesos",B4)))</formula>
    </cfRule>
    <cfRule type="containsText" dxfId="2340" priority="69" operator="containsText" text="Transparencia y Cercanía al Ciudadano / Grupos de Interés ">
      <formula>NOT(ISERROR(SEARCH("Transparencia y Cercanía al Ciudadano / Grupos de Interés ",B4)))</formula>
    </cfRule>
    <cfRule type="containsText" dxfId="2339" priority="70" operator="containsText" text="Apoyo a la Modernización DIAN / Procesos">
      <formula>NOT(ISERROR(SEARCH("Apoyo a la Modernización DIAN / Procesos",B4)))</formula>
    </cfRule>
    <cfRule type="containsText" dxfId="2338" priority="71" operator="containsText" text="Transformación Cultural y Gestión del Cambio / Talento Humano">
      <formula>NOT(ISERROR(SEARCH("Transformación Cultural y Gestión del Cambio / Talento Humano",B4)))</formula>
    </cfRule>
    <cfRule type="containsText" dxfId="2337"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4 F4:G14">
    <cfRule type="containsText" dxfId="2336" priority="56" operator="containsText" text="Modernización y Gestión Integral de Procesos del Negocio / Procesos">
      <formula>NOT(ISERROR(SEARCH("Modernización y Gestión Integral de Procesos del Negocio / Procesos",C4)))</formula>
    </cfRule>
    <cfRule type="containsText" dxfId="2335" priority="57" operator="containsText" text="Transparencia y Cercanía al Ciudadano / Grupos de Interés">
      <formula>NOT(ISERROR(SEARCH("Transparencia y Cercanía al Ciudadano / Grupos de Interés",C4)))</formula>
    </cfRule>
    <cfRule type="containsText" dxfId="2334" priority="58" operator="containsText" text="Legitimidad y Sostenibilidad Fiscal / Resultados">
      <formula>NOT(ISERROR(SEARCH("Legitimidad y Sostenibilidad Fiscal / Resultados",C4)))</formula>
    </cfRule>
  </conditionalFormatting>
  <conditionalFormatting sqref="F4:G5 I4:J14">
    <cfRule type="containsText" dxfId="2333" priority="42" operator="containsText" text="Aprendizaje y Crecimiento / Talento Humano">
      <formula>NOT(ISERROR(SEARCH("Aprendizaje y Crecimiento / Talento Humano",F4)))</formula>
    </cfRule>
    <cfRule type="containsText" dxfId="2332" priority="43" operator="containsText" text="Modernización y Gestión Integral de Procesos del Negocio / Procesos">
      <formula>NOT(ISERROR(SEARCH("Modernización y Gestión Integral de Procesos del Negocio / Procesos",F4)))</formula>
    </cfRule>
    <cfRule type="containsText" dxfId="2331" priority="44" operator="containsText" text="Transparencia y Cercanía al Ciudadano / Grupos de Interés">
      <formula>NOT(ISERROR(SEARCH("Transparencia y Cercanía al Ciudadano / Grupos de Interés",F4)))</formula>
    </cfRule>
    <cfRule type="containsText" dxfId="2330" priority="45" operator="containsText" text="Legitimidad y Sostenibilidad Fiscal / Resultados">
      <formula>NOT(ISERROR(SEARCH("Legitimidad y Sostenibilidad Fiscal / Resultados",F4)))</formula>
    </cfRule>
  </conditionalFormatting>
  <conditionalFormatting sqref="F4:G14 C4:D14">
    <cfRule type="containsText" dxfId="2329" priority="55" operator="containsText" text="Aprendizaje y Crecimiento / Talento Humano">
      <formula>NOT(ISERROR(SEARCH("Aprendizaje y Crecimiento / Talento Humano",C4)))</formula>
    </cfRule>
  </conditionalFormatting>
  <conditionalFormatting sqref="H4:H14">
    <cfRule type="expression" dxfId="2328" priority="48">
      <formula>$G4&lt;&gt;"Porcentaje"</formula>
    </cfRule>
    <cfRule type="expression" dxfId="2327" priority="49">
      <formula>$G4="Porcentaje"</formula>
    </cfRule>
  </conditionalFormatting>
  <conditionalFormatting sqref="O4:O14">
    <cfRule type="containsText" dxfId="2326" priority="59" operator="containsText" text="Sin medición en la vigencia">
      <formula>NOT(ISERROR(SEARCH("Sin medición en la vigencia",O4)))</formula>
    </cfRule>
    <cfRule type="cellIs" dxfId="2325" priority="60" operator="greaterThan">
      <formula>1.1</formula>
    </cfRule>
    <cfRule type="cellIs" dxfId="2324" priority="61" operator="between">
      <formula>100%</formula>
      <formula>110%</formula>
    </cfRule>
    <cfRule type="cellIs" dxfId="2323" priority="62" operator="between">
      <formula>70%</formula>
      <formula>99.9999999%</formula>
    </cfRule>
    <cfRule type="cellIs" dxfId="2322" priority="63" operator="between">
      <formula>0</formula>
      <formula>0.6999999999999</formula>
    </cfRule>
  </conditionalFormatting>
  <conditionalFormatting sqref="P4:P14">
    <cfRule type="cellIs" dxfId="2321" priority="65" operator="greaterThan">
      <formula>1.1</formula>
    </cfRule>
    <cfRule type="cellIs" dxfId="2320" priority="66" operator="between">
      <formula>100%</formula>
      <formula>110%</formula>
    </cfRule>
    <cfRule type="cellIs" dxfId="2319" priority="67" operator="between">
      <formula>70%</formula>
      <formula>99.9999999%</formula>
    </cfRule>
    <cfRule type="cellIs" dxfId="2318" priority="68" operator="between">
      <formula>0</formula>
      <formula>0.6999999999999</formula>
    </cfRule>
  </conditionalFormatting>
  <conditionalFormatting sqref="M4:N14">
    <cfRule type="expression" dxfId="2317" priority="46">
      <formula>$G4&lt;&gt;"Porcentaje"</formula>
    </cfRule>
    <cfRule type="expression" dxfId="2316" priority="47">
      <formula>$G4="Porcentaje"</formula>
    </cfRule>
  </conditionalFormatting>
  <hyperlinks>
    <hyperlink ref="Q15" location="Principal!A1" display="volver al índice" xr:uid="{64ACDC5B-0D6B-4A21-B506-8FE8D3404C0B}"/>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0CF0E23D-BDEC-4B3E-8A8B-11378701A44D}">
            <xm:f>NOT(ISERROR(SEARCH("-",P4)))</xm:f>
            <xm:f>"-"</xm:f>
            <x14:dxf>
              <fill>
                <patternFill>
                  <bgColor rgb="FF000000"/>
                </patternFill>
              </fill>
            </x14:dxf>
          </x14:cfRule>
          <xm:sqref>P4:P14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6E9D-099D-4D1A-BEDD-0AA4F352B55C}">
  <sheetPr codeName="Hoja38">
    <pageSetUpPr fitToPage="1"/>
  </sheetPr>
  <dimension ref="A1:Q11"/>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176</v>
      </c>
      <c r="E1" s="9" t="s">
        <v>76</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207.75" thickTop="1" thickBot="1" x14ac:dyDescent="0.3">
      <c r="A4" s="107">
        <v>20</v>
      </c>
      <c r="B4" s="111" t="s">
        <v>449</v>
      </c>
      <c r="C4" s="112" t="s">
        <v>160</v>
      </c>
      <c r="D4" s="112" t="s">
        <v>402</v>
      </c>
      <c r="E4" s="112" t="s">
        <v>452</v>
      </c>
      <c r="F4" s="112" t="s">
        <v>453</v>
      </c>
      <c r="G4" s="112" t="s">
        <v>122</v>
      </c>
      <c r="H4" s="113">
        <v>1</v>
      </c>
      <c r="I4" s="112" t="s">
        <v>130</v>
      </c>
      <c r="J4" s="112" t="s">
        <v>126</v>
      </c>
      <c r="K4" s="114" t="s">
        <v>51</v>
      </c>
      <c r="L4" s="114"/>
      <c r="M4" s="117"/>
      <c r="N4" s="117"/>
      <c r="O4" s="116" t="s">
        <v>406</v>
      </c>
      <c r="P4" s="116" t="s">
        <v>291</v>
      </c>
      <c r="Q4" s="115" t="s">
        <v>2637</v>
      </c>
    </row>
    <row r="5" spans="1:17" ht="207.75" thickTop="1" thickBot="1" x14ac:dyDescent="0.3">
      <c r="A5" s="25">
        <v>212</v>
      </c>
      <c r="B5" s="26" t="s">
        <v>460</v>
      </c>
      <c r="C5" s="27" t="s">
        <v>876</v>
      </c>
      <c r="D5" s="27" t="s">
        <v>300</v>
      </c>
      <c r="E5" s="27" t="s">
        <v>929</v>
      </c>
      <c r="F5" s="27" t="s">
        <v>930</v>
      </c>
      <c r="G5" s="27" t="s">
        <v>207</v>
      </c>
      <c r="H5" s="28">
        <v>1</v>
      </c>
      <c r="I5" s="27" t="s">
        <v>130</v>
      </c>
      <c r="J5" s="27" t="s">
        <v>124</v>
      </c>
      <c r="K5" s="29" t="s">
        <v>76</v>
      </c>
      <c r="L5" s="29"/>
      <c r="M5" s="30">
        <v>1</v>
      </c>
      <c r="N5" s="30">
        <v>1</v>
      </c>
      <c r="O5" s="31">
        <v>1</v>
      </c>
      <c r="P5" s="31">
        <v>1</v>
      </c>
      <c r="Q5" s="42" t="s">
        <v>2638</v>
      </c>
    </row>
    <row r="6" spans="1:17" ht="114" thickTop="1" thickBot="1" x14ac:dyDescent="0.3">
      <c r="A6" s="25">
        <v>213</v>
      </c>
      <c r="B6" s="26" t="s">
        <v>460</v>
      </c>
      <c r="C6" s="27" t="s">
        <v>876</v>
      </c>
      <c r="D6" s="27" t="s">
        <v>300</v>
      </c>
      <c r="E6" s="27" t="s">
        <v>931</v>
      </c>
      <c r="F6" s="27" t="s">
        <v>932</v>
      </c>
      <c r="G6" s="27" t="s">
        <v>207</v>
      </c>
      <c r="H6" s="28">
        <v>1</v>
      </c>
      <c r="I6" s="27" t="s">
        <v>130</v>
      </c>
      <c r="J6" s="27" t="s">
        <v>124</v>
      </c>
      <c r="K6" s="29" t="s">
        <v>76</v>
      </c>
      <c r="L6" s="29"/>
      <c r="M6" s="30">
        <v>1</v>
      </c>
      <c r="N6" s="30">
        <v>1</v>
      </c>
      <c r="O6" s="31">
        <v>1</v>
      </c>
      <c r="P6" s="31">
        <v>1</v>
      </c>
      <c r="Q6" s="42" t="s">
        <v>2639</v>
      </c>
    </row>
    <row r="7" spans="1:17" ht="114" thickTop="1" thickBot="1" x14ac:dyDescent="0.3">
      <c r="A7" s="25">
        <v>214</v>
      </c>
      <c r="B7" s="26" t="s">
        <v>460</v>
      </c>
      <c r="C7" s="27" t="s">
        <v>876</v>
      </c>
      <c r="D7" s="27" t="s">
        <v>300</v>
      </c>
      <c r="E7" s="27" t="s">
        <v>933</v>
      </c>
      <c r="F7" s="27" t="s">
        <v>932</v>
      </c>
      <c r="G7" s="27" t="s">
        <v>207</v>
      </c>
      <c r="H7" s="28">
        <v>1</v>
      </c>
      <c r="I7" s="27" t="s">
        <v>130</v>
      </c>
      <c r="J7" s="27" t="s">
        <v>124</v>
      </c>
      <c r="K7" s="29" t="s">
        <v>76</v>
      </c>
      <c r="L7" s="29"/>
      <c r="M7" s="30">
        <v>1</v>
      </c>
      <c r="N7" s="30">
        <v>1</v>
      </c>
      <c r="O7" s="31">
        <v>1</v>
      </c>
      <c r="P7" s="31">
        <v>1</v>
      </c>
      <c r="Q7" s="42" t="s">
        <v>2640</v>
      </c>
    </row>
    <row r="8" spans="1:17" ht="132.75" thickTop="1" thickBot="1" x14ac:dyDescent="0.3">
      <c r="A8" s="25">
        <v>216</v>
      </c>
      <c r="B8" s="26" t="s">
        <v>460</v>
      </c>
      <c r="C8" s="27" t="s">
        <v>876</v>
      </c>
      <c r="D8" s="27" t="s">
        <v>934</v>
      </c>
      <c r="E8" s="27" t="s">
        <v>298</v>
      </c>
      <c r="F8" s="27" t="s">
        <v>299</v>
      </c>
      <c r="G8" s="27" t="s">
        <v>122</v>
      </c>
      <c r="H8" s="28">
        <v>1</v>
      </c>
      <c r="I8" s="27" t="s">
        <v>123</v>
      </c>
      <c r="J8" s="27" t="s">
        <v>126</v>
      </c>
      <c r="K8" s="29" t="s">
        <v>76</v>
      </c>
      <c r="L8" s="29"/>
      <c r="M8" s="30">
        <v>1</v>
      </c>
      <c r="N8" s="30">
        <v>1</v>
      </c>
      <c r="O8" s="31">
        <v>1</v>
      </c>
      <c r="P8" s="31">
        <v>1</v>
      </c>
      <c r="Q8" s="42" t="s">
        <v>2641</v>
      </c>
    </row>
    <row r="9" spans="1:17" ht="114" thickTop="1" thickBot="1" x14ac:dyDescent="0.3">
      <c r="A9" s="25">
        <v>184</v>
      </c>
      <c r="B9" s="26" t="s">
        <v>460</v>
      </c>
      <c r="C9" s="27" t="s">
        <v>876</v>
      </c>
      <c r="D9" s="27" t="s">
        <v>300</v>
      </c>
      <c r="E9" s="27" t="s">
        <v>883</v>
      </c>
      <c r="F9" s="27" t="s">
        <v>884</v>
      </c>
      <c r="G9" s="27" t="s">
        <v>207</v>
      </c>
      <c r="H9" s="28">
        <v>1</v>
      </c>
      <c r="I9" s="27" t="s">
        <v>130</v>
      </c>
      <c r="J9" s="27" t="s">
        <v>124</v>
      </c>
      <c r="K9" s="29" t="s">
        <v>73</v>
      </c>
      <c r="L9" s="29"/>
      <c r="M9" s="30">
        <v>1</v>
      </c>
      <c r="N9" s="30">
        <v>1</v>
      </c>
      <c r="O9" s="31">
        <v>1</v>
      </c>
      <c r="P9" s="31">
        <v>1</v>
      </c>
      <c r="Q9" s="42" t="s">
        <v>2608</v>
      </c>
    </row>
    <row r="10" spans="1:17" ht="80.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1.1733333333333331</v>
      </c>
      <c r="O10" s="31">
        <v>1.3037037037037034</v>
      </c>
      <c r="P10" s="31">
        <v>1.3037037037037034</v>
      </c>
      <c r="Q10" s="42" t="s">
        <v>2642</v>
      </c>
    </row>
    <row r="11" spans="1:17" ht="34.5" thickTop="1" x14ac:dyDescent="0.35">
      <c r="M11" s="320"/>
      <c r="N11" s="320"/>
      <c r="O11" s="317" t="s">
        <v>157</v>
      </c>
      <c r="P11" s="318">
        <v>1.0506172839506174</v>
      </c>
      <c r="Q11" s="319" t="s">
        <v>158</v>
      </c>
    </row>
  </sheetData>
  <sheetProtection algorithmName="SHA-512" hashValue="q22b6WT3x3KpkE9+m480QVjSU2QAy75ZXNUVLS4dZkCvu13KzJVZHwAUvyNMEpFcn1a1MJeeDfYlyAeIPaWgDg==" saltValue="Epf3MLa5/ShYBc+1foXRzQ==" spinCount="100000" sheet="1" formatCells="0" formatColumns="0"/>
  <autoFilter ref="A3:Q10" xr:uid="{00000000-0001-0000-0400-000000000000}"/>
  <conditionalFormatting sqref="B4:B10">
    <cfRule type="containsText" dxfId="2314" priority="20" operator="containsText" text="Normatividad al Servicio del Cambio / Procesos">
      <formula>NOT(ISERROR(SEARCH("Normatividad al Servicio del Cambio / Procesos",B4)))</formula>
    </cfRule>
    <cfRule type="containsText" dxfId="2313" priority="48" operator="containsText" text="Transparencia y Cercanía al Ciudadano / Grupos de Interés ">
      <formula>NOT(ISERROR(SEARCH("Transparencia y Cercanía al Ciudadano / Grupos de Interés ",B4)))</formula>
    </cfRule>
    <cfRule type="containsText" dxfId="2312" priority="49" operator="containsText" text="Apoyo a la Modernización DIAN / Procesos">
      <formula>NOT(ISERROR(SEARCH("Apoyo a la Modernización DIAN / Procesos",B4)))</formula>
    </cfRule>
    <cfRule type="containsText" dxfId="2311" priority="50" operator="containsText" text="Transformación Cultural y Gestión del Cambio / Talento Humano">
      <formula>NOT(ISERROR(SEARCH("Transformación Cultural y Gestión del Cambio / Talento Humano",B4)))</formula>
    </cfRule>
    <cfRule type="containsText" dxfId="2310" priority="51"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0 F4:G10">
    <cfRule type="containsText" dxfId="2309" priority="35" operator="containsText" text="Modernización y Gestión Integral de Procesos del Negocio / Procesos">
      <formula>NOT(ISERROR(SEARCH("Modernización y Gestión Integral de Procesos del Negocio / Procesos",C4)))</formula>
    </cfRule>
    <cfRule type="containsText" dxfId="2308" priority="36" operator="containsText" text="Transparencia y Cercanía al Ciudadano / Grupos de Interés">
      <formula>NOT(ISERROR(SEARCH("Transparencia y Cercanía al Ciudadano / Grupos de Interés",C4)))</formula>
    </cfRule>
    <cfRule type="containsText" dxfId="2307" priority="37" operator="containsText" text="Legitimidad y Sostenibilidad Fiscal / Resultados">
      <formula>NOT(ISERROR(SEARCH("Legitimidad y Sostenibilidad Fiscal / Resultados",C4)))</formula>
    </cfRule>
  </conditionalFormatting>
  <conditionalFormatting sqref="F4:G5 I4:J10">
    <cfRule type="containsText" dxfId="2306" priority="21" operator="containsText" text="Aprendizaje y Crecimiento / Talento Humano">
      <formula>NOT(ISERROR(SEARCH("Aprendizaje y Crecimiento / Talento Humano",F4)))</formula>
    </cfRule>
    <cfRule type="containsText" dxfId="2305" priority="22" operator="containsText" text="Modernización y Gestión Integral de Procesos del Negocio / Procesos">
      <formula>NOT(ISERROR(SEARCH("Modernización y Gestión Integral de Procesos del Negocio / Procesos",F4)))</formula>
    </cfRule>
    <cfRule type="containsText" dxfId="2304" priority="23" operator="containsText" text="Transparencia y Cercanía al Ciudadano / Grupos de Interés">
      <formula>NOT(ISERROR(SEARCH("Transparencia y Cercanía al Ciudadano / Grupos de Interés",F4)))</formula>
    </cfRule>
    <cfRule type="containsText" dxfId="2303" priority="24" operator="containsText" text="Legitimidad y Sostenibilidad Fiscal / Resultados">
      <formula>NOT(ISERROR(SEARCH("Legitimidad y Sostenibilidad Fiscal / Resultados",F4)))</formula>
    </cfRule>
  </conditionalFormatting>
  <conditionalFormatting sqref="F4:G10 C4:D10">
    <cfRule type="containsText" dxfId="2302" priority="34" operator="containsText" text="Aprendizaje y Crecimiento / Talento Humano">
      <formula>NOT(ISERROR(SEARCH("Aprendizaje y Crecimiento / Talento Humano",C4)))</formula>
    </cfRule>
  </conditionalFormatting>
  <conditionalFormatting sqref="H4:H10">
    <cfRule type="expression" dxfId="2301" priority="27">
      <formula>$G4&lt;&gt;"Porcentaje"</formula>
    </cfRule>
    <cfRule type="expression" dxfId="2300" priority="28">
      <formula>$G4="Porcentaje"</formula>
    </cfRule>
  </conditionalFormatting>
  <conditionalFormatting sqref="M4:N10">
    <cfRule type="expression" dxfId="2299" priority="26">
      <formula>$G4="Porcentaje"</formula>
    </cfRule>
  </conditionalFormatting>
  <conditionalFormatting sqref="M4:N10">
    <cfRule type="expression" dxfId="2298" priority="25">
      <formula>$G4&lt;&gt;"Porcentaje"</formula>
    </cfRule>
  </conditionalFormatting>
  <conditionalFormatting sqref="O4:O10">
    <cfRule type="containsText" dxfId="2297" priority="38" operator="containsText" text="Sin medición en la vigencia">
      <formula>NOT(ISERROR(SEARCH("Sin medición en la vigencia",O4)))</formula>
    </cfRule>
    <cfRule type="cellIs" dxfId="2296" priority="39" operator="greaterThan">
      <formula>1.1</formula>
    </cfRule>
    <cfRule type="cellIs" dxfId="2295" priority="40" operator="between">
      <formula>100%</formula>
      <formula>110%</formula>
    </cfRule>
    <cfRule type="cellIs" dxfId="2294" priority="41" operator="between">
      <formula>70%</formula>
      <formula>99.9999999%</formula>
    </cfRule>
    <cfRule type="cellIs" dxfId="2293" priority="42" operator="between">
      <formula>0</formula>
      <formula>0.6999999999999</formula>
    </cfRule>
  </conditionalFormatting>
  <conditionalFormatting sqref="P4:P10">
    <cfRule type="cellIs" dxfId="2292" priority="44" operator="greaterThan">
      <formula>1.1</formula>
    </cfRule>
    <cfRule type="cellIs" dxfId="2291" priority="45" operator="between">
      <formula>100%</formula>
      <formula>110%</formula>
    </cfRule>
    <cfRule type="cellIs" dxfId="2290" priority="46" operator="between">
      <formula>70%</formula>
      <formula>99.9999999%</formula>
    </cfRule>
    <cfRule type="cellIs" dxfId="2289" priority="47" operator="between">
      <formula>0</formula>
      <formula>0.6999999999999</formula>
    </cfRule>
  </conditionalFormatting>
  <hyperlinks>
    <hyperlink ref="Q11" location="Principal!A1" display="volver al índice" xr:uid="{FA55296A-2AAF-4364-8CE8-CDB8CD5940C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3" operator="containsText" id="{2A2A3440-1C1D-42BA-AE8D-1D5BA8DFCCF7}">
            <xm:f>NOT(ISERROR(SEARCH("-",P4)))</xm:f>
            <xm:f>"-"</xm:f>
            <x14:dxf>
              <fill>
                <patternFill>
                  <bgColor rgb="FF000000"/>
                </patternFill>
              </fill>
            </x14:dxf>
          </x14:cfRule>
          <xm:sqref>P4:P10</xm:sqref>
        </x14:conditionalFormatting>
      </x14:conditionalFormatting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9641F-E8BE-4483-ADBF-73E937E9A756}">
  <sheetPr codeName="Hoja39">
    <pageSetUpPr fitToPage="1"/>
  </sheetPr>
  <dimension ref="A1:Q13"/>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175</v>
      </c>
      <c r="E1" s="9" t="s">
        <v>919</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80.25" thickTop="1" thickBot="1" x14ac:dyDescent="0.3">
      <c r="A4" s="25">
        <v>20</v>
      </c>
      <c r="B4" s="111" t="s">
        <v>449</v>
      </c>
      <c r="C4" s="112" t="s">
        <v>160</v>
      </c>
      <c r="D4" s="112" t="s">
        <v>402</v>
      </c>
      <c r="E4" s="112" t="s">
        <v>452</v>
      </c>
      <c r="F4" s="112" t="s">
        <v>453</v>
      </c>
      <c r="G4" s="112" t="s">
        <v>122</v>
      </c>
      <c r="H4" s="113">
        <v>1</v>
      </c>
      <c r="I4" s="112" t="s">
        <v>130</v>
      </c>
      <c r="J4" s="112" t="s">
        <v>126</v>
      </c>
      <c r="K4" s="114" t="s">
        <v>51</v>
      </c>
      <c r="L4" s="114"/>
      <c r="M4" s="117"/>
      <c r="N4" s="117"/>
      <c r="O4" s="116" t="s">
        <v>406</v>
      </c>
      <c r="P4" s="116" t="s">
        <v>291</v>
      </c>
      <c r="Q4" s="417" t="s">
        <v>2629</v>
      </c>
    </row>
    <row r="5" spans="1:17" ht="114" thickTop="1" thickBot="1" x14ac:dyDescent="0.3">
      <c r="A5" s="25">
        <v>188</v>
      </c>
      <c r="B5" s="26" t="s">
        <v>460</v>
      </c>
      <c r="C5" s="27" t="s">
        <v>876</v>
      </c>
      <c r="D5" s="27" t="s">
        <v>880</v>
      </c>
      <c r="E5" s="27" t="s">
        <v>920</v>
      </c>
      <c r="F5" s="27" t="s">
        <v>921</v>
      </c>
      <c r="G5" s="27" t="s">
        <v>207</v>
      </c>
      <c r="H5" s="28">
        <v>1</v>
      </c>
      <c r="I5" s="27" t="s">
        <v>130</v>
      </c>
      <c r="J5" s="27" t="s">
        <v>124</v>
      </c>
      <c r="K5" s="29" t="s">
        <v>919</v>
      </c>
      <c r="L5" s="29"/>
      <c r="M5" s="30">
        <v>1</v>
      </c>
      <c r="N5" s="30">
        <v>1</v>
      </c>
      <c r="O5" s="31">
        <v>1</v>
      </c>
      <c r="P5" s="31">
        <v>1</v>
      </c>
      <c r="Q5" s="42" t="s">
        <v>2630</v>
      </c>
    </row>
    <row r="6" spans="1:17" ht="132.75" thickTop="1" thickBot="1" x14ac:dyDescent="0.3">
      <c r="A6" s="25">
        <v>189</v>
      </c>
      <c r="B6" s="26" t="s">
        <v>460</v>
      </c>
      <c r="C6" s="27" t="s">
        <v>876</v>
      </c>
      <c r="D6" s="27" t="s">
        <v>302</v>
      </c>
      <c r="E6" s="27" t="s">
        <v>922</v>
      </c>
      <c r="F6" s="27" t="s">
        <v>923</v>
      </c>
      <c r="G6" s="27" t="s">
        <v>207</v>
      </c>
      <c r="H6" s="28">
        <v>1</v>
      </c>
      <c r="I6" s="27" t="s">
        <v>130</v>
      </c>
      <c r="J6" s="27" t="s">
        <v>124</v>
      </c>
      <c r="K6" s="29" t="s">
        <v>919</v>
      </c>
      <c r="L6" s="29"/>
      <c r="M6" s="30">
        <v>1</v>
      </c>
      <c r="N6" s="30">
        <v>1</v>
      </c>
      <c r="O6" s="31">
        <v>1</v>
      </c>
      <c r="P6" s="31">
        <v>1</v>
      </c>
      <c r="Q6" s="44" t="s">
        <v>2631</v>
      </c>
    </row>
    <row r="7" spans="1:17" ht="76.5" thickTop="1" thickBot="1" x14ac:dyDescent="0.3">
      <c r="A7" s="25">
        <v>190</v>
      </c>
      <c r="B7" s="26" t="s">
        <v>460</v>
      </c>
      <c r="C7" s="27" t="s">
        <v>876</v>
      </c>
      <c r="D7" s="27" t="s">
        <v>302</v>
      </c>
      <c r="E7" s="27" t="s">
        <v>924</v>
      </c>
      <c r="F7" s="27" t="s">
        <v>301</v>
      </c>
      <c r="G7" s="27" t="s">
        <v>207</v>
      </c>
      <c r="H7" s="28">
        <v>1</v>
      </c>
      <c r="I7" s="27" t="s">
        <v>130</v>
      </c>
      <c r="J7" s="27" t="s">
        <v>124</v>
      </c>
      <c r="K7" s="29" t="s">
        <v>919</v>
      </c>
      <c r="L7" s="29"/>
      <c r="M7" s="30">
        <v>1</v>
      </c>
      <c r="N7" s="30">
        <v>1</v>
      </c>
      <c r="O7" s="31">
        <v>1</v>
      </c>
      <c r="P7" s="31">
        <v>1</v>
      </c>
      <c r="Q7" s="44" t="s">
        <v>2632</v>
      </c>
    </row>
    <row r="8" spans="1:17" ht="95.25" thickTop="1" thickBot="1" x14ac:dyDescent="0.3">
      <c r="A8" s="25">
        <v>191</v>
      </c>
      <c r="B8" s="26" t="s">
        <v>460</v>
      </c>
      <c r="C8" s="27" t="s">
        <v>876</v>
      </c>
      <c r="D8" s="27" t="s">
        <v>303</v>
      </c>
      <c r="E8" s="27" t="s">
        <v>925</v>
      </c>
      <c r="F8" s="27" t="s">
        <v>926</v>
      </c>
      <c r="G8" s="27" t="s">
        <v>207</v>
      </c>
      <c r="H8" s="28">
        <v>1</v>
      </c>
      <c r="I8" s="27" t="s">
        <v>130</v>
      </c>
      <c r="J8" s="27" t="s">
        <v>124</v>
      </c>
      <c r="K8" s="29" t="s">
        <v>919</v>
      </c>
      <c r="L8" s="29"/>
      <c r="M8" s="30">
        <v>1</v>
      </c>
      <c r="N8" s="30">
        <v>1</v>
      </c>
      <c r="O8" s="31">
        <v>1</v>
      </c>
      <c r="P8" s="31">
        <v>1</v>
      </c>
      <c r="Q8" s="42" t="s">
        <v>2633</v>
      </c>
    </row>
    <row r="9" spans="1:17" ht="114" thickTop="1" thickBot="1" x14ac:dyDescent="0.3">
      <c r="A9" s="25">
        <v>29</v>
      </c>
      <c r="B9" s="26" t="s">
        <v>460</v>
      </c>
      <c r="C9" s="27" t="s">
        <v>876</v>
      </c>
      <c r="D9" s="27" t="s">
        <v>880</v>
      </c>
      <c r="E9" s="27" t="s">
        <v>927</v>
      </c>
      <c r="F9" s="27" t="s">
        <v>928</v>
      </c>
      <c r="G9" s="27" t="s">
        <v>207</v>
      </c>
      <c r="H9" s="28">
        <v>1</v>
      </c>
      <c r="I9" s="27" t="s">
        <v>130</v>
      </c>
      <c r="J9" s="27" t="s">
        <v>124</v>
      </c>
      <c r="K9" s="29" t="s">
        <v>919</v>
      </c>
      <c r="L9" s="29"/>
      <c r="M9" s="30">
        <v>1</v>
      </c>
      <c r="N9" s="30">
        <v>1</v>
      </c>
      <c r="O9" s="31">
        <v>1</v>
      </c>
      <c r="P9" s="31">
        <v>1</v>
      </c>
      <c r="Q9" s="42" t="s">
        <v>2634</v>
      </c>
    </row>
    <row r="10" spans="1:17" ht="96" thickTop="1" thickBot="1" x14ac:dyDescent="0.3">
      <c r="A10" s="25">
        <v>185</v>
      </c>
      <c r="B10" s="26" t="s">
        <v>460</v>
      </c>
      <c r="C10" s="27" t="s">
        <v>876</v>
      </c>
      <c r="D10" s="27" t="s">
        <v>303</v>
      </c>
      <c r="E10" s="27" t="s">
        <v>885</v>
      </c>
      <c r="F10" s="27" t="s">
        <v>886</v>
      </c>
      <c r="G10" s="27" t="s">
        <v>207</v>
      </c>
      <c r="H10" s="28">
        <v>1</v>
      </c>
      <c r="I10" s="27" t="s">
        <v>130</v>
      </c>
      <c r="J10" s="27" t="s">
        <v>124</v>
      </c>
      <c r="K10" s="29" t="s">
        <v>73</v>
      </c>
      <c r="L10" s="29"/>
      <c r="M10" s="30">
        <v>1</v>
      </c>
      <c r="N10" s="30">
        <v>1</v>
      </c>
      <c r="O10" s="31">
        <v>1</v>
      </c>
      <c r="P10" s="31">
        <v>1</v>
      </c>
      <c r="Q10" s="42" t="s">
        <v>2609</v>
      </c>
    </row>
    <row r="11" spans="1:17" ht="301.5" thickTop="1" thickBot="1" x14ac:dyDescent="0.3">
      <c r="A11" s="25">
        <v>187</v>
      </c>
      <c r="B11" s="26" t="s">
        <v>460</v>
      </c>
      <c r="C11" s="27" t="s">
        <v>734</v>
      </c>
      <c r="D11" s="27" t="s">
        <v>890</v>
      </c>
      <c r="E11" s="27" t="s">
        <v>891</v>
      </c>
      <c r="F11" s="27" t="s">
        <v>892</v>
      </c>
      <c r="G11" s="27" t="s">
        <v>122</v>
      </c>
      <c r="H11" s="28">
        <v>1</v>
      </c>
      <c r="I11" s="27" t="s">
        <v>130</v>
      </c>
      <c r="J11" s="27" t="s">
        <v>126</v>
      </c>
      <c r="K11" s="29" t="s">
        <v>73</v>
      </c>
      <c r="L11" s="29"/>
      <c r="M11" s="30">
        <v>1</v>
      </c>
      <c r="N11" s="30">
        <v>1</v>
      </c>
      <c r="O11" s="31">
        <v>1</v>
      </c>
      <c r="P11" s="31">
        <v>1</v>
      </c>
      <c r="Q11" s="42" t="s">
        <v>2635</v>
      </c>
    </row>
    <row r="12" spans="1:17" ht="132.75" thickTop="1" thickBot="1" x14ac:dyDescent="0.3">
      <c r="A12" s="25">
        <v>105</v>
      </c>
      <c r="B12" s="26" t="s">
        <v>485</v>
      </c>
      <c r="C12" s="27" t="s">
        <v>154</v>
      </c>
      <c r="D12" s="27" t="s">
        <v>165</v>
      </c>
      <c r="E12" s="27" t="s">
        <v>155</v>
      </c>
      <c r="F12" s="27" t="s">
        <v>486</v>
      </c>
      <c r="G12" s="27" t="s">
        <v>122</v>
      </c>
      <c r="H12" s="28">
        <v>0.9</v>
      </c>
      <c r="I12" s="27" t="s">
        <v>132</v>
      </c>
      <c r="J12" s="27" t="s">
        <v>126</v>
      </c>
      <c r="K12" s="29" t="s">
        <v>87</v>
      </c>
      <c r="L12" s="29"/>
      <c r="M12" s="30">
        <v>0.9</v>
      </c>
      <c r="N12" s="30">
        <v>1.1366666666666667</v>
      </c>
      <c r="O12" s="31">
        <v>1.2629629629629631</v>
      </c>
      <c r="P12" s="31">
        <v>1.2629629629629631</v>
      </c>
      <c r="Q12" s="52" t="s">
        <v>2636</v>
      </c>
    </row>
    <row r="13" spans="1:17" ht="34.5" thickTop="1" x14ac:dyDescent="0.35">
      <c r="M13" s="320"/>
      <c r="N13" s="320"/>
      <c r="O13" s="317" t="s">
        <v>157</v>
      </c>
      <c r="P13" s="318">
        <v>1.0328703703703703</v>
      </c>
      <c r="Q13" s="319" t="s">
        <v>158</v>
      </c>
    </row>
  </sheetData>
  <sheetProtection algorithmName="SHA-512" hashValue="4PfVCoqmewFf013eXS3Kos1yG1iJmwMzAmlyj0Ykc6ymFguzPPv0ucmtoZNUyj0cgrWhin9JnY90JzYm9zuFmg==" saltValue="uujVxVirzks7QyZAfylKiQ==" spinCount="100000" sheet="1" formatCells="0" formatColumns="0"/>
  <autoFilter ref="A3:Q12" xr:uid="{00000000-0001-0000-0400-000000000000}"/>
  <conditionalFormatting sqref="B4:B12">
    <cfRule type="containsText" dxfId="2287" priority="42" operator="containsText" text="Normatividad al Servicio del Cambio / Procesos">
      <formula>NOT(ISERROR(SEARCH("Normatividad al Servicio del Cambio / Procesos",B4)))</formula>
    </cfRule>
    <cfRule type="containsText" dxfId="2286" priority="70" operator="containsText" text="Transparencia y Cercanía al Ciudadano / Grupos de Interés ">
      <formula>NOT(ISERROR(SEARCH("Transparencia y Cercanía al Ciudadano / Grupos de Interés ",B4)))</formula>
    </cfRule>
    <cfRule type="containsText" dxfId="2285" priority="71" operator="containsText" text="Apoyo a la Modernización DIAN / Procesos">
      <formula>NOT(ISERROR(SEARCH("Apoyo a la Modernización DIAN / Procesos",B4)))</formula>
    </cfRule>
    <cfRule type="containsText" dxfId="2284" priority="72" operator="containsText" text="Transformación Cultural y Gestión del Cambio / Talento Humano">
      <formula>NOT(ISERROR(SEARCH("Transformación Cultural y Gestión del Cambio / Talento Humano",B4)))</formula>
    </cfRule>
    <cfRule type="containsText" dxfId="2283" priority="7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2 F4:G12">
    <cfRule type="containsText" dxfId="2282" priority="57" operator="containsText" text="Modernización y Gestión Integral de Procesos del Negocio / Procesos">
      <formula>NOT(ISERROR(SEARCH("Modernización y Gestión Integral de Procesos del Negocio / Procesos",C4)))</formula>
    </cfRule>
    <cfRule type="containsText" dxfId="2281" priority="58" operator="containsText" text="Transparencia y Cercanía al Ciudadano / Grupos de Interés">
      <formula>NOT(ISERROR(SEARCH("Transparencia y Cercanía al Ciudadano / Grupos de Interés",C4)))</formula>
    </cfRule>
    <cfRule type="containsText" dxfId="2280" priority="59" operator="containsText" text="Legitimidad y Sostenibilidad Fiscal / Resultados">
      <formula>NOT(ISERROR(SEARCH("Legitimidad y Sostenibilidad Fiscal / Resultados",C4)))</formula>
    </cfRule>
  </conditionalFormatting>
  <conditionalFormatting sqref="F4:G6 I4:J12">
    <cfRule type="containsText" dxfId="2279" priority="43" operator="containsText" text="Aprendizaje y Crecimiento / Talento Humano">
      <formula>NOT(ISERROR(SEARCH("Aprendizaje y Crecimiento / Talento Humano",F4)))</formula>
    </cfRule>
    <cfRule type="containsText" dxfId="2278" priority="44" operator="containsText" text="Modernización y Gestión Integral de Procesos del Negocio / Procesos">
      <formula>NOT(ISERROR(SEARCH("Modernización y Gestión Integral de Procesos del Negocio / Procesos",F4)))</formula>
    </cfRule>
    <cfRule type="containsText" dxfId="2277" priority="45" operator="containsText" text="Transparencia y Cercanía al Ciudadano / Grupos de Interés">
      <formula>NOT(ISERROR(SEARCH("Transparencia y Cercanía al Ciudadano / Grupos de Interés",F4)))</formula>
    </cfRule>
    <cfRule type="containsText" dxfId="2276" priority="46" operator="containsText" text="Legitimidad y Sostenibilidad Fiscal / Resultados">
      <formula>NOT(ISERROR(SEARCH("Legitimidad y Sostenibilidad Fiscal / Resultados",F4)))</formula>
    </cfRule>
  </conditionalFormatting>
  <conditionalFormatting sqref="F4:G12 C4:D12">
    <cfRule type="containsText" dxfId="2275" priority="56" operator="containsText" text="Aprendizaje y Crecimiento / Talento Humano">
      <formula>NOT(ISERROR(SEARCH("Aprendizaje y Crecimiento / Talento Humano",C4)))</formula>
    </cfRule>
  </conditionalFormatting>
  <conditionalFormatting sqref="H4:H12">
    <cfRule type="expression" dxfId="2274" priority="49">
      <formula>$G4&lt;&gt;"Porcentaje"</formula>
    </cfRule>
    <cfRule type="expression" dxfId="2273" priority="50">
      <formula>$G4="Porcentaje"</formula>
    </cfRule>
  </conditionalFormatting>
  <conditionalFormatting sqref="O4:O12">
    <cfRule type="containsText" dxfId="2272" priority="60" operator="containsText" text="Sin medición en la vigencia">
      <formula>NOT(ISERROR(SEARCH("Sin medición en la vigencia",O4)))</formula>
    </cfRule>
    <cfRule type="cellIs" dxfId="2271" priority="61" operator="greaterThan">
      <formula>1.1</formula>
    </cfRule>
    <cfRule type="cellIs" dxfId="2270" priority="62" operator="between">
      <formula>100%</formula>
      <formula>110%</formula>
    </cfRule>
    <cfRule type="cellIs" dxfId="2269" priority="63" operator="between">
      <formula>70%</formula>
      <formula>99.9999999%</formula>
    </cfRule>
    <cfRule type="cellIs" dxfId="2268" priority="64" operator="between">
      <formula>0</formula>
      <formula>0.6999999999999</formula>
    </cfRule>
  </conditionalFormatting>
  <conditionalFormatting sqref="P4:P12">
    <cfRule type="cellIs" dxfId="2267" priority="66" operator="greaterThan">
      <formula>1.1</formula>
    </cfRule>
    <cfRule type="cellIs" dxfId="2266" priority="67" operator="between">
      <formula>100%</formula>
      <formula>110%</formula>
    </cfRule>
    <cfRule type="cellIs" dxfId="2265" priority="68" operator="between">
      <formula>70%</formula>
      <formula>99.9999999%</formula>
    </cfRule>
    <cfRule type="cellIs" dxfId="2264" priority="69" operator="between">
      <formula>0</formula>
      <formula>0.6999999999999</formula>
    </cfRule>
  </conditionalFormatting>
  <conditionalFormatting sqref="M4:N12">
    <cfRule type="expression" dxfId="2263" priority="47">
      <formula>$G4&lt;&gt;"Porcentaje"</formula>
    </cfRule>
    <cfRule type="expression" dxfId="2262" priority="48">
      <formula>$G4="Porcentaje"</formula>
    </cfRule>
  </conditionalFormatting>
  <hyperlinks>
    <hyperlink ref="Q13" location="Principal!A1" display="volver al índice" xr:uid="{4AD9F454-4E7D-4FE7-B52A-1ED4BFCD613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5" operator="containsText" id="{89F1AFDC-1E0F-4AF0-80F1-98D7AA63CF2C}">
            <xm:f>NOT(ISERROR(SEARCH("-",P4)))</xm:f>
            <xm:f>"-"</xm:f>
            <x14:dxf>
              <fill>
                <patternFill>
                  <bgColor rgb="FF000000"/>
                </patternFill>
              </fill>
            </x14:dxf>
          </x14:cfRule>
          <xm:sqref>P4:P12</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965EC-9079-403E-98DC-03B05535D485}">
  <sheetPr codeName="Hoja4">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194</v>
      </c>
      <c r="E1" s="9" t="s">
        <v>15</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994</v>
      </c>
      <c r="N3" s="23" t="s">
        <v>995</v>
      </c>
      <c r="O3" s="24" t="s">
        <v>996</v>
      </c>
      <c r="P3" s="24" t="s">
        <v>997</v>
      </c>
      <c r="Q3" s="135" t="s">
        <v>120</v>
      </c>
    </row>
    <row r="4" spans="1:17" ht="57.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29"/>
      <c r="M4" s="30">
        <v>0.66500000000000004</v>
      </c>
      <c r="N4" s="30">
        <v>0.66990000000000005</v>
      </c>
      <c r="O4" s="31">
        <v>1.0073684210526317</v>
      </c>
      <c r="P4" s="31">
        <v>1.0073684210526317</v>
      </c>
      <c r="Q4" s="42" t="s">
        <v>2440</v>
      </c>
    </row>
    <row r="5" spans="1:17" ht="57.75" thickTop="1" thickBot="1" x14ac:dyDescent="0.3">
      <c r="A5" s="25">
        <v>65</v>
      </c>
      <c r="B5" s="26" t="s">
        <v>438</v>
      </c>
      <c r="C5" s="27" t="s">
        <v>127</v>
      </c>
      <c r="D5" s="27" t="s">
        <v>128</v>
      </c>
      <c r="E5" s="27" t="s">
        <v>359</v>
      </c>
      <c r="F5" s="27" t="s">
        <v>360</v>
      </c>
      <c r="G5" s="27" t="s">
        <v>122</v>
      </c>
      <c r="H5" s="28">
        <v>1</v>
      </c>
      <c r="I5" s="27" t="s">
        <v>132</v>
      </c>
      <c r="J5" s="27" t="s">
        <v>126</v>
      </c>
      <c r="K5" s="29" t="s">
        <v>15</v>
      </c>
      <c r="L5" s="29"/>
      <c r="M5" s="30">
        <v>1</v>
      </c>
      <c r="N5" s="30">
        <v>1</v>
      </c>
      <c r="O5" s="31">
        <v>1</v>
      </c>
      <c r="P5" s="31">
        <v>1</v>
      </c>
      <c r="Q5" s="42" t="s">
        <v>2441</v>
      </c>
    </row>
    <row r="6" spans="1:17" ht="80.25" thickTop="1" thickBot="1" x14ac:dyDescent="0.3">
      <c r="A6" s="25">
        <v>20</v>
      </c>
      <c r="B6" s="26" t="s">
        <v>449</v>
      </c>
      <c r="C6" s="27" t="s">
        <v>160</v>
      </c>
      <c r="D6" s="27" t="s">
        <v>402</v>
      </c>
      <c r="E6" s="27" t="s">
        <v>452</v>
      </c>
      <c r="F6" s="27" t="s">
        <v>453</v>
      </c>
      <c r="G6" s="27" t="s">
        <v>122</v>
      </c>
      <c r="H6" s="28">
        <v>1</v>
      </c>
      <c r="I6" s="27" t="s">
        <v>130</v>
      </c>
      <c r="J6" s="27" t="s">
        <v>126</v>
      </c>
      <c r="K6" s="29" t="s">
        <v>51</v>
      </c>
      <c r="L6" s="29"/>
      <c r="M6" s="30">
        <v>1</v>
      </c>
      <c r="N6" s="30">
        <v>0</v>
      </c>
      <c r="O6" s="31" t="s">
        <v>406</v>
      </c>
      <c r="P6" s="31" t="s">
        <v>291</v>
      </c>
      <c r="Q6" s="42" t="s">
        <v>1247</v>
      </c>
    </row>
    <row r="7" spans="1:17" ht="48.75" thickTop="1" thickBot="1" x14ac:dyDescent="0.3">
      <c r="A7" s="25">
        <v>67</v>
      </c>
      <c r="B7" s="26" t="s">
        <v>480</v>
      </c>
      <c r="C7" s="27" t="s">
        <v>149</v>
      </c>
      <c r="D7" s="27" t="s">
        <v>461</v>
      </c>
      <c r="E7" s="27" t="s">
        <v>175</v>
      </c>
      <c r="F7" s="27" t="s">
        <v>176</v>
      </c>
      <c r="G7" s="27" t="s">
        <v>122</v>
      </c>
      <c r="H7" s="28">
        <v>1</v>
      </c>
      <c r="I7" s="27" t="s">
        <v>173</v>
      </c>
      <c r="J7" s="27" t="s">
        <v>126</v>
      </c>
      <c r="K7" s="29" t="s">
        <v>15</v>
      </c>
      <c r="L7" s="29"/>
      <c r="M7" s="30">
        <v>1</v>
      </c>
      <c r="N7" s="30">
        <v>1</v>
      </c>
      <c r="O7" s="31">
        <v>1</v>
      </c>
      <c r="P7" s="31">
        <v>1</v>
      </c>
      <c r="Q7" s="42" t="s">
        <v>2442</v>
      </c>
    </row>
    <row r="8" spans="1:17" ht="64.5" thickTop="1" thickBot="1" x14ac:dyDescent="0.3">
      <c r="A8" s="25">
        <v>68</v>
      </c>
      <c r="B8" s="26" t="s">
        <v>480</v>
      </c>
      <c r="C8" s="27" t="s">
        <v>149</v>
      </c>
      <c r="D8" s="27" t="s">
        <v>461</v>
      </c>
      <c r="E8" s="27" t="s">
        <v>483</v>
      </c>
      <c r="F8" s="27" t="s">
        <v>484</v>
      </c>
      <c r="G8" s="27" t="s">
        <v>122</v>
      </c>
      <c r="H8" s="28">
        <v>1</v>
      </c>
      <c r="I8" s="27" t="s">
        <v>153</v>
      </c>
      <c r="J8" s="27" t="s">
        <v>126</v>
      </c>
      <c r="K8" s="29" t="s">
        <v>15</v>
      </c>
      <c r="L8" s="29"/>
      <c r="M8" s="30">
        <v>1</v>
      </c>
      <c r="N8" s="30">
        <v>0.8</v>
      </c>
      <c r="O8" s="31">
        <v>0.8</v>
      </c>
      <c r="P8" s="31">
        <v>0.8</v>
      </c>
      <c r="Q8" s="42" t="s">
        <v>2443</v>
      </c>
    </row>
    <row r="9" spans="1:17" ht="80.2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1.06</v>
      </c>
      <c r="O9" s="31">
        <v>1.1777777777777778</v>
      </c>
      <c r="P9" s="31">
        <v>1.1777777777777778</v>
      </c>
      <c r="Q9" s="42" t="s">
        <v>2444</v>
      </c>
    </row>
    <row r="10" spans="1:17" ht="34.5" thickTop="1" x14ac:dyDescent="0.35">
      <c r="M10" s="320"/>
      <c r="N10" s="320"/>
      <c r="O10" s="317" t="s">
        <v>157</v>
      </c>
      <c r="P10" s="318">
        <v>0.99702923976608182</v>
      </c>
      <c r="Q10" s="319" t="s">
        <v>158</v>
      </c>
    </row>
  </sheetData>
  <sheetProtection algorithmName="SHA-512" hashValue="q+NLUpnuICtKjwDpXzhsf3b1KnEksbfLiBFIqUSajcfSR4HvNEz93Bb+oVQ9DeNJYRbhHNwVBRPCBGEb7LtJpg==" saltValue="rV4cnMQX5q/vLLUHol6y9Q==" spinCount="100000" sheet="1" formatCells="0" formatColumns="0"/>
  <autoFilter ref="A3:Q9" xr:uid="{00000000-0001-0000-0400-000000000000}"/>
  <conditionalFormatting sqref="B4:B9">
    <cfRule type="containsText" dxfId="3276" priority="21" operator="containsText" text="Normatividad al Servicio del Cambio / Procesos">
      <formula>NOT(ISERROR(SEARCH("Normatividad al Servicio del Cambio / Procesos",B4)))</formula>
    </cfRule>
    <cfRule type="containsText" dxfId="3275" priority="47" operator="containsText" text="Transparencia y Cercanía al Ciudadano / Grupos de Interés ">
      <formula>NOT(ISERROR(SEARCH("Transparencia y Cercanía al Ciudadano / Grupos de Interés ",B4)))</formula>
    </cfRule>
    <cfRule type="containsText" dxfId="3274" priority="48" operator="containsText" text="Apoyo a la Modernización DIAN / Procesos">
      <formula>NOT(ISERROR(SEARCH("Apoyo a la Modernización DIAN / Procesos",B4)))</formula>
    </cfRule>
    <cfRule type="containsText" dxfId="3273" priority="49" operator="containsText" text="Transformación Cultural y Gestión del Cambio / Talento Humano">
      <formula>NOT(ISERROR(SEARCH("Transformación Cultural y Gestión del Cambio / Talento Humano",B4)))</formula>
    </cfRule>
    <cfRule type="containsText" dxfId="3272" priority="5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3271" priority="34" operator="containsText" text="Modernización y Gestión Integral de Procesos del Negocio / Procesos">
      <formula>NOT(ISERROR(SEARCH("Modernización y Gestión Integral de Procesos del Negocio / Procesos",C4)))</formula>
    </cfRule>
    <cfRule type="containsText" dxfId="3270" priority="35" operator="containsText" text="Transparencia y Cercanía al Ciudadano / Grupos de Interés">
      <formula>NOT(ISERROR(SEARCH("Transparencia y Cercanía al Ciudadano / Grupos de Interés",C4)))</formula>
    </cfRule>
    <cfRule type="containsText" dxfId="3269" priority="36" operator="containsText" text="Legitimidad y Sostenibilidad Fiscal / Resultados">
      <formula>NOT(ISERROR(SEARCH("Legitimidad y Sostenibilidad Fiscal / Resultados",C4)))</formula>
    </cfRule>
  </conditionalFormatting>
  <conditionalFormatting sqref="F4:G9 C4:D9">
    <cfRule type="containsText" dxfId="3268" priority="33" operator="containsText" text="Aprendizaje y Crecimiento / Talento Humano">
      <formula>NOT(ISERROR(SEARCH("Aprendizaje y Crecimiento / Talento Humano",C4)))</formula>
    </cfRule>
  </conditionalFormatting>
  <conditionalFormatting sqref="F4:G9 I4:J9">
    <cfRule type="containsText" dxfId="3267" priority="22" operator="containsText" text="Aprendizaje y Crecimiento / Talento Humano">
      <formula>NOT(ISERROR(SEARCH("Aprendizaje y Crecimiento / Talento Humano",F4)))</formula>
    </cfRule>
    <cfRule type="containsText" dxfId="3266" priority="23" operator="containsText" text="Modernización y Gestión Integral de Procesos del Negocio / Procesos">
      <formula>NOT(ISERROR(SEARCH("Modernización y Gestión Integral de Procesos del Negocio / Procesos",F4)))</formula>
    </cfRule>
    <cfRule type="containsText" dxfId="3265" priority="24" operator="containsText" text="Transparencia y Cercanía al Ciudadano / Grupos de Interés">
      <formula>NOT(ISERROR(SEARCH("Transparencia y Cercanía al Ciudadano / Grupos de Interés",F4)))</formula>
    </cfRule>
    <cfRule type="containsText" dxfId="3264" priority="25" operator="containsText" text="Legitimidad y Sostenibilidad Fiscal / Resultados">
      <formula>NOT(ISERROR(SEARCH("Legitimidad y Sostenibilidad Fiscal / Resultados",F4)))</formula>
    </cfRule>
  </conditionalFormatting>
  <conditionalFormatting sqref="H4:H9 M4:N9">
    <cfRule type="expression" dxfId="3263" priority="26">
      <formula>$G4&lt;&gt;"Porcentaje"</formula>
    </cfRule>
    <cfRule type="expression" dxfId="3262" priority="27">
      <formula>$G4="Porcentaje"</formula>
    </cfRule>
  </conditionalFormatting>
  <conditionalFormatting sqref="O4:O9">
    <cfRule type="containsText" dxfId="3261" priority="37" operator="containsText" text="Sin medición en la vigencia">
      <formula>NOT(ISERROR(SEARCH("Sin medición en la vigencia",O4)))</formula>
    </cfRule>
    <cfRule type="cellIs" dxfId="3260" priority="38" operator="greaterThan">
      <formula>1.1</formula>
    </cfRule>
    <cfRule type="cellIs" dxfId="3259" priority="39" operator="between">
      <formula>100%</formula>
      <formula>110%</formula>
    </cfRule>
    <cfRule type="cellIs" dxfId="3258" priority="40" operator="between">
      <formula>70%</formula>
      <formula>99.9999999%</formula>
    </cfRule>
    <cfRule type="cellIs" dxfId="3257" priority="41" operator="between">
      <formula>0</formula>
      <formula>0.6999999999999</formula>
    </cfRule>
  </conditionalFormatting>
  <conditionalFormatting sqref="P4:P9">
    <cfRule type="cellIs" dxfId="3256" priority="43" operator="greaterThan">
      <formula>1.1</formula>
    </cfRule>
    <cfRule type="cellIs" dxfId="3255" priority="44" operator="between">
      <formula>100%</formula>
      <formula>110%</formula>
    </cfRule>
    <cfRule type="cellIs" dxfId="3254" priority="45" operator="between">
      <formula>70%</formula>
      <formula>99.9999999%</formula>
    </cfRule>
    <cfRule type="cellIs" dxfId="3253" priority="46" operator="between">
      <formula>0</formula>
      <formula>0.6999999999999</formula>
    </cfRule>
  </conditionalFormatting>
  <hyperlinks>
    <hyperlink ref="Q10" location="Principal!A1" display="volver al índice" xr:uid="{55BCBB1B-F915-4A17-B0A5-806E1DEC83D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2" operator="containsText" id="{5C49D02F-CF86-40E1-9576-657A9109C4C6}">
            <xm:f>NOT(ISERROR(SEARCH("-",P4)))</xm:f>
            <xm:f>"-"</xm:f>
            <x14:dxf>
              <fill>
                <patternFill>
                  <bgColor rgb="FF000000"/>
                </patternFill>
              </fill>
            </x14:dxf>
          </x14:cfRule>
          <xm:sqref>P4:P9</xm:sqref>
        </x14:conditionalFormatting>
      </x14:conditionalFormatting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870D3-3E88-4BA8-94E8-13B98147177D}">
  <sheetPr codeName="Hoja40">
    <pageSetUpPr fitToPage="1"/>
  </sheetPr>
  <dimension ref="A1:Q21"/>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174</v>
      </c>
      <c r="E1" s="9" t="s">
        <v>78</v>
      </c>
      <c r="F1" s="9"/>
      <c r="G1" s="9"/>
      <c r="H1" s="77"/>
      <c r="I1" s="10"/>
      <c r="J1" s="11"/>
      <c r="K1" s="12"/>
      <c r="L1" s="41"/>
      <c r="M1" s="14"/>
      <c r="N1" s="14"/>
      <c r="O1" s="15"/>
      <c r="P1" s="15"/>
      <c r="Q1" s="13"/>
    </row>
    <row r="2" spans="1:17" ht="69" customHeight="1" thickBot="1" x14ac:dyDescent="0.3">
      <c r="A2" s="5"/>
      <c r="B2" s="6"/>
      <c r="C2" s="43"/>
      <c r="D2" s="43"/>
      <c r="E2" s="17" t="s">
        <v>421</v>
      </c>
      <c r="F2" s="18"/>
      <c r="G2" s="18"/>
      <c r="H2" s="78"/>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79" t="s">
        <v>429</v>
      </c>
      <c r="I3" s="22" t="s">
        <v>430</v>
      </c>
      <c r="J3" s="22" t="s">
        <v>431</v>
      </c>
      <c r="K3" s="22" t="s">
        <v>432</v>
      </c>
      <c r="L3" s="22" t="s">
        <v>433</v>
      </c>
      <c r="M3" s="23" t="s">
        <v>434</v>
      </c>
      <c r="N3" s="23" t="s">
        <v>435</v>
      </c>
      <c r="O3" s="24" t="s">
        <v>436</v>
      </c>
      <c r="P3" s="24" t="s">
        <v>437</v>
      </c>
      <c r="Q3" s="135" t="s">
        <v>120</v>
      </c>
    </row>
    <row r="4" spans="1:17" ht="170.25" thickTop="1" thickBot="1" x14ac:dyDescent="0.3">
      <c r="A4" s="25">
        <v>200</v>
      </c>
      <c r="B4" s="26" t="s">
        <v>449</v>
      </c>
      <c r="C4" s="27" t="s">
        <v>160</v>
      </c>
      <c r="D4" s="27" t="s">
        <v>893</v>
      </c>
      <c r="E4" s="27" t="s">
        <v>894</v>
      </c>
      <c r="F4" s="27" t="s">
        <v>895</v>
      </c>
      <c r="G4" s="27" t="s">
        <v>207</v>
      </c>
      <c r="H4" s="27">
        <v>1</v>
      </c>
      <c r="I4" s="27" t="s">
        <v>130</v>
      </c>
      <c r="J4" s="27" t="s">
        <v>124</v>
      </c>
      <c r="K4" s="29" t="s">
        <v>78</v>
      </c>
      <c r="L4" s="29"/>
      <c r="M4" s="30">
        <v>1</v>
      </c>
      <c r="N4" s="30">
        <v>0.9</v>
      </c>
      <c r="O4" s="31">
        <v>0.9</v>
      </c>
      <c r="P4" s="31">
        <v>0.9</v>
      </c>
      <c r="Q4" s="42" t="s">
        <v>2613</v>
      </c>
    </row>
    <row r="5" spans="1:17" ht="76.5" thickTop="1" thickBot="1" x14ac:dyDescent="0.3">
      <c r="A5" s="25">
        <v>201</v>
      </c>
      <c r="B5" s="26" t="s">
        <v>449</v>
      </c>
      <c r="C5" s="27" t="s">
        <v>160</v>
      </c>
      <c r="D5" s="27" t="s">
        <v>893</v>
      </c>
      <c r="E5" s="27" t="s">
        <v>896</v>
      </c>
      <c r="F5" s="27" t="s">
        <v>897</v>
      </c>
      <c r="G5" s="27" t="s">
        <v>207</v>
      </c>
      <c r="H5" s="27">
        <v>1</v>
      </c>
      <c r="I5" s="27" t="s">
        <v>130</v>
      </c>
      <c r="J5" s="27" t="s">
        <v>124</v>
      </c>
      <c r="K5" s="29" t="s">
        <v>78</v>
      </c>
      <c r="L5" s="29"/>
      <c r="M5" s="30">
        <v>1</v>
      </c>
      <c r="N5" s="30">
        <v>1</v>
      </c>
      <c r="O5" s="31">
        <v>1</v>
      </c>
      <c r="P5" s="31">
        <v>1</v>
      </c>
      <c r="Q5" s="42" t="s">
        <v>2614</v>
      </c>
    </row>
    <row r="6" spans="1:17" ht="80.25" thickTop="1" thickBot="1" x14ac:dyDescent="0.3">
      <c r="A6" s="25">
        <v>20</v>
      </c>
      <c r="B6" s="111" t="s">
        <v>449</v>
      </c>
      <c r="C6" s="112" t="s">
        <v>160</v>
      </c>
      <c r="D6" s="112" t="s">
        <v>402</v>
      </c>
      <c r="E6" s="112" t="s">
        <v>452</v>
      </c>
      <c r="F6" s="112" t="s">
        <v>453</v>
      </c>
      <c r="G6" s="112" t="s">
        <v>122</v>
      </c>
      <c r="H6" s="112">
        <v>1</v>
      </c>
      <c r="I6" s="112" t="s">
        <v>130</v>
      </c>
      <c r="J6" s="112" t="s">
        <v>126</v>
      </c>
      <c r="K6" s="114" t="s">
        <v>51</v>
      </c>
      <c r="L6" s="114"/>
      <c r="M6" s="117"/>
      <c r="N6" s="117"/>
      <c r="O6" s="116" t="s">
        <v>406</v>
      </c>
      <c r="P6" s="116" t="s">
        <v>291</v>
      </c>
      <c r="Q6" s="115" t="s">
        <v>2615</v>
      </c>
    </row>
    <row r="7" spans="1:17" ht="57.75" thickTop="1" thickBot="1" x14ac:dyDescent="0.3">
      <c r="A7" s="25">
        <v>202</v>
      </c>
      <c r="B7" s="26" t="s">
        <v>460</v>
      </c>
      <c r="C7" s="27" t="s">
        <v>876</v>
      </c>
      <c r="D7" s="27" t="s">
        <v>877</v>
      </c>
      <c r="E7" s="27" t="s">
        <v>2616</v>
      </c>
      <c r="F7" s="27" t="s">
        <v>2617</v>
      </c>
      <c r="G7" s="27" t="s">
        <v>122</v>
      </c>
      <c r="H7" s="76">
        <v>0.7</v>
      </c>
      <c r="I7" s="27" t="s">
        <v>130</v>
      </c>
      <c r="J7" s="27" t="s">
        <v>124</v>
      </c>
      <c r="K7" s="29" t="s">
        <v>78</v>
      </c>
      <c r="L7" s="29"/>
      <c r="M7" s="30">
        <v>0.7</v>
      </c>
      <c r="N7" s="30">
        <v>0.6</v>
      </c>
      <c r="O7" s="31">
        <v>0.85714285714285721</v>
      </c>
      <c r="P7" s="31">
        <v>0.85714285714285721</v>
      </c>
      <c r="Q7" s="42" t="s">
        <v>2618</v>
      </c>
    </row>
    <row r="8" spans="1:17" ht="95.25" thickTop="1" thickBot="1" x14ac:dyDescent="0.3">
      <c r="A8" s="25">
        <v>182</v>
      </c>
      <c r="B8" s="26" t="s">
        <v>460</v>
      </c>
      <c r="C8" s="27" t="s">
        <v>876</v>
      </c>
      <c r="D8" s="27" t="s">
        <v>877</v>
      </c>
      <c r="E8" s="27" t="s">
        <v>878</v>
      </c>
      <c r="F8" s="27" t="s">
        <v>879</v>
      </c>
      <c r="G8" s="27" t="s">
        <v>207</v>
      </c>
      <c r="H8" s="27">
        <v>1</v>
      </c>
      <c r="I8" s="27" t="s">
        <v>130</v>
      </c>
      <c r="J8" s="27" t="s">
        <v>124</v>
      </c>
      <c r="K8" s="29" t="s">
        <v>73</v>
      </c>
      <c r="L8" s="29"/>
      <c r="M8" s="30">
        <v>1</v>
      </c>
      <c r="N8" s="30">
        <v>0.7</v>
      </c>
      <c r="O8" s="31">
        <v>0.7</v>
      </c>
      <c r="P8" s="31">
        <v>0.7</v>
      </c>
      <c r="Q8" s="42" t="s">
        <v>2606</v>
      </c>
    </row>
    <row r="9" spans="1:17" ht="57.75" thickTop="1" thickBot="1" x14ac:dyDescent="0.3">
      <c r="A9" s="25">
        <v>203</v>
      </c>
      <c r="B9" s="26" t="s">
        <v>460</v>
      </c>
      <c r="C9" s="27" t="s">
        <v>876</v>
      </c>
      <c r="D9" s="27" t="s">
        <v>877</v>
      </c>
      <c r="E9" s="27" t="s">
        <v>898</v>
      </c>
      <c r="F9" s="27" t="s">
        <v>899</v>
      </c>
      <c r="G9" s="27" t="s">
        <v>207</v>
      </c>
      <c r="H9" s="27">
        <v>1</v>
      </c>
      <c r="I9" s="27" t="s">
        <v>130</v>
      </c>
      <c r="J9" s="27" t="s">
        <v>124</v>
      </c>
      <c r="K9" s="29" t="s">
        <v>78</v>
      </c>
      <c r="L9" s="29"/>
      <c r="M9" s="30">
        <v>1</v>
      </c>
      <c r="N9" s="30">
        <v>0.9</v>
      </c>
      <c r="O9" s="31">
        <v>0.9</v>
      </c>
      <c r="P9" s="31">
        <v>0.9</v>
      </c>
      <c r="Q9" s="42" t="s">
        <v>2619</v>
      </c>
    </row>
    <row r="10" spans="1:17" ht="409.6" thickTop="1" thickBot="1" x14ac:dyDescent="0.3">
      <c r="A10" s="25">
        <v>183</v>
      </c>
      <c r="B10" s="26" t="s">
        <v>460</v>
      </c>
      <c r="C10" s="27" t="s">
        <v>876</v>
      </c>
      <c r="D10" s="27" t="s">
        <v>880</v>
      </c>
      <c r="E10" s="27" t="s">
        <v>881</v>
      </c>
      <c r="F10" s="27" t="s">
        <v>882</v>
      </c>
      <c r="G10" s="27" t="s">
        <v>122</v>
      </c>
      <c r="H10" s="27">
        <v>1</v>
      </c>
      <c r="I10" s="27" t="s">
        <v>130</v>
      </c>
      <c r="J10" s="27" t="s">
        <v>124</v>
      </c>
      <c r="K10" s="29" t="s">
        <v>73</v>
      </c>
      <c r="L10" s="29"/>
      <c r="M10" s="30">
        <v>1</v>
      </c>
      <c r="N10" s="30">
        <v>1</v>
      </c>
      <c r="O10" s="31">
        <v>1</v>
      </c>
      <c r="P10" s="31">
        <v>1</v>
      </c>
      <c r="Q10" s="42" t="s">
        <v>2620</v>
      </c>
    </row>
    <row r="11" spans="1:17" ht="64.5" thickTop="1" thickBot="1" x14ac:dyDescent="0.3">
      <c r="A11" s="25">
        <v>204</v>
      </c>
      <c r="B11" s="26" t="s">
        <v>460</v>
      </c>
      <c r="C11" s="27" t="s">
        <v>876</v>
      </c>
      <c r="D11" s="27" t="s">
        <v>880</v>
      </c>
      <c r="E11" s="27" t="s">
        <v>900</v>
      </c>
      <c r="F11" s="27" t="s">
        <v>901</v>
      </c>
      <c r="G11" s="27" t="s">
        <v>207</v>
      </c>
      <c r="H11" s="27">
        <v>1</v>
      </c>
      <c r="I11" s="27" t="s">
        <v>130</v>
      </c>
      <c r="J11" s="27" t="s">
        <v>124</v>
      </c>
      <c r="K11" s="29" t="s">
        <v>78</v>
      </c>
      <c r="L11" s="29"/>
      <c r="M11" s="30">
        <v>1</v>
      </c>
      <c r="N11" s="30">
        <v>1</v>
      </c>
      <c r="O11" s="31">
        <v>1</v>
      </c>
      <c r="P11" s="31">
        <v>1</v>
      </c>
      <c r="Q11" s="42" t="s">
        <v>2621</v>
      </c>
    </row>
    <row r="12" spans="1:17" ht="207.75" thickTop="1" thickBot="1" x14ac:dyDescent="0.3">
      <c r="A12" s="25">
        <v>205</v>
      </c>
      <c r="B12" s="26" t="s">
        <v>460</v>
      </c>
      <c r="C12" s="27" t="s">
        <v>876</v>
      </c>
      <c r="D12" s="27" t="s">
        <v>880</v>
      </c>
      <c r="E12" s="27" t="s">
        <v>902</v>
      </c>
      <c r="F12" s="27" t="s">
        <v>903</v>
      </c>
      <c r="G12" s="27" t="s">
        <v>207</v>
      </c>
      <c r="H12" s="27">
        <v>2</v>
      </c>
      <c r="I12" s="27" t="s">
        <v>130</v>
      </c>
      <c r="J12" s="27" t="s">
        <v>124</v>
      </c>
      <c r="K12" s="29" t="s">
        <v>78</v>
      </c>
      <c r="L12" s="29"/>
      <c r="M12" s="30">
        <v>2</v>
      </c>
      <c r="N12" s="30">
        <v>2</v>
      </c>
      <c r="O12" s="31">
        <v>1</v>
      </c>
      <c r="P12" s="31">
        <v>1</v>
      </c>
      <c r="Q12" s="42" t="s">
        <v>2622</v>
      </c>
    </row>
    <row r="13" spans="1:17" ht="409.6" thickTop="1" thickBot="1" x14ac:dyDescent="0.3">
      <c r="A13" s="25">
        <v>206</v>
      </c>
      <c r="B13" s="26" t="s">
        <v>460</v>
      </c>
      <c r="C13" s="27" t="s">
        <v>876</v>
      </c>
      <c r="D13" s="27" t="s">
        <v>880</v>
      </c>
      <c r="E13" s="27" t="s">
        <v>904</v>
      </c>
      <c r="F13" s="27" t="s">
        <v>905</v>
      </c>
      <c r="G13" s="27" t="s">
        <v>122</v>
      </c>
      <c r="H13" s="27">
        <v>1</v>
      </c>
      <c r="I13" s="27" t="s">
        <v>132</v>
      </c>
      <c r="J13" s="27" t="s">
        <v>126</v>
      </c>
      <c r="K13" s="29" t="s">
        <v>78</v>
      </c>
      <c r="L13" s="29"/>
      <c r="M13" s="30">
        <v>1</v>
      </c>
      <c r="N13" s="30">
        <v>1</v>
      </c>
      <c r="O13" s="31">
        <v>1</v>
      </c>
      <c r="P13" s="31">
        <v>1</v>
      </c>
      <c r="Q13" s="53" t="s">
        <v>2623</v>
      </c>
    </row>
    <row r="14" spans="1:17" ht="170.25" thickTop="1" thickBot="1" x14ac:dyDescent="0.3">
      <c r="A14" s="25">
        <v>207</v>
      </c>
      <c r="B14" s="26" t="s">
        <v>460</v>
      </c>
      <c r="C14" s="27" t="s">
        <v>876</v>
      </c>
      <c r="D14" s="27" t="s">
        <v>880</v>
      </c>
      <c r="E14" s="27" t="s">
        <v>906</v>
      </c>
      <c r="F14" s="27" t="s">
        <v>907</v>
      </c>
      <c r="G14" s="27" t="s">
        <v>207</v>
      </c>
      <c r="H14" s="27">
        <v>1</v>
      </c>
      <c r="I14" s="27" t="s">
        <v>130</v>
      </c>
      <c r="J14" s="27" t="s">
        <v>124</v>
      </c>
      <c r="K14" s="29" t="s">
        <v>78</v>
      </c>
      <c r="L14" s="29"/>
      <c r="M14" s="30">
        <v>1</v>
      </c>
      <c r="N14" s="30">
        <v>1</v>
      </c>
      <c r="O14" s="31">
        <v>1</v>
      </c>
      <c r="P14" s="31">
        <v>1</v>
      </c>
      <c r="Q14" s="42" t="s">
        <v>2624</v>
      </c>
    </row>
    <row r="15" spans="1:17" ht="95.25" thickTop="1" thickBot="1" x14ac:dyDescent="0.3">
      <c r="A15" s="25">
        <v>187</v>
      </c>
      <c r="B15" s="26" t="s">
        <v>460</v>
      </c>
      <c r="C15" s="27" t="s">
        <v>734</v>
      </c>
      <c r="D15" s="27" t="s">
        <v>890</v>
      </c>
      <c r="E15" s="27" t="s">
        <v>891</v>
      </c>
      <c r="F15" s="27" t="s">
        <v>892</v>
      </c>
      <c r="G15" s="27" t="s">
        <v>122</v>
      </c>
      <c r="H15" s="27">
        <v>1</v>
      </c>
      <c r="I15" s="27" t="s">
        <v>130</v>
      </c>
      <c r="J15" s="27" t="s">
        <v>126</v>
      </c>
      <c r="K15" s="29" t="s">
        <v>73</v>
      </c>
      <c r="L15" s="29"/>
      <c r="M15" s="30">
        <v>1</v>
      </c>
      <c r="N15" s="30">
        <v>1</v>
      </c>
      <c r="O15" s="31">
        <v>1</v>
      </c>
      <c r="P15" s="31">
        <v>1</v>
      </c>
      <c r="Q15" s="42" t="s">
        <v>2606</v>
      </c>
    </row>
    <row r="16" spans="1:17" ht="95.25" thickTop="1" thickBot="1" x14ac:dyDescent="0.3">
      <c r="A16" s="25">
        <v>208</v>
      </c>
      <c r="B16" s="26" t="s">
        <v>460</v>
      </c>
      <c r="C16" s="27" t="s">
        <v>876</v>
      </c>
      <c r="D16" s="27" t="s">
        <v>908</v>
      </c>
      <c r="E16" s="27" t="s">
        <v>909</v>
      </c>
      <c r="F16" s="27" t="s">
        <v>910</v>
      </c>
      <c r="G16" s="27" t="s">
        <v>207</v>
      </c>
      <c r="H16" s="27">
        <v>1</v>
      </c>
      <c r="I16" s="27" t="s">
        <v>130</v>
      </c>
      <c r="J16" s="27" t="s">
        <v>124</v>
      </c>
      <c r="K16" s="29" t="s">
        <v>78</v>
      </c>
      <c r="L16" s="29"/>
      <c r="M16" s="30">
        <v>1</v>
      </c>
      <c r="N16" s="30">
        <v>1</v>
      </c>
      <c r="O16" s="31">
        <v>1</v>
      </c>
      <c r="P16" s="31">
        <v>1</v>
      </c>
      <c r="Q16" s="42" t="s">
        <v>2625</v>
      </c>
    </row>
    <row r="17" spans="1:17" ht="80.25" thickTop="1" thickBot="1" x14ac:dyDescent="0.3">
      <c r="A17" s="25">
        <v>105</v>
      </c>
      <c r="B17" s="26" t="s">
        <v>485</v>
      </c>
      <c r="C17" s="27" t="s">
        <v>154</v>
      </c>
      <c r="D17" s="27" t="s">
        <v>165</v>
      </c>
      <c r="E17" s="27" t="s">
        <v>155</v>
      </c>
      <c r="F17" s="27" t="s">
        <v>486</v>
      </c>
      <c r="G17" s="27" t="s">
        <v>122</v>
      </c>
      <c r="H17" s="27">
        <v>0.9</v>
      </c>
      <c r="I17" s="27" t="s">
        <v>132</v>
      </c>
      <c r="J17" s="27" t="s">
        <v>126</v>
      </c>
      <c r="K17" s="29" t="s">
        <v>87</v>
      </c>
      <c r="L17" s="29"/>
      <c r="M17" s="30">
        <v>0.9</v>
      </c>
      <c r="N17" s="30">
        <v>1.1433333333333333</v>
      </c>
      <c r="O17" s="31">
        <v>1.2703703703703704</v>
      </c>
      <c r="P17" s="31">
        <v>1.2703703703703704</v>
      </c>
      <c r="Q17" s="42" t="s">
        <v>911</v>
      </c>
    </row>
    <row r="18" spans="1:17" ht="132.75" thickTop="1" thickBot="1" x14ac:dyDescent="0.3">
      <c r="A18" s="25">
        <v>209</v>
      </c>
      <c r="B18" s="26" t="s">
        <v>485</v>
      </c>
      <c r="C18" s="27" t="s">
        <v>154</v>
      </c>
      <c r="D18" s="27" t="s">
        <v>912</v>
      </c>
      <c r="E18" s="27" t="s">
        <v>913</v>
      </c>
      <c r="F18" s="27" t="s">
        <v>914</v>
      </c>
      <c r="G18" s="27" t="s">
        <v>122</v>
      </c>
      <c r="H18" s="27">
        <v>1</v>
      </c>
      <c r="I18" s="27" t="s">
        <v>130</v>
      </c>
      <c r="J18" s="27" t="s">
        <v>124</v>
      </c>
      <c r="K18" s="29" t="s">
        <v>78</v>
      </c>
      <c r="L18" s="29"/>
      <c r="M18" s="30">
        <v>1</v>
      </c>
      <c r="N18" s="30">
        <v>1</v>
      </c>
      <c r="O18" s="31">
        <v>1</v>
      </c>
      <c r="P18" s="31">
        <v>1</v>
      </c>
      <c r="Q18" s="42" t="s">
        <v>2626</v>
      </c>
    </row>
    <row r="19" spans="1:17" ht="64.5" thickTop="1" thickBot="1" x14ac:dyDescent="0.3">
      <c r="A19" s="25">
        <v>210</v>
      </c>
      <c r="B19" s="26" t="s">
        <v>485</v>
      </c>
      <c r="C19" s="27" t="s">
        <v>154</v>
      </c>
      <c r="D19" s="27" t="s">
        <v>912</v>
      </c>
      <c r="E19" s="27" t="s">
        <v>915</v>
      </c>
      <c r="F19" s="27" t="s">
        <v>916</v>
      </c>
      <c r="G19" s="27" t="s">
        <v>207</v>
      </c>
      <c r="H19" s="27">
        <v>3</v>
      </c>
      <c r="I19" s="27" t="s">
        <v>130</v>
      </c>
      <c r="J19" s="27" t="s">
        <v>124</v>
      </c>
      <c r="K19" s="29" t="s">
        <v>78</v>
      </c>
      <c r="L19" s="29"/>
      <c r="M19" s="30">
        <v>3</v>
      </c>
      <c r="N19" s="30">
        <v>3</v>
      </c>
      <c r="O19" s="31">
        <v>1</v>
      </c>
      <c r="P19" s="31">
        <v>1</v>
      </c>
      <c r="Q19" s="42" t="s">
        <v>2627</v>
      </c>
    </row>
    <row r="20" spans="1:17" ht="151.5" thickTop="1" thickBot="1" x14ac:dyDescent="0.3">
      <c r="A20" s="25">
        <v>211</v>
      </c>
      <c r="B20" s="26" t="s">
        <v>485</v>
      </c>
      <c r="C20" s="27" t="s">
        <v>154</v>
      </c>
      <c r="D20" s="27" t="s">
        <v>912</v>
      </c>
      <c r="E20" s="27" t="s">
        <v>917</v>
      </c>
      <c r="F20" s="27" t="s">
        <v>918</v>
      </c>
      <c r="G20" s="27" t="s">
        <v>207</v>
      </c>
      <c r="H20" s="27">
        <v>1</v>
      </c>
      <c r="I20" s="27" t="s">
        <v>130</v>
      </c>
      <c r="J20" s="27" t="s">
        <v>124</v>
      </c>
      <c r="K20" s="29" t="s">
        <v>78</v>
      </c>
      <c r="L20" s="29"/>
      <c r="M20" s="30">
        <v>1</v>
      </c>
      <c r="N20" s="30">
        <v>1</v>
      </c>
      <c r="O20" s="31">
        <v>1</v>
      </c>
      <c r="P20" s="31">
        <v>1</v>
      </c>
      <c r="Q20" s="42" t="s">
        <v>2628</v>
      </c>
    </row>
    <row r="21" spans="1:17" ht="34.5" thickTop="1" x14ac:dyDescent="0.35">
      <c r="M21" s="320"/>
      <c r="N21" s="320"/>
      <c r="O21" s="317" t="s">
        <v>157</v>
      </c>
      <c r="P21" s="318">
        <v>0.97671957671957677</v>
      </c>
      <c r="Q21" s="319" t="s">
        <v>158</v>
      </c>
    </row>
  </sheetData>
  <sheetProtection algorithmName="SHA-512" hashValue="nKnWmci1AqcQQmsku3+XY4THfZpjs3czhpjoDvVky9/GJSzwJUJYOw8TIvoNyoWlfb8tH2NTn8Dc9ok3BJlGRw==" saltValue="b1eX1Dfg36+qNZRXQpWFMQ==" spinCount="100000" sheet="1" formatCells="0" formatColumns="0"/>
  <autoFilter ref="A3:Q20" xr:uid="{00000000-0001-0000-0400-000000000000}"/>
  <conditionalFormatting sqref="B4:B20">
    <cfRule type="containsText" dxfId="2260" priority="43" operator="containsText" text="Normatividad al Servicio del Cambio / Procesos">
      <formula>NOT(ISERROR(SEARCH("Normatividad al Servicio del Cambio / Procesos",B4)))</formula>
    </cfRule>
    <cfRule type="containsText" dxfId="2259" priority="71" operator="containsText" text="Transparencia y Cercanía al Ciudadano / Grupos de Interés ">
      <formula>NOT(ISERROR(SEARCH("Transparencia y Cercanía al Ciudadano / Grupos de Interés ",B4)))</formula>
    </cfRule>
    <cfRule type="containsText" dxfId="2258" priority="72" operator="containsText" text="Apoyo a la Modernización DIAN / Procesos">
      <formula>NOT(ISERROR(SEARCH("Apoyo a la Modernización DIAN / Procesos",B4)))</formula>
    </cfRule>
    <cfRule type="containsText" dxfId="2257" priority="73" operator="containsText" text="Transformación Cultural y Gestión del Cambio / Talento Humano">
      <formula>NOT(ISERROR(SEARCH("Transformación Cultural y Gestión del Cambio / Talento Humano",B4)))</formula>
    </cfRule>
    <cfRule type="containsText" dxfId="2256" priority="7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20 F4:G20">
    <cfRule type="containsText" dxfId="2255" priority="58" operator="containsText" text="Modernización y Gestión Integral de Procesos del Negocio / Procesos">
      <formula>NOT(ISERROR(SEARCH("Modernización y Gestión Integral de Procesos del Negocio / Procesos",C4)))</formula>
    </cfRule>
    <cfRule type="containsText" dxfId="2254" priority="59" operator="containsText" text="Transparencia y Cercanía al Ciudadano / Grupos de Interés">
      <formula>NOT(ISERROR(SEARCH("Transparencia y Cercanía al Ciudadano / Grupos de Interés",C4)))</formula>
    </cfRule>
    <cfRule type="containsText" dxfId="2253" priority="60" operator="containsText" text="Legitimidad y Sostenibilidad Fiscal / Resultados">
      <formula>NOT(ISERROR(SEARCH("Legitimidad y Sostenibilidad Fiscal / Resultados",C4)))</formula>
    </cfRule>
  </conditionalFormatting>
  <conditionalFormatting sqref="F4:G5 I4:J20">
    <cfRule type="containsText" dxfId="2252" priority="44" operator="containsText" text="Aprendizaje y Crecimiento / Talento Humano">
      <formula>NOT(ISERROR(SEARCH("Aprendizaje y Crecimiento / Talento Humano",F4)))</formula>
    </cfRule>
    <cfRule type="containsText" dxfId="2251" priority="45" operator="containsText" text="Modernización y Gestión Integral de Procesos del Negocio / Procesos">
      <formula>NOT(ISERROR(SEARCH("Modernización y Gestión Integral de Procesos del Negocio / Procesos",F4)))</formula>
    </cfRule>
    <cfRule type="containsText" dxfId="2250" priority="46" operator="containsText" text="Transparencia y Cercanía al Ciudadano / Grupos de Interés">
      <formula>NOT(ISERROR(SEARCH("Transparencia y Cercanía al Ciudadano / Grupos de Interés",F4)))</formula>
    </cfRule>
    <cfRule type="containsText" dxfId="2249" priority="47" operator="containsText" text="Legitimidad y Sostenibilidad Fiscal / Resultados">
      <formula>NOT(ISERROR(SEARCH("Legitimidad y Sostenibilidad Fiscal / Resultados",F4)))</formula>
    </cfRule>
  </conditionalFormatting>
  <conditionalFormatting sqref="F4:G20 C4:D20">
    <cfRule type="containsText" dxfId="2248" priority="57" operator="containsText" text="Aprendizaje y Crecimiento / Talento Humano">
      <formula>NOT(ISERROR(SEARCH("Aprendizaje y Crecimiento / Talento Humano",C4)))</formula>
    </cfRule>
  </conditionalFormatting>
  <conditionalFormatting sqref="H4:H20">
    <cfRule type="expression" dxfId="2247" priority="50">
      <formula>$G4&lt;&gt;"Porcentaje"</formula>
    </cfRule>
    <cfRule type="expression" dxfId="2246" priority="51">
      <formula>$G4="Porcentaje"</formula>
    </cfRule>
  </conditionalFormatting>
  <conditionalFormatting sqref="O4:O20">
    <cfRule type="containsText" dxfId="2245" priority="61" operator="containsText" text="Sin medición en la vigencia">
      <formula>NOT(ISERROR(SEARCH("Sin medición en la vigencia",O4)))</formula>
    </cfRule>
    <cfRule type="cellIs" dxfId="2244" priority="62" operator="greaterThan">
      <formula>1.1</formula>
    </cfRule>
    <cfRule type="cellIs" dxfId="2243" priority="63" operator="between">
      <formula>100%</formula>
      <formula>110%</formula>
    </cfRule>
    <cfRule type="cellIs" dxfId="2242" priority="64" operator="between">
      <formula>70%</formula>
      <formula>99.9999999%</formula>
    </cfRule>
    <cfRule type="cellIs" dxfId="2241" priority="65" operator="between">
      <formula>0</formula>
      <formula>0.6999999999999</formula>
    </cfRule>
  </conditionalFormatting>
  <conditionalFormatting sqref="P4:P20">
    <cfRule type="cellIs" dxfId="2240" priority="67" operator="greaterThan">
      <formula>1.1</formula>
    </cfRule>
    <cfRule type="cellIs" dxfId="2239" priority="68" operator="between">
      <formula>100%</formula>
      <formula>110%</formula>
    </cfRule>
    <cfRule type="cellIs" dxfId="2238" priority="69" operator="between">
      <formula>70%</formula>
      <formula>99.9999999%</formula>
    </cfRule>
    <cfRule type="cellIs" dxfId="2237" priority="70" operator="between">
      <formula>0</formula>
      <formula>0.6999999999999</formula>
    </cfRule>
  </conditionalFormatting>
  <conditionalFormatting sqref="M4:N20">
    <cfRule type="expression" dxfId="2236" priority="48">
      <formula>$G4&lt;&gt;"Porcentaje"</formula>
    </cfRule>
    <cfRule type="expression" dxfId="2235" priority="49">
      <formula>$G4="Porcentaje"</formula>
    </cfRule>
  </conditionalFormatting>
  <conditionalFormatting sqref="Q17">
    <cfRule type="cellIs" dxfId="2234" priority="1" operator="equal">
      <formula>0</formula>
    </cfRule>
  </conditionalFormatting>
  <hyperlinks>
    <hyperlink ref="Q21" location="Principal!A1" display="volver al índice" xr:uid="{E0935F1A-EB78-4763-86A3-3D01FFFD75A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 operator="containsText" id="{D3DB356B-A1C0-482F-A929-B09529505F4F}">
            <xm:f>NOT(ISERROR(SEARCH("-",P4)))</xm:f>
            <xm:f>"-"</xm:f>
            <x14:dxf>
              <fill>
                <patternFill>
                  <bgColor rgb="FF000000"/>
                </patternFill>
              </fill>
            </x14:dxf>
          </x14:cfRule>
          <xm:sqref>P4:P20</xm:sqref>
        </x14:conditionalFormatting>
      </x14:conditionalFormatting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CCF7-ACFA-4D66-8F3E-B4ED107CE533}">
  <sheetPr codeName="Hoja41">
    <pageSetUpPr fitToPage="1"/>
  </sheetPr>
  <dimension ref="A1:Q1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151</v>
      </c>
      <c r="E1" s="9" t="s">
        <v>87</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70.25" thickTop="1" thickBot="1" x14ac:dyDescent="0.3">
      <c r="A4" s="25">
        <v>99</v>
      </c>
      <c r="B4" s="26" t="s">
        <v>438</v>
      </c>
      <c r="C4" s="27" t="s">
        <v>290</v>
      </c>
      <c r="D4" s="27" t="s">
        <v>290</v>
      </c>
      <c r="E4" s="27" t="s">
        <v>804</v>
      </c>
      <c r="F4" s="27" t="s">
        <v>316</v>
      </c>
      <c r="G4" s="27" t="s">
        <v>122</v>
      </c>
      <c r="H4" s="28">
        <v>1</v>
      </c>
      <c r="I4" s="27" t="s">
        <v>123</v>
      </c>
      <c r="J4" s="27" t="s">
        <v>126</v>
      </c>
      <c r="K4" s="29" t="s">
        <v>87</v>
      </c>
      <c r="L4" s="29"/>
      <c r="M4" s="30">
        <v>1</v>
      </c>
      <c r="N4" s="30">
        <v>1</v>
      </c>
      <c r="O4" s="31">
        <v>1</v>
      </c>
      <c r="P4" s="31">
        <v>1</v>
      </c>
      <c r="Q4" s="42" t="s">
        <v>2504</v>
      </c>
    </row>
    <row r="5" spans="1:17" ht="39" thickTop="1" thickBot="1" x14ac:dyDescent="0.3">
      <c r="A5" s="25">
        <v>100</v>
      </c>
      <c r="B5" s="26" t="s">
        <v>438</v>
      </c>
      <c r="C5" s="27" t="s">
        <v>290</v>
      </c>
      <c r="D5" s="27" t="s">
        <v>290</v>
      </c>
      <c r="E5" s="27" t="s">
        <v>805</v>
      </c>
      <c r="F5" s="27" t="s">
        <v>806</v>
      </c>
      <c r="G5" s="27" t="s">
        <v>207</v>
      </c>
      <c r="H5" s="28">
        <v>3</v>
      </c>
      <c r="I5" s="27" t="s">
        <v>173</v>
      </c>
      <c r="J5" s="27" t="s">
        <v>124</v>
      </c>
      <c r="K5" s="29" t="s">
        <v>87</v>
      </c>
      <c r="L5" s="29"/>
      <c r="M5" s="30">
        <v>3</v>
      </c>
      <c r="N5" s="30">
        <v>3</v>
      </c>
      <c r="O5" s="31">
        <v>1</v>
      </c>
      <c r="P5" s="31">
        <v>1</v>
      </c>
      <c r="Q5" s="42" t="s">
        <v>2505</v>
      </c>
    </row>
    <row r="6" spans="1:17" ht="57.75" thickTop="1" thickBot="1" x14ac:dyDescent="0.3">
      <c r="A6" s="25">
        <v>109</v>
      </c>
      <c r="B6" s="26" t="s">
        <v>438</v>
      </c>
      <c r="C6" s="27" t="s">
        <v>290</v>
      </c>
      <c r="D6" s="27" t="s">
        <v>290</v>
      </c>
      <c r="E6" s="27" t="s">
        <v>317</v>
      </c>
      <c r="F6" s="27" t="s">
        <v>121</v>
      </c>
      <c r="G6" s="27" t="s">
        <v>122</v>
      </c>
      <c r="H6" s="28">
        <v>0.95</v>
      </c>
      <c r="I6" s="27" t="s">
        <v>123</v>
      </c>
      <c r="J6" s="27" t="s">
        <v>124</v>
      </c>
      <c r="K6" s="29" t="s">
        <v>93</v>
      </c>
      <c r="L6" s="29"/>
      <c r="M6" s="30">
        <v>0.95</v>
      </c>
      <c r="N6" s="30">
        <v>0.99</v>
      </c>
      <c r="O6" s="31">
        <v>1.0421052631578949</v>
      </c>
      <c r="P6" s="31">
        <v>1.0421052631578949</v>
      </c>
      <c r="Q6" s="42" t="s">
        <v>2506</v>
      </c>
    </row>
    <row r="7" spans="1:17" ht="151.5" thickTop="1" thickBot="1" x14ac:dyDescent="0.3">
      <c r="A7" s="25">
        <v>101</v>
      </c>
      <c r="B7" s="26" t="s">
        <v>438</v>
      </c>
      <c r="C7" s="27" t="s">
        <v>290</v>
      </c>
      <c r="D7" s="27" t="s">
        <v>318</v>
      </c>
      <c r="E7" s="27" t="s">
        <v>807</v>
      </c>
      <c r="F7" s="27" t="s">
        <v>808</v>
      </c>
      <c r="G7" s="27" t="s">
        <v>122</v>
      </c>
      <c r="H7" s="28">
        <v>1</v>
      </c>
      <c r="I7" s="27" t="s">
        <v>132</v>
      </c>
      <c r="J7" s="27" t="s">
        <v>126</v>
      </c>
      <c r="K7" s="29" t="s">
        <v>87</v>
      </c>
      <c r="L7" s="29"/>
      <c r="M7" s="30">
        <v>1</v>
      </c>
      <c r="N7" s="30">
        <v>1</v>
      </c>
      <c r="O7" s="31">
        <v>1</v>
      </c>
      <c r="P7" s="31">
        <v>1</v>
      </c>
      <c r="Q7" s="42" t="s">
        <v>2507</v>
      </c>
    </row>
    <row r="8" spans="1:17" ht="76.5" thickTop="1" thickBot="1" x14ac:dyDescent="0.3">
      <c r="A8" s="25">
        <v>98</v>
      </c>
      <c r="B8" s="26" t="s">
        <v>438</v>
      </c>
      <c r="C8" s="27" t="s">
        <v>290</v>
      </c>
      <c r="D8" s="27" t="s">
        <v>446</v>
      </c>
      <c r="E8" s="27" t="s">
        <v>125</v>
      </c>
      <c r="F8" s="27" t="s">
        <v>331</v>
      </c>
      <c r="G8" s="27" t="s">
        <v>122</v>
      </c>
      <c r="H8" s="28">
        <v>0.95</v>
      </c>
      <c r="I8" s="27" t="s">
        <v>123</v>
      </c>
      <c r="J8" s="27" t="s">
        <v>126</v>
      </c>
      <c r="K8" s="29" t="s">
        <v>93</v>
      </c>
      <c r="L8" s="29"/>
      <c r="M8" s="30">
        <v>0.95</v>
      </c>
      <c r="N8" s="30">
        <v>0.999</v>
      </c>
      <c r="O8" s="31">
        <v>1.0515789473684212</v>
      </c>
      <c r="P8" s="31">
        <v>1.0515789473684212</v>
      </c>
      <c r="Q8" s="42" t="s">
        <v>2508</v>
      </c>
    </row>
    <row r="9" spans="1:17" ht="80.25" thickTop="1" thickBot="1" x14ac:dyDescent="0.3">
      <c r="A9" s="25">
        <v>20</v>
      </c>
      <c r="B9" s="108" t="s">
        <v>449</v>
      </c>
      <c r="C9" s="109" t="s">
        <v>160</v>
      </c>
      <c r="D9" s="109" t="s">
        <v>402</v>
      </c>
      <c r="E9" s="109" t="s">
        <v>452</v>
      </c>
      <c r="F9" s="109" t="s">
        <v>453</v>
      </c>
      <c r="G9" s="109" t="s">
        <v>122</v>
      </c>
      <c r="H9" s="110">
        <v>1</v>
      </c>
      <c r="I9" s="109" t="s">
        <v>130</v>
      </c>
      <c r="J9" s="109" t="s">
        <v>126</v>
      </c>
      <c r="K9" s="95" t="s">
        <v>51</v>
      </c>
      <c r="L9" s="95"/>
      <c r="M9" s="99"/>
      <c r="N9" s="99"/>
      <c r="O9" s="98" t="s">
        <v>406</v>
      </c>
      <c r="P9" s="98" t="s">
        <v>291</v>
      </c>
      <c r="Q9" s="96" t="s">
        <v>2509</v>
      </c>
    </row>
    <row r="10" spans="1:17" ht="409.6" thickTop="1" thickBot="1" x14ac:dyDescent="0.3">
      <c r="A10" s="25">
        <v>102</v>
      </c>
      <c r="B10" s="26" t="s">
        <v>460</v>
      </c>
      <c r="C10" s="27" t="s">
        <v>734</v>
      </c>
      <c r="D10" s="27" t="s">
        <v>146</v>
      </c>
      <c r="E10" s="27" t="s">
        <v>809</v>
      </c>
      <c r="F10" s="27" t="s">
        <v>803</v>
      </c>
      <c r="G10" s="27" t="s">
        <v>122</v>
      </c>
      <c r="H10" s="28">
        <v>1</v>
      </c>
      <c r="I10" s="27" t="s">
        <v>123</v>
      </c>
      <c r="J10" s="27" t="s">
        <v>2380</v>
      </c>
      <c r="K10" s="29" t="s">
        <v>87</v>
      </c>
      <c r="L10" s="29"/>
      <c r="M10" s="30">
        <v>1</v>
      </c>
      <c r="N10" s="30">
        <v>1</v>
      </c>
      <c r="O10" s="31">
        <v>1</v>
      </c>
      <c r="P10" s="31">
        <v>1</v>
      </c>
      <c r="Q10" s="42" t="s">
        <v>2510</v>
      </c>
    </row>
    <row r="11" spans="1:17" ht="409.6" thickTop="1" thickBot="1" x14ac:dyDescent="0.3">
      <c r="A11" s="25">
        <v>103</v>
      </c>
      <c r="B11" s="26" t="s">
        <v>460</v>
      </c>
      <c r="C11" s="27" t="s">
        <v>734</v>
      </c>
      <c r="D11" s="27" t="s">
        <v>146</v>
      </c>
      <c r="E11" s="27" t="s">
        <v>810</v>
      </c>
      <c r="F11" s="27" t="s">
        <v>803</v>
      </c>
      <c r="G11" s="27" t="s">
        <v>122</v>
      </c>
      <c r="H11" s="28">
        <v>1</v>
      </c>
      <c r="I11" s="27" t="s">
        <v>123</v>
      </c>
      <c r="J11" s="27" t="s">
        <v>126</v>
      </c>
      <c r="K11" s="29" t="s">
        <v>87</v>
      </c>
      <c r="L11" s="29"/>
      <c r="M11" s="30">
        <v>1</v>
      </c>
      <c r="N11" s="30">
        <v>1</v>
      </c>
      <c r="O11" s="31">
        <v>1</v>
      </c>
      <c r="P11" s="31">
        <v>1</v>
      </c>
      <c r="Q11" s="42" t="s">
        <v>2511</v>
      </c>
    </row>
    <row r="12" spans="1:17" ht="151.5" thickTop="1" thickBot="1" x14ac:dyDescent="0.3">
      <c r="A12" s="25">
        <v>104</v>
      </c>
      <c r="B12" s="26" t="s">
        <v>460</v>
      </c>
      <c r="C12" s="27" t="s">
        <v>194</v>
      </c>
      <c r="D12" s="27" t="s">
        <v>319</v>
      </c>
      <c r="E12" s="27" t="s">
        <v>320</v>
      </c>
      <c r="F12" s="27" t="s">
        <v>467</v>
      </c>
      <c r="G12" s="27" t="s">
        <v>122</v>
      </c>
      <c r="H12" s="28">
        <v>0.59052368101965391</v>
      </c>
      <c r="I12" s="27" t="s">
        <v>123</v>
      </c>
      <c r="J12" s="27" t="s">
        <v>261</v>
      </c>
      <c r="K12" s="29" t="s">
        <v>87</v>
      </c>
      <c r="L12" s="29"/>
      <c r="M12" s="30">
        <v>0.59052368101965391</v>
      </c>
      <c r="N12" s="30">
        <v>0.497691442539901</v>
      </c>
      <c r="O12" s="31">
        <v>0.84279675572119306</v>
      </c>
      <c r="P12" s="31">
        <v>0.84279675572119306</v>
      </c>
      <c r="Q12" s="42" t="s">
        <v>2512</v>
      </c>
    </row>
    <row r="13" spans="1:17" ht="114" thickTop="1" thickBot="1" x14ac:dyDescent="0.3">
      <c r="A13" s="25">
        <v>105</v>
      </c>
      <c r="B13" s="26" t="s">
        <v>485</v>
      </c>
      <c r="C13" s="27" t="s">
        <v>154</v>
      </c>
      <c r="D13" s="27" t="s">
        <v>165</v>
      </c>
      <c r="E13" s="27" t="s">
        <v>155</v>
      </c>
      <c r="F13" s="27" t="s">
        <v>486</v>
      </c>
      <c r="G13" s="27" t="s">
        <v>122</v>
      </c>
      <c r="H13" s="28">
        <v>0.9</v>
      </c>
      <c r="I13" s="27" t="s">
        <v>132</v>
      </c>
      <c r="J13" s="27" t="s">
        <v>126</v>
      </c>
      <c r="K13" s="29" t="s">
        <v>87</v>
      </c>
      <c r="L13" s="29"/>
      <c r="M13" s="30">
        <v>0.9</v>
      </c>
      <c r="N13" s="30">
        <v>1.054</v>
      </c>
      <c r="O13" s="31">
        <v>1.1711111111111112</v>
      </c>
      <c r="P13" s="31">
        <v>1.1711111111111112</v>
      </c>
      <c r="Q13" s="42" t="s">
        <v>2513</v>
      </c>
    </row>
    <row r="14" spans="1:17" ht="151.5" thickTop="1" thickBot="1" x14ac:dyDescent="0.3">
      <c r="A14" s="25">
        <v>106</v>
      </c>
      <c r="B14" s="26" t="s">
        <v>485</v>
      </c>
      <c r="C14" s="27" t="s">
        <v>321</v>
      </c>
      <c r="D14" s="27" t="s">
        <v>811</v>
      </c>
      <c r="E14" s="27" t="s">
        <v>812</v>
      </c>
      <c r="F14" s="27" t="s">
        <v>813</v>
      </c>
      <c r="G14" s="27" t="s">
        <v>122</v>
      </c>
      <c r="H14" s="28">
        <v>1</v>
      </c>
      <c r="I14" s="27" t="s">
        <v>173</v>
      </c>
      <c r="J14" s="27" t="s">
        <v>124</v>
      </c>
      <c r="K14" s="29" t="s">
        <v>87</v>
      </c>
      <c r="L14" s="29"/>
      <c r="M14" s="30">
        <v>1</v>
      </c>
      <c r="N14" s="30">
        <v>1.0871</v>
      </c>
      <c r="O14" s="31">
        <v>1.0871</v>
      </c>
      <c r="P14" s="31">
        <v>1.0871</v>
      </c>
      <c r="Q14" s="42" t="s">
        <v>2514</v>
      </c>
    </row>
    <row r="15" spans="1:17" ht="409.6" thickTop="1" thickBot="1" x14ac:dyDescent="0.3">
      <c r="A15" s="25">
        <v>107</v>
      </c>
      <c r="B15" s="26" t="s">
        <v>485</v>
      </c>
      <c r="C15" s="27" t="s">
        <v>322</v>
      </c>
      <c r="D15" s="27" t="s">
        <v>323</v>
      </c>
      <c r="E15" s="27" t="s">
        <v>814</v>
      </c>
      <c r="F15" s="27" t="s">
        <v>815</v>
      </c>
      <c r="G15" s="27" t="s">
        <v>122</v>
      </c>
      <c r="H15" s="28">
        <v>1</v>
      </c>
      <c r="I15" s="27" t="s">
        <v>153</v>
      </c>
      <c r="J15" s="27" t="s">
        <v>124</v>
      </c>
      <c r="K15" s="29" t="s">
        <v>87</v>
      </c>
      <c r="L15" s="29"/>
      <c r="M15" s="30">
        <v>1</v>
      </c>
      <c r="N15" s="30">
        <v>1</v>
      </c>
      <c r="O15" s="31">
        <v>1</v>
      </c>
      <c r="P15" s="31">
        <v>1</v>
      </c>
      <c r="Q15" s="42" t="s">
        <v>2515</v>
      </c>
    </row>
    <row r="16" spans="1:17" ht="34.5" thickTop="1" x14ac:dyDescent="0.35">
      <c r="M16" s="320"/>
      <c r="N16" s="320"/>
      <c r="O16" s="317" t="s">
        <v>157</v>
      </c>
      <c r="P16" s="318">
        <v>1.0176992797598745</v>
      </c>
      <c r="Q16" s="319" t="s">
        <v>158</v>
      </c>
    </row>
  </sheetData>
  <sheetProtection algorithmName="SHA-512" hashValue="QwG19z96nuVyvqTE9te+eok+JyezyGGSpktq0suCmOIzZk67TmlyR6kwdX8funsUydHIDeYopyrZjJJW5ds5pg==" saltValue="btIo/skGK2mzWu2axmMyAw==" spinCount="100000" sheet="1" formatCells="0" formatColumns="0"/>
  <autoFilter ref="A3:Q15" xr:uid="{00000000-0001-0000-0400-000000000000}"/>
  <conditionalFormatting sqref="B4:B15">
    <cfRule type="containsText" dxfId="2232" priority="43" operator="containsText" text="Normatividad al Servicio del Cambio / Procesos">
      <formula>NOT(ISERROR(SEARCH("Normatividad al Servicio del Cambio / Procesos",B4)))</formula>
    </cfRule>
    <cfRule type="containsText" dxfId="2231" priority="71" operator="containsText" text="Transparencia y Cercanía al Ciudadano / Grupos de Interés ">
      <formula>NOT(ISERROR(SEARCH("Transparencia y Cercanía al Ciudadano / Grupos de Interés ",B4)))</formula>
    </cfRule>
    <cfRule type="containsText" dxfId="2230" priority="72" operator="containsText" text="Apoyo a la Modernización DIAN / Procesos">
      <formula>NOT(ISERROR(SEARCH("Apoyo a la Modernización DIAN / Procesos",B4)))</formula>
    </cfRule>
    <cfRule type="containsText" dxfId="2229" priority="73" operator="containsText" text="Transformación Cultural y Gestión del Cambio / Talento Humano">
      <formula>NOT(ISERROR(SEARCH("Transformación Cultural y Gestión del Cambio / Talento Humano",B4)))</formula>
    </cfRule>
    <cfRule type="containsText" dxfId="2228" priority="7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5 F4:G15">
    <cfRule type="containsText" dxfId="2227" priority="58" operator="containsText" text="Modernización y Gestión Integral de Procesos del Negocio / Procesos">
      <formula>NOT(ISERROR(SEARCH("Modernización y Gestión Integral de Procesos del Negocio / Procesos",C4)))</formula>
    </cfRule>
    <cfRule type="containsText" dxfId="2226" priority="59" operator="containsText" text="Transparencia y Cercanía al Ciudadano / Grupos de Interés">
      <formula>NOT(ISERROR(SEARCH("Transparencia y Cercanía al Ciudadano / Grupos de Interés",C4)))</formula>
    </cfRule>
    <cfRule type="containsText" dxfId="2225" priority="60" operator="containsText" text="Legitimidad y Sostenibilidad Fiscal / Resultados">
      <formula>NOT(ISERROR(SEARCH("Legitimidad y Sostenibilidad Fiscal / Resultados",C4)))</formula>
    </cfRule>
  </conditionalFormatting>
  <conditionalFormatting sqref="F4:G15 C4:D15">
    <cfRule type="containsText" dxfId="2224" priority="57" operator="containsText" text="Aprendizaje y Crecimiento / Talento Humano">
      <formula>NOT(ISERROR(SEARCH("Aprendizaje y Crecimiento / Talento Humano",C4)))</formula>
    </cfRule>
  </conditionalFormatting>
  <conditionalFormatting sqref="F4:G15 I4:J15">
    <cfRule type="containsText" dxfId="2223" priority="44" operator="containsText" text="Aprendizaje y Crecimiento / Talento Humano">
      <formula>NOT(ISERROR(SEARCH("Aprendizaje y Crecimiento / Talento Humano",F4)))</formula>
    </cfRule>
    <cfRule type="containsText" dxfId="2222" priority="45" operator="containsText" text="Modernización y Gestión Integral de Procesos del Negocio / Procesos">
      <formula>NOT(ISERROR(SEARCH("Modernización y Gestión Integral de Procesos del Negocio / Procesos",F4)))</formula>
    </cfRule>
    <cfRule type="containsText" dxfId="2221" priority="46" operator="containsText" text="Transparencia y Cercanía al Ciudadano / Grupos de Interés">
      <formula>NOT(ISERROR(SEARCH("Transparencia y Cercanía al Ciudadano / Grupos de Interés",F4)))</formula>
    </cfRule>
    <cfRule type="containsText" dxfId="2220" priority="47" operator="containsText" text="Legitimidad y Sostenibilidad Fiscal / Resultados">
      <formula>NOT(ISERROR(SEARCH("Legitimidad y Sostenibilidad Fiscal / Resultados",F4)))</formula>
    </cfRule>
  </conditionalFormatting>
  <conditionalFormatting sqref="H4:H15">
    <cfRule type="expression" dxfId="2219" priority="50">
      <formula>$G4&lt;&gt;"Porcentaje"</formula>
    </cfRule>
    <cfRule type="expression" dxfId="2218" priority="51">
      <formula>$G4="Porcentaje"</formula>
    </cfRule>
  </conditionalFormatting>
  <conditionalFormatting sqref="O4:O15">
    <cfRule type="containsText" dxfId="2217" priority="61" operator="containsText" text="Sin medición en la vigencia">
      <formula>NOT(ISERROR(SEARCH("Sin medición en la vigencia",O4)))</formula>
    </cfRule>
    <cfRule type="cellIs" dxfId="2216" priority="62" operator="greaterThan">
      <formula>1.1</formula>
    </cfRule>
    <cfRule type="cellIs" dxfId="2215" priority="63" operator="between">
      <formula>100%</formula>
      <formula>110%</formula>
    </cfRule>
    <cfRule type="cellIs" dxfId="2214" priority="64" operator="between">
      <formula>70%</formula>
      <formula>99.9999999%</formula>
    </cfRule>
    <cfRule type="cellIs" dxfId="2213" priority="65" operator="between">
      <formula>0</formula>
      <formula>0.6999999999999</formula>
    </cfRule>
  </conditionalFormatting>
  <conditionalFormatting sqref="P4:P15">
    <cfRule type="cellIs" dxfId="2212" priority="67" operator="greaterThan">
      <formula>1.1</formula>
    </cfRule>
    <cfRule type="cellIs" dxfId="2211" priority="68" operator="between">
      <formula>100%</formula>
      <formula>110%</formula>
    </cfRule>
    <cfRule type="cellIs" dxfId="2210" priority="69" operator="between">
      <formula>70%</formula>
      <formula>99.9999999%</formula>
    </cfRule>
    <cfRule type="cellIs" dxfId="2209" priority="70" operator="between">
      <formula>0</formula>
      <formula>0.6999999999999</formula>
    </cfRule>
  </conditionalFormatting>
  <conditionalFormatting sqref="M4:N15">
    <cfRule type="expression" dxfId="2208" priority="48">
      <formula>$G4&lt;&gt;"Porcentaje"</formula>
    </cfRule>
    <cfRule type="expression" dxfId="2207" priority="49">
      <formula>$G4="Porcentaje"</formula>
    </cfRule>
  </conditionalFormatting>
  <hyperlinks>
    <hyperlink ref="Q16" location="Principal!A1" display="volver al índice" xr:uid="{3216ED14-97A3-46AD-B27D-E4F6C9F92A8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 operator="containsText" id="{8400B44F-5C45-480A-8567-63FCBA573536}">
            <xm:f>NOT(ISERROR(SEARCH("-",P4)))</xm:f>
            <xm:f>"-"</xm:f>
            <x14:dxf>
              <fill>
                <patternFill>
                  <bgColor rgb="FF000000"/>
                </patternFill>
              </fill>
            </x14:dxf>
          </x14:cfRule>
          <xm:sqref>P4:P15</xm:sqref>
        </x14:conditionalFormatting>
      </x14:conditionalFormatting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4995-88D3-4C90-84C4-E4C98F37FEE8}">
  <sheetPr codeName="Hoja42">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190</v>
      </c>
      <c r="E1" s="9" t="s">
        <v>335</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70.25"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0.99</v>
      </c>
      <c r="O4" s="31">
        <v>1.0421052631578949</v>
      </c>
      <c r="P4" s="31">
        <v>1.0421052631578949</v>
      </c>
      <c r="Q4" s="42" t="s">
        <v>2548</v>
      </c>
    </row>
    <row r="5" spans="1:17" ht="76.5"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0.87865346405223499</v>
      </c>
      <c r="O5" s="31">
        <v>0.92489838321287898</v>
      </c>
      <c r="P5" s="31">
        <v>0.92489838321287898</v>
      </c>
      <c r="Q5" s="42" t="s">
        <v>2549</v>
      </c>
    </row>
    <row r="6" spans="1:17" ht="48.75" thickTop="1" thickBot="1" x14ac:dyDescent="0.3">
      <c r="A6" s="25">
        <v>125</v>
      </c>
      <c r="B6" s="26" t="s">
        <v>449</v>
      </c>
      <c r="C6" s="27" t="s">
        <v>160</v>
      </c>
      <c r="D6" s="27" t="s">
        <v>169</v>
      </c>
      <c r="E6" s="27" t="s">
        <v>834</v>
      </c>
      <c r="F6" s="27" t="s">
        <v>835</v>
      </c>
      <c r="G6" s="27" t="s">
        <v>122</v>
      </c>
      <c r="H6" s="28">
        <v>1</v>
      </c>
      <c r="I6" s="27" t="s">
        <v>132</v>
      </c>
      <c r="J6" s="27" t="s">
        <v>124</v>
      </c>
      <c r="K6" s="29" t="s">
        <v>335</v>
      </c>
      <c r="L6" s="29"/>
      <c r="M6" s="30">
        <v>1</v>
      </c>
      <c r="N6" s="30">
        <v>1</v>
      </c>
      <c r="O6" s="31">
        <v>1</v>
      </c>
      <c r="P6" s="31">
        <v>1</v>
      </c>
      <c r="Q6" s="42" t="s">
        <v>2550</v>
      </c>
    </row>
    <row r="7" spans="1:17" ht="80.25" thickTop="1" thickBot="1" x14ac:dyDescent="0.3">
      <c r="A7" s="25">
        <v>20</v>
      </c>
      <c r="B7" s="108" t="s">
        <v>449</v>
      </c>
      <c r="C7" s="109" t="s">
        <v>160</v>
      </c>
      <c r="D7" s="109" t="s">
        <v>402</v>
      </c>
      <c r="E7" s="109" t="s">
        <v>452</v>
      </c>
      <c r="F7" s="109" t="s">
        <v>453</v>
      </c>
      <c r="G7" s="109" t="s">
        <v>122</v>
      </c>
      <c r="H7" s="110">
        <v>1</v>
      </c>
      <c r="I7" s="109" t="s">
        <v>130</v>
      </c>
      <c r="J7" s="109" t="s">
        <v>126</v>
      </c>
      <c r="K7" s="95" t="s">
        <v>51</v>
      </c>
      <c r="L7" s="95"/>
      <c r="M7" s="99"/>
      <c r="N7" s="99"/>
      <c r="O7" s="98" t="s">
        <v>406</v>
      </c>
      <c r="P7" s="98" t="s">
        <v>291</v>
      </c>
      <c r="Q7" s="96" t="s">
        <v>1021</v>
      </c>
    </row>
    <row r="8" spans="1:17" ht="339" thickTop="1" thickBot="1" x14ac:dyDescent="0.3">
      <c r="A8" s="25">
        <v>110</v>
      </c>
      <c r="B8" s="26" t="s">
        <v>460</v>
      </c>
      <c r="C8" s="27" t="s">
        <v>734</v>
      </c>
      <c r="D8" s="27" t="s">
        <v>146</v>
      </c>
      <c r="E8" s="27" t="s">
        <v>836</v>
      </c>
      <c r="F8" s="27" t="s">
        <v>837</v>
      </c>
      <c r="G8" s="27" t="s">
        <v>122</v>
      </c>
      <c r="H8" s="28">
        <v>1</v>
      </c>
      <c r="I8" s="27" t="s">
        <v>130</v>
      </c>
      <c r="J8" s="27" t="s">
        <v>126</v>
      </c>
      <c r="K8" s="29" t="s">
        <v>335</v>
      </c>
      <c r="L8" s="29"/>
      <c r="M8" s="30">
        <v>1</v>
      </c>
      <c r="N8" s="30">
        <v>1</v>
      </c>
      <c r="O8" s="31">
        <v>1</v>
      </c>
      <c r="P8" s="31">
        <v>1</v>
      </c>
      <c r="Q8" s="42" t="s">
        <v>2551</v>
      </c>
    </row>
    <row r="9" spans="1:17" ht="80.2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1.1533333333333333</v>
      </c>
      <c r="O9" s="31">
        <v>1.2814814814814814</v>
      </c>
      <c r="P9" s="31">
        <v>1.2814814814814814</v>
      </c>
      <c r="Q9" s="42" t="s">
        <v>2552</v>
      </c>
    </row>
    <row r="10" spans="1:17" ht="34.5" thickTop="1" x14ac:dyDescent="0.35">
      <c r="M10" s="320"/>
      <c r="N10" s="320"/>
      <c r="O10" s="317" t="s">
        <v>157</v>
      </c>
      <c r="P10" s="318">
        <v>1.0496970255704512</v>
      </c>
      <c r="Q10" s="319" t="s">
        <v>158</v>
      </c>
    </row>
  </sheetData>
  <sheetProtection algorithmName="SHA-512" hashValue="CZRsAmLk3gpnKRYbq1ecijS6ZWJKgZpEBdDkBEY5RfvK/oU+v9ns4bH1zSKdWOALkdZrznToQn4R5nfxZLXi6Q==" saltValue="3Cxg0O6alf6JBCLAATgkCg==" spinCount="100000" sheet="1" formatCells="0" formatColumns="0"/>
  <autoFilter ref="A3:Q9" xr:uid="{00000000-0001-0000-0400-000000000000}"/>
  <conditionalFormatting sqref="B4:B9">
    <cfRule type="containsText" dxfId="2205" priority="51" operator="containsText" text="Normatividad al Servicio del Cambio / Procesos">
      <formula>NOT(ISERROR(SEARCH("Normatividad al Servicio del Cambio / Procesos",B4)))</formula>
    </cfRule>
    <cfRule type="containsText" dxfId="2204" priority="79" operator="containsText" text="Transparencia y Cercanía al Ciudadano / Grupos de Interés ">
      <formula>NOT(ISERROR(SEARCH("Transparencia y Cercanía al Ciudadano / Grupos de Interés ",B4)))</formula>
    </cfRule>
    <cfRule type="containsText" dxfId="2203" priority="80" operator="containsText" text="Apoyo a la Modernización DIAN / Procesos">
      <formula>NOT(ISERROR(SEARCH("Apoyo a la Modernización DIAN / Procesos",B4)))</formula>
    </cfRule>
    <cfRule type="containsText" dxfId="2202" priority="81" operator="containsText" text="Transformación Cultural y Gestión del Cambio / Talento Humano">
      <formula>NOT(ISERROR(SEARCH("Transformación Cultural y Gestión del Cambio / Talento Humano",B4)))</formula>
    </cfRule>
    <cfRule type="containsText" dxfId="2201" priority="8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2200" priority="66" operator="containsText" text="Modernización y Gestión Integral de Procesos del Negocio / Procesos">
      <formula>NOT(ISERROR(SEARCH("Modernización y Gestión Integral de Procesos del Negocio / Procesos",C4)))</formula>
    </cfRule>
    <cfRule type="containsText" dxfId="2199" priority="67" operator="containsText" text="Transparencia y Cercanía al Ciudadano / Grupos de Interés">
      <formula>NOT(ISERROR(SEARCH("Transparencia y Cercanía al Ciudadano / Grupos de Interés",C4)))</formula>
    </cfRule>
    <cfRule type="containsText" dxfId="2198" priority="68" operator="containsText" text="Legitimidad y Sostenibilidad Fiscal / Resultados">
      <formula>NOT(ISERROR(SEARCH("Legitimidad y Sostenibilidad Fiscal / Resultados",C4)))</formula>
    </cfRule>
  </conditionalFormatting>
  <conditionalFormatting sqref="F4:G9 C4:D9">
    <cfRule type="containsText" dxfId="2197" priority="65" operator="containsText" text="Aprendizaje y Crecimiento / Talento Humano">
      <formula>NOT(ISERROR(SEARCH("Aprendizaje y Crecimiento / Talento Humano",C4)))</formula>
    </cfRule>
  </conditionalFormatting>
  <conditionalFormatting sqref="H4:H9">
    <cfRule type="expression" dxfId="2196" priority="58">
      <formula>$G4&lt;&gt;"Porcentaje"</formula>
    </cfRule>
    <cfRule type="expression" dxfId="2195" priority="59">
      <formula>$G4="Porcentaje"</formula>
    </cfRule>
  </conditionalFormatting>
  <conditionalFormatting sqref="O4:O9">
    <cfRule type="containsText" dxfId="2194" priority="69" operator="containsText" text="Sin medición en la vigencia">
      <formula>NOT(ISERROR(SEARCH("Sin medición en la vigencia",O4)))</formula>
    </cfRule>
    <cfRule type="cellIs" dxfId="2193" priority="70" operator="greaterThan">
      <formula>1.1</formula>
    </cfRule>
    <cfRule type="cellIs" dxfId="2192" priority="71" operator="between">
      <formula>100%</formula>
      <formula>110%</formula>
    </cfRule>
    <cfRule type="cellIs" dxfId="2191" priority="72" operator="between">
      <formula>70%</formula>
      <formula>99.9999999%</formula>
    </cfRule>
    <cfRule type="cellIs" dxfId="2190" priority="73" operator="between">
      <formula>0</formula>
      <formula>0.6999999999999</formula>
    </cfRule>
  </conditionalFormatting>
  <conditionalFormatting sqref="P4:P9">
    <cfRule type="cellIs" dxfId="2189" priority="75" operator="greaterThan">
      <formula>1.1</formula>
    </cfRule>
    <cfRule type="cellIs" dxfId="2188" priority="76" operator="between">
      <formula>100%</formula>
      <formula>110%</formula>
    </cfRule>
    <cfRule type="cellIs" dxfId="2187" priority="77" operator="between">
      <formula>70%</formula>
      <formula>99.9999999%</formula>
    </cfRule>
    <cfRule type="cellIs" dxfId="2186" priority="78" operator="between">
      <formula>0</formula>
      <formula>0.6999999999999</formula>
    </cfRule>
  </conditionalFormatting>
  <conditionalFormatting sqref="F4:G9 I4:J9">
    <cfRule type="containsText" dxfId="2185" priority="52" operator="containsText" text="Aprendizaje y Crecimiento / Talento Humano">
      <formula>NOT(ISERROR(SEARCH("Aprendizaje y Crecimiento / Talento Humano",F4)))</formula>
    </cfRule>
    <cfRule type="containsText" dxfId="2184" priority="53" operator="containsText" text="Modernización y Gestión Integral de Procesos del Negocio / Procesos">
      <formula>NOT(ISERROR(SEARCH("Modernización y Gestión Integral de Procesos del Negocio / Procesos",F4)))</formula>
    </cfRule>
    <cfRule type="containsText" dxfId="2183" priority="54" operator="containsText" text="Transparencia y Cercanía al Ciudadano / Grupos de Interés">
      <formula>NOT(ISERROR(SEARCH("Transparencia y Cercanía al Ciudadano / Grupos de Interés",F4)))</formula>
    </cfRule>
    <cfRule type="containsText" dxfId="2182" priority="55" operator="containsText" text="Legitimidad y Sostenibilidad Fiscal / Resultados">
      <formula>NOT(ISERROR(SEARCH("Legitimidad y Sostenibilidad Fiscal / Resultados",F4)))</formula>
    </cfRule>
  </conditionalFormatting>
  <conditionalFormatting sqref="M4:N9">
    <cfRule type="expression" dxfId="2181" priority="56">
      <formula>$G4&lt;&gt;"Porcentaje"</formula>
    </cfRule>
    <cfRule type="expression" dxfId="2180" priority="57">
      <formula>$G4="Porcentaje"</formula>
    </cfRule>
  </conditionalFormatting>
  <hyperlinks>
    <hyperlink ref="Q10" location="Principal!A1" display="volver al índice" xr:uid="{5C2A5402-7BE4-4B74-A51A-457995365B89}"/>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4" operator="containsText" id="{B7AD9134-6B40-4535-8F0C-485918DF0638}">
            <xm:f>NOT(ISERROR(SEARCH("-",P4)))</xm:f>
            <xm:f>"-"</xm:f>
            <x14:dxf>
              <fill>
                <patternFill>
                  <bgColor rgb="FF000000"/>
                </patternFill>
              </fill>
            </x14:dxf>
          </x14:cfRule>
          <xm:sqref>P4:P9</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6F33-A177-469B-80F9-9CA718A9B624}">
  <sheetPr codeName="Hoja43">
    <pageSetUpPr fitToPage="1"/>
  </sheetPr>
  <dimension ref="A1:Q8"/>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189</v>
      </c>
      <c r="E1" s="9" t="s">
        <v>97</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32.75" thickTop="1" thickBot="1" x14ac:dyDescent="0.3">
      <c r="A4" s="25">
        <v>101</v>
      </c>
      <c r="B4" s="26" t="s">
        <v>438</v>
      </c>
      <c r="C4" s="27" t="s">
        <v>290</v>
      </c>
      <c r="D4" s="27" t="s">
        <v>318</v>
      </c>
      <c r="E4" s="27" t="s">
        <v>807</v>
      </c>
      <c r="F4" s="27" t="s">
        <v>808</v>
      </c>
      <c r="G4" s="27" t="s">
        <v>122</v>
      </c>
      <c r="H4" s="28">
        <v>1</v>
      </c>
      <c r="I4" s="27" t="s">
        <v>132</v>
      </c>
      <c r="J4" s="27" t="s">
        <v>126</v>
      </c>
      <c r="K4" s="29" t="s">
        <v>87</v>
      </c>
      <c r="L4" s="29"/>
      <c r="M4" s="30">
        <v>1</v>
      </c>
      <c r="N4" s="30">
        <v>1</v>
      </c>
      <c r="O4" s="31">
        <v>1</v>
      </c>
      <c r="P4" s="31">
        <v>1</v>
      </c>
      <c r="Q4" s="416" t="s">
        <v>2545</v>
      </c>
    </row>
    <row r="5" spans="1:17" ht="80.25" thickTop="1" thickBot="1" x14ac:dyDescent="0.3">
      <c r="A5" s="25">
        <v>20</v>
      </c>
      <c r="B5" s="108" t="s">
        <v>449</v>
      </c>
      <c r="C5" s="109" t="s">
        <v>160</v>
      </c>
      <c r="D5" s="109" t="s">
        <v>402</v>
      </c>
      <c r="E5" s="109" t="s">
        <v>452</v>
      </c>
      <c r="F5" s="109" t="s">
        <v>453</v>
      </c>
      <c r="G5" s="109" t="s">
        <v>122</v>
      </c>
      <c r="H5" s="110">
        <v>1</v>
      </c>
      <c r="I5" s="109" t="s">
        <v>130</v>
      </c>
      <c r="J5" s="109" t="s">
        <v>126</v>
      </c>
      <c r="K5" s="95" t="s">
        <v>51</v>
      </c>
      <c r="L5" s="95"/>
      <c r="M5" s="99"/>
      <c r="N5" s="99"/>
      <c r="O5" s="98" t="s">
        <v>406</v>
      </c>
      <c r="P5" s="98" t="s">
        <v>291</v>
      </c>
      <c r="Q5" s="96" t="s">
        <v>1021</v>
      </c>
    </row>
    <row r="6" spans="1:17" ht="76.5" thickTop="1" thickBot="1" x14ac:dyDescent="0.3">
      <c r="A6" s="25">
        <v>115</v>
      </c>
      <c r="B6" s="26" t="s">
        <v>460</v>
      </c>
      <c r="C6" s="27" t="s">
        <v>734</v>
      </c>
      <c r="D6" s="27" t="s">
        <v>146</v>
      </c>
      <c r="E6" s="27" t="s">
        <v>832</v>
      </c>
      <c r="F6" s="27" t="s">
        <v>833</v>
      </c>
      <c r="G6" s="27" t="s">
        <v>122</v>
      </c>
      <c r="H6" s="28">
        <v>1</v>
      </c>
      <c r="I6" s="27" t="s">
        <v>132</v>
      </c>
      <c r="J6" s="27" t="s">
        <v>126</v>
      </c>
      <c r="K6" s="29" t="s">
        <v>97</v>
      </c>
      <c r="L6" s="29"/>
      <c r="M6" s="30">
        <v>1</v>
      </c>
      <c r="N6" s="30">
        <v>1</v>
      </c>
      <c r="O6" s="31">
        <v>1</v>
      </c>
      <c r="P6" s="31">
        <v>1</v>
      </c>
      <c r="Q6" s="42" t="s">
        <v>2546</v>
      </c>
    </row>
    <row r="7" spans="1:17" ht="80.25" thickTop="1" thickBot="1" x14ac:dyDescent="0.3">
      <c r="A7" s="25">
        <v>105</v>
      </c>
      <c r="B7" s="26" t="s">
        <v>485</v>
      </c>
      <c r="C7" s="27" t="s">
        <v>154</v>
      </c>
      <c r="D7" s="27" t="s">
        <v>165</v>
      </c>
      <c r="E7" s="27" t="s">
        <v>155</v>
      </c>
      <c r="F7" s="27" t="s">
        <v>486</v>
      </c>
      <c r="G7" s="27" t="s">
        <v>122</v>
      </c>
      <c r="H7" s="28">
        <v>0.9</v>
      </c>
      <c r="I7" s="27" t="s">
        <v>132</v>
      </c>
      <c r="J7" s="27" t="s">
        <v>126</v>
      </c>
      <c r="K7" s="29" t="s">
        <v>87</v>
      </c>
      <c r="L7" s="29"/>
      <c r="M7" s="30">
        <v>0.9</v>
      </c>
      <c r="N7" s="30">
        <v>1.1966666666666665</v>
      </c>
      <c r="O7" s="31">
        <v>1.3296296296296295</v>
      </c>
      <c r="P7" s="31">
        <v>1.3296296296296295</v>
      </c>
      <c r="Q7" s="42" t="s">
        <v>2547</v>
      </c>
    </row>
    <row r="8" spans="1:17" ht="34.5" thickTop="1" x14ac:dyDescent="0.35">
      <c r="M8" s="320"/>
      <c r="N8" s="320"/>
      <c r="O8" s="317" t="s">
        <v>157</v>
      </c>
      <c r="P8" s="318">
        <v>1.1098765432098765</v>
      </c>
      <c r="Q8" s="319" t="s">
        <v>158</v>
      </c>
    </row>
  </sheetData>
  <sheetProtection algorithmName="SHA-512" hashValue="NXWu8wk97XEb7p8vOkVS4drUig4zmfDHWF4btHFy9EjvI/FrWQzgb0vno/oyIGp2j+xbPHXkMn0vvhrAEFeJ3g==" saltValue="Kjlhz7xEDvAqfdCU3c/klw==" spinCount="100000" sheet="1" formatCells="0" formatColumns="0"/>
  <autoFilter ref="A3:Q7" xr:uid="{00000000-0001-0000-0400-000000000000}"/>
  <conditionalFormatting sqref="B4:B7">
    <cfRule type="containsText" dxfId="2178" priority="41" operator="containsText" text="Normatividad al Servicio del Cambio / Procesos">
      <formula>NOT(ISERROR(SEARCH("Normatividad al Servicio del Cambio / Procesos",B4)))</formula>
    </cfRule>
    <cfRule type="containsText" dxfId="2177" priority="69" operator="containsText" text="Transparencia y Cercanía al Ciudadano / Grupos de Interés ">
      <formula>NOT(ISERROR(SEARCH("Transparencia y Cercanía al Ciudadano / Grupos de Interés ",B4)))</formula>
    </cfRule>
    <cfRule type="containsText" dxfId="2176" priority="70" operator="containsText" text="Apoyo a la Modernización DIAN / Procesos">
      <formula>NOT(ISERROR(SEARCH("Apoyo a la Modernización DIAN / Procesos",B4)))</formula>
    </cfRule>
    <cfRule type="containsText" dxfId="2175" priority="71" operator="containsText" text="Transformación Cultural y Gestión del Cambio / Talento Humano">
      <formula>NOT(ISERROR(SEARCH("Transformación Cultural y Gestión del Cambio / Talento Humano",B4)))</formula>
    </cfRule>
    <cfRule type="containsText" dxfId="2174"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7 F4:G7">
    <cfRule type="containsText" dxfId="2173" priority="56" operator="containsText" text="Modernización y Gestión Integral de Procesos del Negocio / Procesos">
      <formula>NOT(ISERROR(SEARCH("Modernización y Gestión Integral de Procesos del Negocio / Procesos",C4)))</formula>
    </cfRule>
    <cfRule type="containsText" dxfId="2172" priority="57" operator="containsText" text="Transparencia y Cercanía al Ciudadano / Grupos de Interés">
      <formula>NOT(ISERROR(SEARCH("Transparencia y Cercanía al Ciudadano / Grupos de Interés",C4)))</formula>
    </cfRule>
    <cfRule type="containsText" dxfId="2171" priority="58" operator="containsText" text="Legitimidad y Sostenibilidad Fiscal / Resultados">
      <formula>NOT(ISERROR(SEARCH("Legitimidad y Sostenibilidad Fiscal / Resultados",C4)))</formula>
    </cfRule>
  </conditionalFormatting>
  <conditionalFormatting sqref="F4:G7 C4:D7">
    <cfRule type="containsText" dxfId="2170" priority="55" operator="containsText" text="Aprendizaje y Crecimiento / Talento Humano">
      <formula>NOT(ISERROR(SEARCH("Aprendizaje y Crecimiento / Talento Humano",C4)))</formula>
    </cfRule>
  </conditionalFormatting>
  <conditionalFormatting sqref="F4:G7 I4:J7">
    <cfRule type="containsText" dxfId="2169" priority="42" operator="containsText" text="Aprendizaje y Crecimiento / Talento Humano">
      <formula>NOT(ISERROR(SEARCH("Aprendizaje y Crecimiento / Talento Humano",F4)))</formula>
    </cfRule>
    <cfRule type="containsText" dxfId="2168" priority="43" operator="containsText" text="Modernización y Gestión Integral de Procesos del Negocio / Procesos">
      <formula>NOT(ISERROR(SEARCH("Modernización y Gestión Integral de Procesos del Negocio / Procesos",F4)))</formula>
    </cfRule>
    <cfRule type="containsText" dxfId="2167" priority="44" operator="containsText" text="Transparencia y Cercanía al Ciudadano / Grupos de Interés">
      <formula>NOT(ISERROR(SEARCH("Transparencia y Cercanía al Ciudadano / Grupos de Interés",F4)))</formula>
    </cfRule>
    <cfRule type="containsText" dxfId="2166" priority="45" operator="containsText" text="Legitimidad y Sostenibilidad Fiscal / Resultados">
      <formula>NOT(ISERROR(SEARCH("Legitimidad y Sostenibilidad Fiscal / Resultados",F4)))</formula>
    </cfRule>
  </conditionalFormatting>
  <conditionalFormatting sqref="H4:H7">
    <cfRule type="expression" dxfId="2165" priority="48">
      <formula>$G4&lt;&gt;"Porcentaje"</formula>
    </cfRule>
    <cfRule type="expression" dxfId="2164" priority="49">
      <formula>$G4="Porcentaje"</formula>
    </cfRule>
  </conditionalFormatting>
  <conditionalFormatting sqref="O4:O7">
    <cfRule type="containsText" dxfId="2163" priority="59" operator="containsText" text="Sin medición en la vigencia">
      <formula>NOT(ISERROR(SEARCH("Sin medición en la vigencia",O4)))</formula>
    </cfRule>
    <cfRule type="cellIs" dxfId="2162" priority="60" operator="greaterThan">
      <formula>1.1</formula>
    </cfRule>
    <cfRule type="cellIs" dxfId="2161" priority="61" operator="between">
      <formula>100%</formula>
      <formula>110%</formula>
    </cfRule>
    <cfRule type="cellIs" dxfId="2160" priority="62" operator="between">
      <formula>70%</formula>
      <formula>99.9999999%</formula>
    </cfRule>
    <cfRule type="cellIs" dxfId="2159" priority="63" operator="between">
      <formula>0</formula>
      <formula>0.6999999999999</formula>
    </cfRule>
  </conditionalFormatting>
  <conditionalFormatting sqref="P4:P7">
    <cfRule type="cellIs" dxfId="2158" priority="65" operator="greaterThan">
      <formula>1.1</formula>
    </cfRule>
    <cfRule type="cellIs" dxfId="2157" priority="66" operator="between">
      <formula>100%</formula>
      <formula>110%</formula>
    </cfRule>
    <cfRule type="cellIs" dxfId="2156" priority="67" operator="between">
      <formula>70%</formula>
      <formula>99.9999999%</formula>
    </cfRule>
    <cfRule type="cellIs" dxfId="2155" priority="68" operator="between">
      <formula>0</formula>
      <formula>0.6999999999999</formula>
    </cfRule>
  </conditionalFormatting>
  <conditionalFormatting sqref="M4:N7">
    <cfRule type="expression" dxfId="2154" priority="46">
      <formula>$G4&lt;&gt;"Porcentaje"</formula>
    </cfRule>
    <cfRule type="expression" dxfId="2153" priority="47">
      <formula>$G4="Porcentaje"</formula>
    </cfRule>
  </conditionalFormatting>
  <hyperlinks>
    <hyperlink ref="Q8" location="Principal!A1" display="volver al índice" xr:uid="{2BB5BD06-A467-47CE-901B-4A575B27D2E8}"/>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4" operator="containsText" id="{F37873B5-1E4F-47C1-8722-704B3C6B498F}">
            <xm:f>NOT(ISERROR(SEARCH("-",P4)))</xm:f>
            <xm:f>"-"</xm:f>
            <x14:dxf>
              <fill>
                <patternFill>
                  <bgColor rgb="FF000000"/>
                </patternFill>
              </fill>
            </x14:dxf>
          </x14:cfRule>
          <xm:sqref>P4:P7</xm:sqref>
        </x14:conditionalFormatting>
      </x14:conditionalFormattings>
    </ext>
  </extLs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7910-BB2C-4CC6-A07B-7F1A117F6DF1}">
  <sheetPr codeName="Hoja44">
    <pageSetUpPr fitToPage="1"/>
  </sheetPr>
  <dimension ref="A1:Q9"/>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188</v>
      </c>
      <c r="E1" s="9" t="s">
        <v>91</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80.25" thickTop="1" thickBot="1" x14ac:dyDescent="0.3">
      <c r="A4" s="25">
        <v>20</v>
      </c>
      <c r="B4" s="108" t="s">
        <v>449</v>
      </c>
      <c r="C4" s="109" t="s">
        <v>160</v>
      </c>
      <c r="D4" s="109" t="s">
        <v>402</v>
      </c>
      <c r="E4" s="109" t="s">
        <v>452</v>
      </c>
      <c r="F4" s="109" t="s">
        <v>453</v>
      </c>
      <c r="G4" s="109" t="s">
        <v>122</v>
      </c>
      <c r="H4" s="110">
        <v>1</v>
      </c>
      <c r="I4" s="109" t="s">
        <v>130</v>
      </c>
      <c r="J4" s="109" t="s">
        <v>126</v>
      </c>
      <c r="K4" s="95" t="s">
        <v>51</v>
      </c>
      <c r="L4" s="95"/>
      <c r="M4" s="99"/>
      <c r="N4" s="99"/>
      <c r="O4" s="98" t="s">
        <v>406</v>
      </c>
      <c r="P4" s="98" t="s">
        <v>291</v>
      </c>
      <c r="Q4" s="323" t="s">
        <v>1021</v>
      </c>
    </row>
    <row r="5" spans="1:17" ht="57.75" thickTop="1" thickBot="1" x14ac:dyDescent="0.3">
      <c r="A5" s="25">
        <v>113</v>
      </c>
      <c r="B5" s="26" t="s">
        <v>460</v>
      </c>
      <c r="C5" s="27" t="s">
        <v>734</v>
      </c>
      <c r="D5" s="27" t="s">
        <v>146</v>
      </c>
      <c r="E5" s="27" t="s">
        <v>827</v>
      </c>
      <c r="F5" s="27" t="s">
        <v>324</v>
      </c>
      <c r="G5" s="27" t="s">
        <v>122</v>
      </c>
      <c r="H5" s="28">
        <v>1</v>
      </c>
      <c r="I5" s="27" t="s">
        <v>123</v>
      </c>
      <c r="J5" s="27" t="s">
        <v>126</v>
      </c>
      <c r="K5" s="29" t="s">
        <v>91</v>
      </c>
      <c r="L5" s="29"/>
      <c r="M5" s="30">
        <v>1</v>
      </c>
      <c r="N5" s="30">
        <v>1</v>
      </c>
      <c r="O5" s="31">
        <v>1</v>
      </c>
      <c r="P5" s="31">
        <v>1</v>
      </c>
      <c r="Q5" s="101" t="s">
        <v>2541</v>
      </c>
    </row>
    <row r="6" spans="1:17" ht="57.75" thickTop="1" thickBot="1" x14ac:dyDescent="0.3">
      <c r="A6" s="25">
        <v>111</v>
      </c>
      <c r="B6" s="26" t="s">
        <v>485</v>
      </c>
      <c r="C6" s="27" t="s">
        <v>322</v>
      </c>
      <c r="D6" s="27" t="s">
        <v>828</v>
      </c>
      <c r="E6" s="27" t="s">
        <v>829</v>
      </c>
      <c r="F6" s="27" t="s">
        <v>830</v>
      </c>
      <c r="G6" s="27" t="s">
        <v>207</v>
      </c>
      <c r="H6" s="28">
        <v>1</v>
      </c>
      <c r="I6" s="27" t="s">
        <v>130</v>
      </c>
      <c r="J6" s="27" t="s">
        <v>126</v>
      </c>
      <c r="K6" s="29" t="s">
        <v>91</v>
      </c>
      <c r="L6" s="29"/>
      <c r="M6" s="30">
        <v>1</v>
      </c>
      <c r="N6" s="30">
        <v>1</v>
      </c>
      <c r="O6" s="31">
        <v>1</v>
      </c>
      <c r="P6" s="31">
        <v>1</v>
      </c>
      <c r="Q6" s="101" t="s">
        <v>2542</v>
      </c>
    </row>
    <row r="7" spans="1:17" ht="376.5" thickTop="1" thickBot="1" x14ac:dyDescent="0.3">
      <c r="A7" s="25">
        <v>112</v>
      </c>
      <c r="B7" s="26" t="s">
        <v>485</v>
      </c>
      <c r="C7" s="27" t="s">
        <v>322</v>
      </c>
      <c r="D7" s="27" t="s">
        <v>828</v>
      </c>
      <c r="E7" s="27" t="s">
        <v>831</v>
      </c>
      <c r="F7" s="27" t="s">
        <v>329</v>
      </c>
      <c r="G7" s="27" t="s">
        <v>122</v>
      </c>
      <c r="H7" s="28">
        <v>1</v>
      </c>
      <c r="I7" s="27" t="s">
        <v>173</v>
      </c>
      <c r="J7" s="27" t="s">
        <v>126</v>
      </c>
      <c r="K7" s="29" t="s">
        <v>91</v>
      </c>
      <c r="L7" s="29"/>
      <c r="M7" s="30">
        <v>1</v>
      </c>
      <c r="N7" s="30">
        <v>1</v>
      </c>
      <c r="O7" s="31">
        <v>1</v>
      </c>
      <c r="P7" s="31">
        <v>1</v>
      </c>
      <c r="Q7" s="101" t="s">
        <v>2543</v>
      </c>
    </row>
    <row r="8" spans="1:17" ht="80.25" thickTop="1" thickBot="1" x14ac:dyDescent="0.3">
      <c r="A8" s="25">
        <v>105</v>
      </c>
      <c r="B8" s="26" t="s">
        <v>485</v>
      </c>
      <c r="C8" s="27" t="s">
        <v>154</v>
      </c>
      <c r="D8" s="27" t="s">
        <v>165</v>
      </c>
      <c r="E8" s="27" t="s">
        <v>155</v>
      </c>
      <c r="F8" s="27" t="s">
        <v>486</v>
      </c>
      <c r="G8" s="27" t="s">
        <v>122</v>
      </c>
      <c r="H8" s="28">
        <v>0.9</v>
      </c>
      <c r="I8" s="27" t="s">
        <v>132</v>
      </c>
      <c r="J8" s="27" t="s">
        <v>126</v>
      </c>
      <c r="K8" s="29" t="s">
        <v>87</v>
      </c>
      <c r="L8" s="29"/>
      <c r="M8" s="30">
        <v>0.9</v>
      </c>
      <c r="N8" s="30">
        <v>1.1233333333333333</v>
      </c>
      <c r="O8" s="31">
        <v>1.248148148148148</v>
      </c>
      <c r="P8" s="31">
        <v>1.248148148148148</v>
      </c>
      <c r="Q8" s="101" t="s">
        <v>2544</v>
      </c>
    </row>
    <row r="9" spans="1:17" ht="34.5" thickTop="1" x14ac:dyDescent="0.35">
      <c r="M9" s="320"/>
      <c r="N9" s="320"/>
      <c r="O9" s="317" t="s">
        <v>157</v>
      </c>
      <c r="P9" s="318">
        <v>1.0620370370370371</v>
      </c>
      <c r="Q9" s="319" t="s">
        <v>158</v>
      </c>
    </row>
  </sheetData>
  <sheetProtection algorithmName="SHA-512" hashValue="/v4lqYVOvyzixDbFGFNUCvJvvSXykazcSogc/gLVzHF40AtqExdJiqrFhANHz2UQJTJXM2dp6LRIZza0Xank8Q==" saltValue="M6HQtxEVlDgDKYa3oGo5FQ==" spinCount="100000" sheet="1" formatCells="0" formatColumns="0"/>
  <autoFilter ref="A3:Q8" xr:uid="{00000000-0001-0000-0400-000000000000}"/>
  <conditionalFormatting sqref="B4:B8">
    <cfRule type="containsText" dxfId="2151" priority="41" operator="containsText" text="Normatividad al Servicio del Cambio / Procesos">
      <formula>NOT(ISERROR(SEARCH("Normatividad al Servicio del Cambio / Procesos",B4)))</formula>
    </cfRule>
    <cfRule type="containsText" dxfId="2150" priority="69" operator="containsText" text="Transparencia y Cercanía al Ciudadano / Grupos de Interés ">
      <formula>NOT(ISERROR(SEARCH("Transparencia y Cercanía al Ciudadano / Grupos de Interés ",B4)))</formula>
    </cfRule>
    <cfRule type="containsText" dxfId="2149" priority="70" operator="containsText" text="Apoyo a la Modernización DIAN / Procesos">
      <formula>NOT(ISERROR(SEARCH("Apoyo a la Modernización DIAN / Procesos",B4)))</formula>
    </cfRule>
    <cfRule type="containsText" dxfId="2148" priority="71" operator="containsText" text="Transformación Cultural y Gestión del Cambio / Talento Humano">
      <formula>NOT(ISERROR(SEARCH("Transformación Cultural y Gestión del Cambio / Talento Humano",B4)))</formula>
    </cfRule>
    <cfRule type="containsText" dxfId="2147"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8 F4:G8">
    <cfRule type="containsText" dxfId="2146" priority="56" operator="containsText" text="Modernización y Gestión Integral de Procesos del Negocio / Procesos">
      <formula>NOT(ISERROR(SEARCH("Modernización y Gestión Integral de Procesos del Negocio / Procesos",C4)))</formula>
    </cfRule>
    <cfRule type="containsText" dxfId="2145" priority="57" operator="containsText" text="Transparencia y Cercanía al Ciudadano / Grupos de Interés">
      <formula>NOT(ISERROR(SEARCH("Transparencia y Cercanía al Ciudadano / Grupos de Interés",C4)))</formula>
    </cfRule>
    <cfRule type="containsText" dxfId="2144" priority="58" operator="containsText" text="Legitimidad y Sostenibilidad Fiscal / Resultados">
      <formula>NOT(ISERROR(SEARCH("Legitimidad y Sostenibilidad Fiscal / Resultados",C4)))</formula>
    </cfRule>
  </conditionalFormatting>
  <conditionalFormatting sqref="F4:G8 C4:D8">
    <cfRule type="containsText" dxfId="2143" priority="55" operator="containsText" text="Aprendizaje y Crecimiento / Talento Humano">
      <formula>NOT(ISERROR(SEARCH("Aprendizaje y Crecimiento / Talento Humano",C4)))</formula>
    </cfRule>
  </conditionalFormatting>
  <conditionalFormatting sqref="H4:H8">
    <cfRule type="expression" dxfId="2142" priority="48">
      <formula>$G4&lt;&gt;"Porcentaje"</formula>
    </cfRule>
    <cfRule type="expression" dxfId="2141" priority="49">
      <formula>$G4="Porcentaje"</formula>
    </cfRule>
  </conditionalFormatting>
  <conditionalFormatting sqref="I4:J8 F4:G8">
    <cfRule type="containsText" dxfId="2140" priority="42" operator="containsText" text="Aprendizaje y Crecimiento / Talento Humano">
      <formula>NOT(ISERROR(SEARCH("Aprendizaje y Crecimiento / Talento Humano",F4)))</formula>
    </cfRule>
    <cfRule type="containsText" dxfId="2139" priority="43" operator="containsText" text="Modernización y Gestión Integral de Procesos del Negocio / Procesos">
      <formula>NOT(ISERROR(SEARCH("Modernización y Gestión Integral de Procesos del Negocio / Procesos",F4)))</formula>
    </cfRule>
    <cfRule type="containsText" dxfId="2138" priority="44" operator="containsText" text="Transparencia y Cercanía al Ciudadano / Grupos de Interés">
      <formula>NOT(ISERROR(SEARCH("Transparencia y Cercanía al Ciudadano / Grupos de Interés",F4)))</formula>
    </cfRule>
    <cfRule type="containsText" dxfId="2137" priority="45" operator="containsText" text="Legitimidad y Sostenibilidad Fiscal / Resultados">
      <formula>NOT(ISERROR(SEARCH("Legitimidad y Sostenibilidad Fiscal / Resultados",F4)))</formula>
    </cfRule>
  </conditionalFormatting>
  <conditionalFormatting sqref="M4:N8">
    <cfRule type="expression" dxfId="2136" priority="46">
      <formula>$G4&lt;&gt;"Porcentaje"</formula>
    </cfRule>
  </conditionalFormatting>
  <conditionalFormatting sqref="O4:O8">
    <cfRule type="containsText" dxfId="2135" priority="59" operator="containsText" text="Sin medición en la vigencia">
      <formula>NOT(ISERROR(SEARCH("Sin medición en la vigencia",O4)))</formula>
    </cfRule>
    <cfRule type="cellIs" dxfId="2134" priority="60" operator="greaterThan">
      <formula>1.1</formula>
    </cfRule>
    <cfRule type="cellIs" dxfId="2133" priority="61" operator="between">
      <formula>100%</formula>
      <formula>110%</formula>
    </cfRule>
    <cfRule type="cellIs" dxfId="2132" priority="62" operator="between">
      <formula>70%</formula>
      <formula>99.9999999%</formula>
    </cfRule>
    <cfRule type="cellIs" dxfId="2131" priority="63" operator="between">
      <formula>0</formula>
      <formula>0.6999999999999</formula>
    </cfRule>
  </conditionalFormatting>
  <conditionalFormatting sqref="P4:P8">
    <cfRule type="cellIs" dxfId="2130" priority="65" operator="greaterThan">
      <formula>1.1</formula>
    </cfRule>
    <cfRule type="cellIs" dxfId="2129" priority="66" operator="between">
      <formula>100%</formula>
      <formula>110%</formula>
    </cfRule>
    <cfRule type="cellIs" dxfId="2128" priority="67" operator="between">
      <formula>70%</formula>
      <formula>99.9999999%</formula>
    </cfRule>
    <cfRule type="cellIs" dxfId="2127" priority="68" operator="between">
      <formula>0</formula>
      <formula>0.6999999999999</formula>
    </cfRule>
  </conditionalFormatting>
  <conditionalFormatting sqref="M4:N8">
    <cfRule type="expression" dxfId="2126" priority="47">
      <formula>$G4="Porcentaje"</formula>
    </cfRule>
  </conditionalFormatting>
  <hyperlinks>
    <hyperlink ref="Q9" location="Principal!A1" display="volver al índice" xr:uid="{E4AE4126-DACA-4DCE-951D-88C7A8C6679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23356265-A821-4705-86B5-78155E3C4FCD}">
            <xm:f>NOT(ISERROR(SEARCH("-",P4)))</xm:f>
            <xm:f>"-"</xm:f>
            <x14:dxf>
              <fill>
                <patternFill>
                  <bgColor rgb="FF000000"/>
                </patternFill>
              </fill>
            </x14:dxf>
          </x14:cfRule>
          <xm:sqref>P4:P8</xm:sqref>
        </x14:conditionalFormatting>
      </x14:conditionalFormattings>
    </ext>
  </extLs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8577A-6456-4C2B-9F4E-0A259E9A0412}">
  <sheetPr codeName="Hoja45">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187</v>
      </c>
      <c r="E1" s="9" t="s">
        <v>156</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0.94399999999999995</v>
      </c>
      <c r="O4" s="31">
        <v>0.99368421052631584</v>
      </c>
      <c r="P4" s="31">
        <v>0.99368421052631584</v>
      </c>
      <c r="Q4" s="42" t="s">
        <v>2535</v>
      </c>
    </row>
    <row r="5" spans="1:17" ht="76.5"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0.90200000000000002</v>
      </c>
      <c r="O5" s="31">
        <v>0.94947368421052636</v>
      </c>
      <c r="P5" s="31">
        <v>0.94947368421052636</v>
      </c>
      <c r="Q5" s="42" t="s">
        <v>2536</v>
      </c>
    </row>
    <row r="6" spans="1:17" ht="80.25" thickTop="1" thickBot="1" x14ac:dyDescent="0.3">
      <c r="A6" s="25">
        <v>20</v>
      </c>
      <c r="B6" s="108" t="s">
        <v>449</v>
      </c>
      <c r="C6" s="109" t="s">
        <v>160</v>
      </c>
      <c r="D6" s="109" t="s">
        <v>402</v>
      </c>
      <c r="E6" s="109" t="s">
        <v>452</v>
      </c>
      <c r="F6" s="109" t="s">
        <v>453</v>
      </c>
      <c r="G6" s="109" t="s">
        <v>122</v>
      </c>
      <c r="H6" s="110">
        <v>1</v>
      </c>
      <c r="I6" s="109" t="s">
        <v>130</v>
      </c>
      <c r="J6" s="109" t="s">
        <v>126</v>
      </c>
      <c r="K6" s="95" t="s">
        <v>51</v>
      </c>
      <c r="L6" s="95"/>
      <c r="M6" s="99"/>
      <c r="N6" s="99"/>
      <c r="O6" s="98" t="s">
        <v>406</v>
      </c>
      <c r="P6" s="98" t="s">
        <v>291</v>
      </c>
      <c r="Q6" s="96" t="s">
        <v>1021</v>
      </c>
    </row>
    <row r="7" spans="1:17" ht="409.6" thickTop="1" thickBot="1" x14ac:dyDescent="0.3">
      <c r="A7" s="25">
        <v>117</v>
      </c>
      <c r="B7" s="26" t="s">
        <v>460</v>
      </c>
      <c r="C7" s="27" t="s">
        <v>734</v>
      </c>
      <c r="D7" s="27" t="s">
        <v>146</v>
      </c>
      <c r="E7" s="27" t="s">
        <v>825</v>
      </c>
      <c r="F7" s="27" t="s">
        <v>2537</v>
      </c>
      <c r="G7" s="27" t="s">
        <v>122</v>
      </c>
      <c r="H7" s="28">
        <v>1</v>
      </c>
      <c r="I7" s="27" t="s">
        <v>132</v>
      </c>
      <c r="J7" s="27" t="s">
        <v>126</v>
      </c>
      <c r="K7" s="29" t="s">
        <v>156</v>
      </c>
      <c r="L7" s="29"/>
      <c r="M7" s="30">
        <v>1</v>
      </c>
      <c r="N7" s="30">
        <v>1</v>
      </c>
      <c r="O7" s="31">
        <v>1</v>
      </c>
      <c r="P7" s="31">
        <v>1</v>
      </c>
      <c r="Q7" s="42" t="s">
        <v>2538</v>
      </c>
    </row>
    <row r="8" spans="1:17" ht="96" thickTop="1" thickBot="1" x14ac:dyDescent="0.3">
      <c r="A8" s="25">
        <v>118</v>
      </c>
      <c r="B8" s="26" t="s">
        <v>485</v>
      </c>
      <c r="C8" s="27" t="s">
        <v>154</v>
      </c>
      <c r="D8" s="27" t="s">
        <v>165</v>
      </c>
      <c r="E8" s="27" t="s">
        <v>826</v>
      </c>
      <c r="F8" s="27" t="s">
        <v>2539</v>
      </c>
      <c r="G8" s="27" t="s">
        <v>122</v>
      </c>
      <c r="H8" s="28">
        <v>1</v>
      </c>
      <c r="I8" s="27" t="s">
        <v>132</v>
      </c>
      <c r="J8" s="27" t="s">
        <v>126</v>
      </c>
      <c r="K8" s="29" t="s">
        <v>156</v>
      </c>
      <c r="L8" s="29"/>
      <c r="M8" s="30">
        <v>1</v>
      </c>
      <c r="N8" s="30">
        <v>1</v>
      </c>
      <c r="O8" s="31">
        <v>1</v>
      </c>
      <c r="P8" s="31">
        <v>1</v>
      </c>
      <c r="Q8" s="42" t="s">
        <v>2540</v>
      </c>
    </row>
    <row r="9" spans="1:17" ht="114"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1.054</v>
      </c>
      <c r="O9" s="31">
        <v>1.1711111111111112</v>
      </c>
      <c r="P9" s="31">
        <v>1.1711111111111112</v>
      </c>
      <c r="Q9" s="42" t="s">
        <v>2513</v>
      </c>
    </row>
    <row r="10" spans="1:17" ht="34.5" thickTop="1" x14ac:dyDescent="0.35">
      <c r="M10" s="320"/>
      <c r="N10" s="320"/>
      <c r="O10" s="317" t="s">
        <v>157</v>
      </c>
      <c r="P10" s="318">
        <v>1.0228538011695907</v>
      </c>
      <c r="Q10" s="319" t="s">
        <v>158</v>
      </c>
    </row>
  </sheetData>
  <sheetProtection algorithmName="SHA-512" hashValue="TuTrJ84TaMnBkw0cbOPEHA6KkFxNEaQakM/Qf/L+XaZWn4kb5b1gEJzjeoXfwqhTTTVPXk+F3zkNd9mchXC0ZA==" saltValue="puxxtfHYtlLDBProX4ozIg==" spinCount="100000" sheet="1" formatCells="0" formatColumns="0"/>
  <autoFilter ref="A3:Q9" xr:uid="{00000000-0001-0000-0400-000000000000}"/>
  <conditionalFormatting sqref="B4:B9">
    <cfRule type="containsText" dxfId="2124" priority="41" operator="containsText" text="Normatividad al Servicio del Cambio / Procesos">
      <formula>NOT(ISERROR(SEARCH("Normatividad al Servicio del Cambio / Procesos",B4)))</formula>
    </cfRule>
    <cfRule type="containsText" dxfId="2123" priority="69" operator="containsText" text="Transparencia y Cercanía al Ciudadano / Grupos de Interés ">
      <formula>NOT(ISERROR(SEARCH("Transparencia y Cercanía al Ciudadano / Grupos de Interés ",B4)))</formula>
    </cfRule>
    <cfRule type="containsText" dxfId="2122" priority="70" operator="containsText" text="Apoyo a la Modernización DIAN / Procesos">
      <formula>NOT(ISERROR(SEARCH("Apoyo a la Modernización DIAN / Procesos",B4)))</formula>
    </cfRule>
    <cfRule type="containsText" dxfId="2121" priority="71" operator="containsText" text="Transformación Cultural y Gestión del Cambio / Talento Humano">
      <formula>NOT(ISERROR(SEARCH("Transformación Cultural y Gestión del Cambio / Talento Humano",B4)))</formula>
    </cfRule>
    <cfRule type="containsText" dxfId="2120"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2119" priority="56" operator="containsText" text="Modernización y Gestión Integral de Procesos del Negocio / Procesos">
      <formula>NOT(ISERROR(SEARCH("Modernización y Gestión Integral de Procesos del Negocio / Procesos",C4)))</formula>
    </cfRule>
    <cfRule type="containsText" dxfId="2118" priority="57" operator="containsText" text="Transparencia y Cercanía al Ciudadano / Grupos de Interés">
      <formula>NOT(ISERROR(SEARCH("Transparencia y Cercanía al Ciudadano / Grupos de Interés",C4)))</formula>
    </cfRule>
    <cfRule type="containsText" dxfId="2117" priority="58" operator="containsText" text="Legitimidad y Sostenibilidad Fiscal / Resultados">
      <formula>NOT(ISERROR(SEARCH("Legitimidad y Sostenibilidad Fiscal / Resultados",C4)))</formula>
    </cfRule>
  </conditionalFormatting>
  <conditionalFormatting sqref="F4:G9 C4:D9">
    <cfRule type="containsText" dxfId="2116" priority="55" operator="containsText" text="Aprendizaje y Crecimiento / Talento Humano">
      <formula>NOT(ISERROR(SEARCH("Aprendizaje y Crecimiento / Talento Humano",C4)))</formula>
    </cfRule>
  </conditionalFormatting>
  <conditionalFormatting sqref="F4:G9 I4:J9">
    <cfRule type="containsText" dxfId="2115" priority="42" operator="containsText" text="Aprendizaje y Crecimiento / Talento Humano">
      <formula>NOT(ISERROR(SEARCH("Aprendizaje y Crecimiento / Talento Humano",F4)))</formula>
    </cfRule>
    <cfRule type="containsText" dxfId="2114" priority="43" operator="containsText" text="Modernización y Gestión Integral de Procesos del Negocio / Procesos">
      <formula>NOT(ISERROR(SEARCH("Modernización y Gestión Integral de Procesos del Negocio / Procesos",F4)))</formula>
    </cfRule>
    <cfRule type="containsText" dxfId="2113" priority="44" operator="containsText" text="Transparencia y Cercanía al Ciudadano / Grupos de Interés">
      <formula>NOT(ISERROR(SEARCH("Transparencia y Cercanía al Ciudadano / Grupos de Interés",F4)))</formula>
    </cfRule>
    <cfRule type="containsText" dxfId="2112" priority="45" operator="containsText" text="Legitimidad y Sostenibilidad Fiscal / Resultados">
      <formula>NOT(ISERROR(SEARCH("Legitimidad y Sostenibilidad Fiscal / Resultados",F4)))</formula>
    </cfRule>
  </conditionalFormatting>
  <conditionalFormatting sqref="H4:H9">
    <cfRule type="expression" dxfId="2111" priority="48">
      <formula>$G4&lt;&gt;"Porcentaje"</formula>
    </cfRule>
    <cfRule type="expression" dxfId="2110" priority="49">
      <formula>$G4="Porcentaje"</formula>
    </cfRule>
  </conditionalFormatting>
  <conditionalFormatting sqref="O4:O9">
    <cfRule type="containsText" dxfId="2109" priority="59" operator="containsText" text="Sin medición en la vigencia">
      <formula>NOT(ISERROR(SEARCH("Sin medición en la vigencia",O4)))</formula>
    </cfRule>
    <cfRule type="cellIs" dxfId="2108" priority="60" operator="greaterThan">
      <formula>1.1</formula>
    </cfRule>
    <cfRule type="cellIs" dxfId="2107" priority="61" operator="between">
      <formula>100%</formula>
      <formula>110%</formula>
    </cfRule>
    <cfRule type="cellIs" dxfId="2106" priority="62" operator="between">
      <formula>70%</formula>
      <formula>99.9999999%</formula>
    </cfRule>
    <cfRule type="cellIs" dxfId="2105" priority="63" operator="between">
      <formula>0</formula>
      <formula>0.6999999999999</formula>
    </cfRule>
  </conditionalFormatting>
  <conditionalFormatting sqref="P4:P9">
    <cfRule type="cellIs" dxfId="2104" priority="65" operator="greaterThan">
      <formula>1.1</formula>
    </cfRule>
    <cfRule type="cellIs" dxfId="2103" priority="66" operator="between">
      <formula>100%</formula>
      <formula>110%</formula>
    </cfRule>
    <cfRule type="cellIs" dxfId="2102" priority="67" operator="between">
      <formula>70%</formula>
      <formula>99.9999999%</formula>
    </cfRule>
    <cfRule type="cellIs" dxfId="2101" priority="68" operator="between">
      <formula>0</formula>
      <formula>0.6999999999999</formula>
    </cfRule>
  </conditionalFormatting>
  <conditionalFormatting sqref="M4:N9">
    <cfRule type="expression" dxfId="2100" priority="46">
      <formula>$G4&lt;&gt;"Porcentaje"</formula>
    </cfRule>
    <cfRule type="expression" dxfId="2099" priority="47">
      <formula>$G4="Porcentaje"</formula>
    </cfRule>
  </conditionalFormatting>
  <hyperlinks>
    <hyperlink ref="Q10" location="Principal!A1" display="volver al índice" xr:uid="{73E04450-B28B-4F9D-A87A-E9A93CA276E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FFAEB8B2-766B-4F5A-B3A3-AB5FC767C30A}">
            <xm:f>NOT(ISERROR(SEARCH("-",P4)))</xm:f>
            <xm:f>"-"</xm:f>
            <x14:dxf>
              <fill>
                <patternFill>
                  <bgColor rgb="FF000000"/>
                </patternFill>
              </fill>
            </x14:dxf>
          </x14:cfRule>
          <xm:sqref>P4:P9</xm:sqref>
        </x14:conditionalFormatting>
      </x14:conditionalFormattings>
    </ext>
  </extLs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C23D3-F2FC-4125-AB64-601C6937EBDD}">
  <sheetPr codeName="Hoja46">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186</v>
      </c>
      <c r="E1" s="9" t="s">
        <v>89</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2526</v>
      </c>
      <c r="N3" s="23" t="s">
        <v>435</v>
      </c>
      <c r="O3" s="24" t="s">
        <v>436</v>
      </c>
      <c r="P3" s="24" t="s">
        <v>437</v>
      </c>
      <c r="Q3" s="135" t="s">
        <v>120</v>
      </c>
    </row>
    <row r="4" spans="1:17" ht="132.75"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0.85299999999999998</v>
      </c>
      <c r="O4" s="31">
        <v>0.8978947368421053</v>
      </c>
      <c r="P4" s="31">
        <v>0.8978947368421053</v>
      </c>
      <c r="Q4" s="42" t="s">
        <v>2527</v>
      </c>
    </row>
    <row r="5" spans="1:17" ht="95.25"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0.51100000000000001</v>
      </c>
      <c r="O5" s="31">
        <v>0.53789473684210531</v>
      </c>
      <c r="P5" s="31">
        <v>0.53789473684210531</v>
      </c>
      <c r="Q5" s="52" t="s">
        <v>2528</v>
      </c>
    </row>
    <row r="6" spans="1:17" ht="80.25" thickTop="1" thickBot="1" x14ac:dyDescent="0.3">
      <c r="A6" s="118">
        <v>20</v>
      </c>
      <c r="B6" s="108" t="s">
        <v>449</v>
      </c>
      <c r="C6" s="109" t="s">
        <v>160</v>
      </c>
      <c r="D6" s="109" t="s">
        <v>402</v>
      </c>
      <c r="E6" s="109" t="s">
        <v>452</v>
      </c>
      <c r="F6" s="109" t="s">
        <v>453</v>
      </c>
      <c r="G6" s="109" t="s">
        <v>122</v>
      </c>
      <c r="H6" s="110">
        <v>1</v>
      </c>
      <c r="I6" s="109" t="s">
        <v>130</v>
      </c>
      <c r="J6" s="109" t="s">
        <v>126</v>
      </c>
      <c r="K6" s="95" t="s">
        <v>51</v>
      </c>
      <c r="L6" s="95"/>
      <c r="M6" s="99"/>
      <c r="N6" s="99"/>
      <c r="O6" s="98" t="s">
        <v>406</v>
      </c>
      <c r="P6" s="98" t="s">
        <v>291</v>
      </c>
      <c r="Q6" s="96" t="s">
        <v>2529</v>
      </c>
    </row>
    <row r="7" spans="1:17" ht="409.6" thickTop="1" thickBot="1" x14ac:dyDescent="0.3">
      <c r="A7" s="25">
        <v>119</v>
      </c>
      <c r="B7" s="26" t="s">
        <v>485</v>
      </c>
      <c r="C7" s="27" t="s">
        <v>321</v>
      </c>
      <c r="D7" s="27" t="s">
        <v>325</v>
      </c>
      <c r="E7" s="27" t="s">
        <v>326</v>
      </c>
      <c r="F7" s="27" t="s">
        <v>324</v>
      </c>
      <c r="G7" s="27" t="s">
        <v>122</v>
      </c>
      <c r="H7" s="28">
        <v>1</v>
      </c>
      <c r="I7" s="27" t="s">
        <v>153</v>
      </c>
      <c r="J7" s="27" t="s">
        <v>126</v>
      </c>
      <c r="K7" s="29" t="s">
        <v>89</v>
      </c>
      <c r="L7" s="29"/>
      <c r="M7" s="30">
        <v>1</v>
      </c>
      <c r="N7" s="30">
        <v>1</v>
      </c>
      <c r="O7" s="31">
        <v>1</v>
      </c>
      <c r="P7" s="31">
        <v>1</v>
      </c>
      <c r="Q7" s="42" t="s">
        <v>2530</v>
      </c>
    </row>
    <row r="8" spans="1:17" ht="409.6" thickTop="1" thickBot="1" x14ac:dyDescent="0.3">
      <c r="A8" s="25">
        <v>120</v>
      </c>
      <c r="B8" s="26" t="s">
        <v>485</v>
      </c>
      <c r="C8" s="27" t="s">
        <v>321</v>
      </c>
      <c r="D8" s="27" t="s">
        <v>821</v>
      </c>
      <c r="E8" s="27" t="s">
        <v>822</v>
      </c>
      <c r="F8" s="27" t="s">
        <v>324</v>
      </c>
      <c r="G8" s="27" t="s">
        <v>122</v>
      </c>
      <c r="H8" s="28">
        <v>1</v>
      </c>
      <c r="I8" s="27" t="s">
        <v>153</v>
      </c>
      <c r="J8" s="27" t="s">
        <v>126</v>
      </c>
      <c r="K8" s="29" t="s">
        <v>89</v>
      </c>
      <c r="L8" s="29"/>
      <c r="M8" s="30">
        <v>1</v>
      </c>
      <c r="N8" s="30">
        <v>1</v>
      </c>
      <c r="O8" s="31">
        <v>1</v>
      </c>
      <c r="P8" s="31">
        <v>1</v>
      </c>
      <c r="Q8" s="42" t="s">
        <v>2531</v>
      </c>
    </row>
    <row r="9" spans="1:17" ht="76.5" thickTop="1" thickBot="1" x14ac:dyDescent="0.3">
      <c r="A9" s="25">
        <v>121</v>
      </c>
      <c r="B9" s="26" t="s">
        <v>485</v>
      </c>
      <c r="C9" s="27" t="s">
        <v>321</v>
      </c>
      <c r="D9" s="27" t="s">
        <v>823</v>
      </c>
      <c r="E9" s="27" t="s">
        <v>327</v>
      </c>
      <c r="F9" s="27" t="s">
        <v>324</v>
      </c>
      <c r="G9" s="27" t="s">
        <v>122</v>
      </c>
      <c r="H9" s="28">
        <v>1</v>
      </c>
      <c r="I9" s="27" t="s">
        <v>153</v>
      </c>
      <c r="J9" s="27" t="s">
        <v>126</v>
      </c>
      <c r="K9" s="29" t="s">
        <v>89</v>
      </c>
      <c r="L9" s="29"/>
      <c r="M9" s="30">
        <v>1</v>
      </c>
      <c r="N9" s="30">
        <v>1</v>
      </c>
      <c r="O9" s="31">
        <v>1</v>
      </c>
      <c r="P9" s="31">
        <v>1</v>
      </c>
      <c r="Q9" s="52" t="s">
        <v>2532</v>
      </c>
    </row>
    <row r="10" spans="1:17" ht="226.5" thickTop="1" thickBot="1" x14ac:dyDescent="0.3">
      <c r="A10" s="25">
        <v>122</v>
      </c>
      <c r="B10" s="26" t="s">
        <v>485</v>
      </c>
      <c r="C10" s="27" t="s">
        <v>321</v>
      </c>
      <c r="D10" s="27" t="s">
        <v>328</v>
      </c>
      <c r="E10" s="27" t="s">
        <v>824</v>
      </c>
      <c r="F10" s="27" t="s">
        <v>324</v>
      </c>
      <c r="G10" s="27" t="s">
        <v>122</v>
      </c>
      <c r="H10" s="28">
        <v>1</v>
      </c>
      <c r="I10" s="27" t="s">
        <v>153</v>
      </c>
      <c r="J10" s="27" t="s">
        <v>126</v>
      </c>
      <c r="K10" s="29" t="s">
        <v>89</v>
      </c>
      <c r="L10" s="29"/>
      <c r="M10" s="30">
        <v>1</v>
      </c>
      <c r="N10" s="30">
        <v>1</v>
      </c>
      <c r="O10" s="31">
        <v>1</v>
      </c>
      <c r="P10" s="31">
        <v>1</v>
      </c>
      <c r="Q10" s="52" t="s">
        <v>2533</v>
      </c>
    </row>
    <row r="11" spans="1:17" ht="132.75" thickTop="1" thickBot="1" x14ac:dyDescent="0.3">
      <c r="A11" s="25">
        <v>105</v>
      </c>
      <c r="B11" s="26" t="s">
        <v>485</v>
      </c>
      <c r="C11" s="27" t="s">
        <v>154</v>
      </c>
      <c r="D11" s="27" t="s">
        <v>165</v>
      </c>
      <c r="E11" s="27" t="s">
        <v>155</v>
      </c>
      <c r="F11" s="27" t="s">
        <v>486</v>
      </c>
      <c r="G11" s="27" t="s">
        <v>122</v>
      </c>
      <c r="H11" s="28">
        <v>0.9</v>
      </c>
      <c r="I11" s="27" t="s">
        <v>132</v>
      </c>
      <c r="J11" s="27" t="s">
        <v>126</v>
      </c>
      <c r="K11" s="29" t="s">
        <v>87</v>
      </c>
      <c r="L11" s="29"/>
      <c r="M11" s="30">
        <v>0.9</v>
      </c>
      <c r="N11" s="30">
        <v>1.1499999999999999</v>
      </c>
      <c r="O11" s="31">
        <v>1.2777777777777777</v>
      </c>
      <c r="P11" s="31">
        <v>1.2777777777777777</v>
      </c>
      <c r="Q11" s="52" t="s">
        <v>2534</v>
      </c>
    </row>
    <row r="12" spans="1:17" ht="34.5" thickTop="1" x14ac:dyDescent="0.35">
      <c r="M12" s="320"/>
      <c r="N12" s="320"/>
      <c r="O12" s="317" t="s">
        <v>157</v>
      </c>
      <c r="P12" s="318">
        <v>0.9590810359231412</v>
      </c>
      <c r="Q12" s="319" t="s">
        <v>158</v>
      </c>
    </row>
  </sheetData>
  <sheetProtection algorithmName="SHA-512" hashValue="scipIeEBf+7lJ3X9o5OFAykoXvA0JC77Ejres/gHvrVfyZ/QOVo3M8SIZciXchrmJt+ozkAsF7ba1zYyTM9thg==" saltValue="lWKgV9+X7Yf4WN/9HeWFDg==" spinCount="100000" sheet="1" formatCells="0" formatColumns="0"/>
  <autoFilter ref="A3:Q11" xr:uid="{00000000-0001-0000-0400-000000000000}"/>
  <conditionalFormatting sqref="B4:B11">
    <cfRule type="containsText" dxfId="2097" priority="68" operator="containsText" text="Normatividad al Servicio del Cambio / Procesos">
      <formula>NOT(ISERROR(SEARCH("Normatividad al Servicio del Cambio / Procesos",B4)))</formula>
    </cfRule>
    <cfRule type="containsText" dxfId="2096" priority="94" operator="containsText" text="Transparencia y Cercanía al Ciudadano / Grupos de Interés ">
      <formula>NOT(ISERROR(SEARCH("Transparencia y Cercanía al Ciudadano / Grupos de Interés ",B4)))</formula>
    </cfRule>
    <cfRule type="containsText" dxfId="2095" priority="95" operator="containsText" text="Apoyo a la Modernización DIAN / Procesos">
      <formula>NOT(ISERROR(SEARCH("Apoyo a la Modernización DIAN / Procesos",B4)))</formula>
    </cfRule>
    <cfRule type="containsText" dxfId="2094" priority="96" operator="containsText" text="Transformación Cultural y Gestión del Cambio / Talento Humano">
      <formula>NOT(ISERROR(SEARCH("Transformación Cultural y Gestión del Cambio / Talento Humano",B4)))</formula>
    </cfRule>
    <cfRule type="containsText" dxfId="2093" priority="9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2092" priority="81" operator="containsText" text="Modernización y Gestión Integral de Procesos del Negocio / Procesos">
      <formula>NOT(ISERROR(SEARCH("Modernización y Gestión Integral de Procesos del Negocio / Procesos",C4)))</formula>
    </cfRule>
    <cfRule type="containsText" dxfId="2091" priority="82" operator="containsText" text="Transparencia y Cercanía al Ciudadano / Grupos de Interés">
      <formula>NOT(ISERROR(SEARCH("Transparencia y Cercanía al Ciudadano / Grupos de Interés",C4)))</formula>
    </cfRule>
    <cfRule type="containsText" dxfId="2090" priority="83" operator="containsText" text="Legitimidad y Sostenibilidad Fiscal / Resultados">
      <formula>NOT(ISERROR(SEARCH("Legitimidad y Sostenibilidad Fiscal / Resultados",C4)))</formula>
    </cfRule>
  </conditionalFormatting>
  <conditionalFormatting sqref="F4:G11 C4:D11">
    <cfRule type="containsText" dxfId="2089" priority="80" operator="containsText" text="Aprendizaje y Crecimiento / Talento Humano">
      <formula>NOT(ISERROR(SEARCH("Aprendizaje y Crecimiento / Talento Humano",C4)))</formula>
    </cfRule>
  </conditionalFormatting>
  <conditionalFormatting sqref="F4:G11 I4:J11">
    <cfRule type="containsText" dxfId="2088" priority="69" operator="containsText" text="Aprendizaje y Crecimiento / Talento Humano">
      <formula>NOT(ISERROR(SEARCH("Aprendizaje y Crecimiento / Talento Humano",F4)))</formula>
    </cfRule>
    <cfRule type="containsText" dxfId="2087" priority="70" operator="containsText" text="Modernización y Gestión Integral de Procesos del Negocio / Procesos">
      <formula>NOT(ISERROR(SEARCH("Modernización y Gestión Integral de Procesos del Negocio / Procesos",F4)))</formula>
    </cfRule>
    <cfRule type="containsText" dxfId="2086" priority="71" operator="containsText" text="Transparencia y Cercanía al Ciudadano / Grupos de Interés">
      <formula>NOT(ISERROR(SEARCH("Transparencia y Cercanía al Ciudadano / Grupos de Interés",F4)))</formula>
    </cfRule>
    <cfRule type="containsText" dxfId="2085" priority="72" operator="containsText" text="Legitimidad y Sostenibilidad Fiscal / Resultados">
      <formula>NOT(ISERROR(SEARCH("Legitimidad y Sostenibilidad Fiscal / Resultados",F4)))</formula>
    </cfRule>
  </conditionalFormatting>
  <conditionalFormatting sqref="H4:H11">
    <cfRule type="expression" dxfId="2084" priority="75">
      <formula>$G4&lt;&gt;"Porcentaje"</formula>
    </cfRule>
    <cfRule type="expression" dxfId="2083" priority="76">
      <formula>$G4="Porcentaje"</formula>
    </cfRule>
  </conditionalFormatting>
  <conditionalFormatting sqref="M4:N11">
    <cfRule type="expression" dxfId="2082" priority="73">
      <formula>$G4&lt;&gt;"Porcentaje"</formula>
    </cfRule>
    <cfRule type="expression" dxfId="2081" priority="74">
      <formula>$G4="Porcentaje"</formula>
    </cfRule>
  </conditionalFormatting>
  <conditionalFormatting sqref="O4:O11">
    <cfRule type="cellIs" dxfId="2080" priority="85" operator="greaterThan">
      <formula>1.1</formula>
    </cfRule>
    <cfRule type="cellIs" dxfId="2079" priority="86" operator="between">
      <formula>100%</formula>
      <formula>110%</formula>
    </cfRule>
    <cfRule type="cellIs" dxfId="2078" priority="87" operator="between">
      <formula>70%</formula>
      <formula>99.9999999%</formula>
    </cfRule>
    <cfRule type="cellIs" dxfId="2077" priority="88" operator="between">
      <formula>0</formula>
      <formula>0.6999999999999</formula>
    </cfRule>
  </conditionalFormatting>
  <conditionalFormatting sqref="O4:O11">
    <cfRule type="containsText" dxfId="2076" priority="84" operator="containsText" text="Sin medición en la vigencia">
      <formula>NOT(ISERROR(SEARCH("Sin medición en la vigencia",O4)))</formula>
    </cfRule>
  </conditionalFormatting>
  <conditionalFormatting sqref="P4:P11">
    <cfRule type="cellIs" dxfId="2075" priority="90" operator="greaterThan">
      <formula>1.1</formula>
    </cfRule>
    <cfRule type="cellIs" dxfId="2074" priority="91" operator="between">
      <formula>100%</formula>
      <formula>110%</formula>
    </cfRule>
    <cfRule type="cellIs" dxfId="2073" priority="92" operator="between">
      <formula>70%</formula>
      <formula>99.9999999%</formula>
    </cfRule>
    <cfRule type="cellIs" dxfId="2072" priority="93" operator="between">
      <formula>0</formula>
      <formula>0.6999999999999</formula>
    </cfRule>
  </conditionalFormatting>
  <hyperlinks>
    <hyperlink ref="Q12" location="Principal!A1" display="volver al índice" xr:uid="{1AF1A3DA-C438-45C8-88B4-068F6A5BBC4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9" operator="containsText" id="{961442FB-D9FE-481B-9BA5-68AB5D9ACE82}">
            <xm:f>NOT(ISERROR(SEARCH("-",P4)))</xm:f>
            <xm:f>"-"</xm:f>
            <x14:dxf>
              <fill>
                <patternFill>
                  <bgColor rgb="FF000000"/>
                </patternFill>
              </fill>
            </x14:dxf>
          </x14:cfRule>
          <xm:sqref>P4:P11</xm:sqref>
        </x14:conditionalFormatting>
      </x14:conditionalFormattings>
    </ext>
  </extLs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F9ED-1BF1-41D3-B068-5D8E05BABCA7}">
  <sheetPr codeName="Hoja47">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185</v>
      </c>
      <c r="E1" s="9" t="s">
        <v>95</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0.93300000000000005</v>
      </c>
      <c r="O4" s="31">
        <v>0.98210526315789481</v>
      </c>
      <c r="P4" s="31">
        <v>0.98210526315789481</v>
      </c>
      <c r="Q4" s="42" t="s">
        <v>2523</v>
      </c>
    </row>
    <row r="5" spans="1:17" ht="132.75"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0.89</v>
      </c>
      <c r="O5" s="31">
        <v>0.93684210526315792</v>
      </c>
      <c r="P5" s="31">
        <v>0.93684210526315792</v>
      </c>
      <c r="Q5" s="42" t="s">
        <v>2524</v>
      </c>
    </row>
    <row r="6" spans="1:17" ht="80.25" thickTop="1" thickBot="1" x14ac:dyDescent="0.3">
      <c r="A6" s="25">
        <v>20</v>
      </c>
      <c r="B6" s="108" t="s">
        <v>449</v>
      </c>
      <c r="C6" s="109" t="s">
        <v>160</v>
      </c>
      <c r="D6" s="109" t="s">
        <v>402</v>
      </c>
      <c r="E6" s="109" t="s">
        <v>452</v>
      </c>
      <c r="F6" s="109" t="s">
        <v>453</v>
      </c>
      <c r="G6" s="109" t="s">
        <v>122</v>
      </c>
      <c r="H6" s="110">
        <v>1</v>
      </c>
      <c r="I6" s="109" t="s">
        <v>130</v>
      </c>
      <c r="J6" s="109" t="s">
        <v>126</v>
      </c>
      <c r="K6" s="95" t="s">
        <v>51</v>
      </c>
      <c r="L6" s="95"/>
      <c r="M6" s="99"/>
      <c r="N6" s="99"/>
      <c r="O6" s="98" t="s">
        <v>406</v>
      </c>
      <c r="P6" s="98" t="s">
        <v>291</v>
      </c>
      <c r="Q6" s="96" t="s">
        <v>1021</v>
      </c>
    </row>
    <row r="7" spans="1:17" ht="320.25" thickTop="1" thickBot="1" x14ac:dyDescent="0.3">
      <c r="A7" s="25">
        <v>116</v>
      </c>
      <c r="B7" s="26" t="s">
        <v>460</v>
      </c>
      <c r="C7" s="27" t="s">
        <v>734</v>
      </c>
      <c r="D7" s="27" t="s">
        <v>146</v>
      </c>
      <c r="E7" s="27" t="s">
        <v>819</v>
      </c>
      <c r="F7" s="27" t="s">
        <v>803</v>
      </c>
      <c r="G7" s="27" t="s">
        <v>122</v>
      </c>
      <c r="H7" s="28">
        <v>1</v>
      </c>
      <c r="I7" s="27" t="s">
        <v>123</v>
      </c>
      <c r="J7" s="27" t="s">
        <v>126</v>
      </c>
      <c r="K7" s="29" t="s">
        <v>95</v>
      </c>
      <c r="L7" s="29"/>
      <c r="M7" s="30">
        <v>1</v>
      </c>
      <c r="N7" s="30">
        <v>1</v>
      </c>
      <c r="O7" s="31">
        <v>1</v>
      </c>
      <c r="P7" s="31">
        <v>1</v>
      </c>
      <c r="Q7" s="42" t="s">
        <v>2525</v>
      </c>
    </row>
    <row r="8" spans="1:17" ht="80.25" thickTop="1" thickBot="1" x14ac:dyDescent="0.3">
      <c r="A8" s="25">
        <v>105</v>
      </c>
      <c r="B8" s="26" t="s">
        <v>485</v>
      </c>
      <c r="C8" s="27" t="s">
        <v>154</v>
      </c>
      <c r="D8" s="27" t="s">
        <v>165</v>
      </c>
      <c r="E8" s="27" t="s">
        <v>155</v>
      </c>
      <c r="F8" s="27" t="s">
        <v>486</v>
      </c>
      <c r="G8" s="27" t="s">
        <v>122</v>
      </c>
      <c r="H8" s="28">
        <v>0.9</v>
      </c>
      <c r="I8" s="27" t="s">
        <v>132</v>
      </c>
      <c r="J8" s="27" t="s">
        <v>126</v>
      </c>
      <c r="K8" s="29" t="s">
        <v>87</v>
      </c>
      <c r="L8" s="29"/>
      <c r="M8" s="30">
        <v>0.9</v>
      </c>
      <c r="N8" s="30">
        <v>1.1366666666666665</v>
      </c>
      <c r="O8" s="31">
        <v>1.2629629629629628</v>
      </c>
      <c r="P8" s="31">
        <v>1.2629629629629628</v>
      </c>
      <c r="Q8" s="42" t="s">
        <v>820</v>
      </c>
    </row>
    <row r="9" spans="1:17" ht="151.5" thickTop="1" thickBot="1" x14ac:dyDescent="0.3">
      <c r="A9" s="25">
        <v>106</v>
      </c>
      <c r="B9" s="26" t="s">
        <v>485</v>
      </c>
      <c r="C9" s="27" t="s">
        <v>321</v>
      </c>
      <c r="D9" s="27" t="s">
        <v>811</v>
      </c>
      <c r="E9" s="27" t="s">
        <v>812</v>
      </c>
      <c r="F9" s="27" t="s">
        <v>813</v>
      </c>
      <c r="G9" s="27" t="s">
        <v>122</v>
      </c>
      <c r="H9" s="28">
        <v>1</v>
      </c>
      <c r="I9" s="27" t="s">
        <v>173</v>
      </c>
      <c r="J9" s="27" t="s">
        <v>124</v>
      </c>
      <c r="K9" s="29" t="s">
        <v>87</v>
      </c>
      <c r="L9" s="29"/>
      <c r="M9" s="30">
        <v>1</v>
      </c>
      <c r="N9" s="30">
        <v>1.0871</v>
      </c>
      <c r="O9" s="31">
        <v>1.0871</v>
      </c>
      <c r="P9" s="31">
        <v>1.0871</v>
      </c>
      <c r="Q9" s="42" t="s">
        <v>2514</v>
      </c>
    </row>
    <row r="10" spans="1:17" ht="34.5" thickTop="1" x14ac:dyDescent="0.35">
      <c r="M10" s="320"/>
      <c r="N10" s="320"/>
      <c r="O10" s="317" t="s">
        <v>157</v>
      </c>
      <c r="P10" s="318">
        <v>1.0538020662768031</v>
      </c>
      <c r="Q10" s="319" t="s">
        <v>158</v>
      </c>
    </row>
  </sheetData>
  <sheetProtection algorithmName="SHA-512" hashValue="ZOuRqlMpzpL2NArPuak7B/1Minjh3RYey6zy7q+g2qAjUGqoDTm4iIdnMdLZ555QUsw7mNxHXR+8/UJOb8VtkA==" saltValue="9QDp/meGVrARjjxHl8HQnQ==" spinCount="100000" sheet="1" formatCells="0" formatColumns="0"/>
  <autoFilter ref="A3:Q9" xr:uid="{00000000-0001-0000-0400-000000000000}"/>
  <conditionalFormatting sqref="B4:B9">
    <cfRule type="containsText" dxfId="2070" priority="42" operator="containsText" text="Normatividad al Servicio del Cambio / Procesos">
      <formula>NOT(ISERROR(SEARCH("Normatividad al Servicio del Cambio / Procesos",B4)))</formula>
    </cfRule>
    <cfRule type="containsText" dxfId="2069" priority="70" operator="containsText" text="Transparencia y Cercanía al Ciudadano / Grupos de Interés ">
      <formula>NOT(ISERROR(SEARCH("Transparencia y Cercanía al Ciudadano / Grupos de Interés ",B4)))</formula>
    </cfRule>
    <cfRule type="containsText" dxfId="2068" priority="71" operator="containsText" text="Apoyo a la Modernización DIAN / Procesos">
      <formula>NOT(ISERROR(SEARCH("Apoyo a la Modernización DIAN / Procesos",B4)))</formula>
    </cfRule>
    <cfRule type="containsText" dxfId="2067" priority="72" operator="containsText" text="Transformación Cultural y Gestión del Cambio / Talento Humano">
      <formula>NOT(ISERROR(SEARCH("Transformación Cultural y Gestión del Cambio / Talento Humano",B4)))</formula>
    </cfRule>
    <cfRule type="containsText" dxfId="2066" priority="7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2065" priority="57" operator="containsText" text="Modernización y Gestión Integral de Procesos del Negocio / Procesos">
      <formula>NOT(ISERROR(SEARCH("Modernización y Gestión Integral de Procesos del Negocio / Procesos",C4)))</formula>
    </cfRule>
    <cfRule type="containsText" dxfId="2064" priority="58" operator="containsText" text="Transparencia y Cercanía al Ciudadano / Grupos de Interés">
      <formula>NOT(ISERROR(SEARCH("Transparencia y Cercanía al Ciudadano / Grupos de Interés",C4)))</formula>
    </cfRule>
    <cfRule type="containsText" dxfId="2063" priority="59" operator="containsText" text="Legitimidad y Sostenibilidad Fiscal / Resultados">
      <formula>NOT(ISERROR(SEARCH("Legitimidad y Sostenibilidad Fiscal / Resultados",C4)))</formula>
    </cfRule>
  </conditionalFormatting>
  <conditionalFormatting sqref="F4:G9 C4:D9">
    <cfRule type="containsText" dxfId="2062" priority="56" operator="containsText" text="Aprendizaje y Crecimiento / Talento Humano">
      <formula>NOT(ISERROR(SEARCH("Aprendizaje y Crecimiento / Talento Humano",C4)))</formula>
    </cfRule>
  </conditionalFormatting>
  <conditionalFormatting sqref="F4:G9 I4:J9">
    <cfRule type="containsText" dxfId="2061" priority="43" operator="containsText" text="Aprendizaje y Crecimiento / Talento Humano">
      <formula>NOT(ISERROR(SEARCH("Aprendizaje y Crecimiento / Talento Humano",F4)))</formula>
    </cfRule>
    <cfRule type="containsText" dxfId="2060" priority="44" operator="containsText" text="Modernización y Gestión Integral de Procesos del Negocio / Procesos">
      <formula>NOT(ISERROR(SEARCH("Modernización y Gestión Integral de Procesos del Negocio / Procesos",F4)))</formula>
    </cfRule>
    <cfRule type="containsText" dxfId="2059" priority="45" operator="containsText" text="Transparencia y Cercanía al Ciudadano / Grupos de Interés">
      <formula>NOT(ISERROR(SEARCH("Transparencia y Cercanía al Ciudadano / Grupos de Interés",F4)))</formula>
    </cfRule>
    <cfRule type="containsText" dxfId="2058" priority="46" operator="containsText" text="Legitimidad y Sostenibilidad Fiscal / Resultados">
      <formula>NOT(ISERROR(SEARCH("Legitimidad y Sostenibilidad Fiscal / Resultados",F4)))</formula>
    </cfRule>
  </conditionalFormatting>
  <conditionalFormatting sqref="H4:H9">
    <cfRule type="expression" dxfId="2057" priority="49">
      <formula>$G4&lt;&gt;"Porcentaje"</formula>
    </cfRule>
    <cfRule type="expression" dxfId="2056" priority="50">
      <formula>$G4="Porcentaje"</formula>
    </cfRule>
  </conditionalFormatting>
  <conditionalFormatting sqref="O4:O9">
    <cfRule type="containsText" dxfId="2055" priority="60" operator="containsText" text="Sin medición en la vigencia">
      <formula>NOT(ISERROR(SEARCH("Sin medición en la vigencia",O4)))</formula>
    </cfRule>
    <cfRule type="cellIs" dxfId="2054" priority="61" operator="greaterThan">
      <formula>1.1</formula>
    </cfRule>
    <cfRule type="cellIs" dxfId="2053" priority="62" operator="between">
      <formula>100%</formula>
      <formula>110%</formula>
    </cfRule>
    <cfRule type="cellIs" dxfId="2052" priority="63" operator="between">
      <formula>70%</formula>
      <formula>99.9999999%</formula>
    </cfRule>
    <cfRule type="cellIs" dxfId="2051" priority="64" operator="between">
      <formula>0</formula>
      <formula>0.6999999999999</formula>
    </cfRule>
  </conditionalFormatting>
  <conditionalFormatting sqref="P4:P9">
    <cfRule type="cellIs" dxfId="2050" priority="66" operator="greaterThan">
      <formula>1.1</formula>
    </cfRule>
    <cfRule type="cellIs" dxfId="2049" priority="67" operator="between">
      <formula>100%</formula>
      <formula>110%</formula>
    </cfRule>
    <cfRule type="cellIs" dxfId="2048" priority="68" operator="between">
      <formula>70%</formula>
      <formula>99.9999999%</formula>
    </cfRule>
    <cfRule type="cellIs" dxfId="2047" priority="69" operator="between">
      <formula>0</formula>
      <formula>0.6999999999999</formula>
    </cfRule>
  </conditionalFormatting>
  <conditionalFormatting sqref="M4:N9">
    <cfRule type="expression" dxfId="2046" priority="47">
      <formula>$G4&lt;&gt;"Porcentaje"</formula>
    </cfRule>
    <cfRule type="expression" dxfId="2045" priority="48">
      <formula>$G4="Porcentaje"</formula>
    </cfRule>
  </conditionalFormatting>
  <hyperlinks>
    <hyperlink ref="Q10" location="Principal!A1" display="volver al índice" xr:uid="{CDF76E08-2EB5-45D2-8F04-2A734664218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5" operator="containsText" id="{DCDC5409-3A21-4FFE-907B-49FB37570F93}">
            <xm:f>NOT(ISERROR(SEARCH("-",P4)))</xm:f>
            <xm:f>"-"</xm:f>
            <x14:dxf>
              <fill>
                <patternFill>
                  <bgColor rgb="FF000000"/>
                </patternFill>
              </fill>
            </x14:dxf>
          </x14:cfRule>
          <xm:sqref>P4:P9</xm:sqref>
        </x14:conditionalFormatting>
      </x14:conditionalFormattings>
    </ext>
  </extLs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3336-4B46-4CDF-A627-2F75A92C5435}">
  <sheetPr codeName="Hoja48">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184</v>
      </c>
      <c r="E1" s="9" t="s">
        <v>93</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995</v>
      </c>
      <c r="O3" s="24" t="s">
        <v>436</v>
      </c>
      <c r="P3" s="24" t="s">
        <v>437</v>
      </c>
      <c r="Q3" s="135" t="s">
        <v>120</v>
      </c>
    </row>
    <row r="4" spans="1:17" ht="207.75" thickTop="1" thickBot="1" x14ac:dyDescent="0.3">
      <c r="A4" s="25">
        <v>99</v>
      </c>
      <c r="B4" s="26" t="s">
        <v>438</v>
      </c>
      <c r="C4" s="27" t="s">
        <v>290</v>
      </c>
      <c r="D4" s="27" t="s">
        <v>290</v>
      </c>
      <c r="E4" s="27" t="s">
        <v>804</v>
      </c>
      <c r="F4" s="27" t="s">
        <v>316</v>
      </c>
      <c r="G4" s="27" t="s">
        <v>122</v>
      </c>
      <c r="H4" s="28">
        <v>1</v>
      </c>
      <c r="I4" s="27" t="s">
        <v>123</v>
      </c>
      <c r="J4" s="27" t="s">
        <v>126</v>
      </c>
      <c r="K4" s="29" t="s">
        <v>87</v>
      </c>
      <c r="L4" s="29"/>
      <c r="M4" s="30">
        <v>1</v>
      </c>
      <c r="N4" s="30">
        <v>1</v>
      </c>
      <c r="O4" s="31">
        <v>1</v>
      </c>
      <c r="P4" s="31">
        <v>1</v>
      </c>
      <c r="Q4" s="42" t="s">
        <v>2516</v>
      </c>
    </row>
    <row r="5" spans="1:17" ht="226.5" thickTop="1" thickBot="1" x14ac:dyDescent="0.3">
      <c r="A5" s="25">
        <v>108</v>
      </c>
      <c r="B5" s="26" t="s">
        <v>438</v>
      </c>
      <c r="C5" s="27" t="s">
        <v>290</v>
      </c>
      <c r="D5" s="27" t="s">
        <v>290</v>
      </c>
      <c r="E5" s="27" t="s">
        <v>315</v>
      </c>
      <c r="F5" s="27" t="s">
        <v>330</v>
      </c>
      <c r="G5" s="27" t="s">
        <v>122</v>
      </c>
      <c r="H5" s="28">
        <v>0.97750000000000004</v>
      </c>
      <c r="I5" s="27" t="s">
        <v>130</v>
      </c>
      <c r="J5" s="27" t="s">
        <v>126</v>
      </c>
      <c r="K5" s="29" t="s">
        <v>93</v>
      </c>
      <c r="L5" s="29"/>
      <c r="M5" s="30">
        <v>0.97750000000000004</v>
      </c>
      <c r="N5" s="30">
        <v>0.94010000000000005</v>
      </c>
      <c r="O5" s="31">
        <v>0.96173913043478265</v>
      </c>
      <c r="P5" s="31">
        <v>0.96173913043478265</v>
      </c>
      <c r="Q5" s="42" t="s">
        <v>2517</v>
      </c>
    </row>
    <row r="6" spans="1:17" ht="207.75" thickTop="1" thickBot="1" x14ac:dyDescent="0.3">
      <c r="A6" s="25">
        <v>109</v>
      </c>
      <c r="B6" s="26" t="s">
        <v>438</v>
      </c>
      <c r="C6" s="27" t="s">
        <v>290</v>
      </c>
      <c r="D6" s="27" t="s">
        <v>290</v>
      </c>
      <c r="E6" s="27" t="s">
        <v>317</v>
      </c>
      <c r="F6" s="27" t="s">
        <v>121</v>
      </c>
      <c r="G6" s="27" t="s">
        <v>122</v>
      </c>
      <c r="H6" s="28">
        <v>0.95</v>
      </c>
      <c r="I6" s="27" t="s">
        <v>123</v>
      </c>
      <c r="J6" s="27" t="s">
        <v>124</v>
      </c>
      <c r="K6" s="29" t="s">
        <v>93</v>
      </c>
      <c r="L6" s="29"/>
      <c r="M6" s="30">
        <v>0.95</v>
      </c>
      <c r="N6" s="30">
        <v>0.98100000000000009</v>
      </c>
      <c r="O6" s="31">
        <v>1.0326315789473686</v>
      </c>
      <c r="P6" s="31">
        <v>1.0326315789473686</v>
      </c>
      <c r="Q6" s="42" t="s">
        <v>2518</v>
      </c>
    </row>
    <row r="7" spans="1:17" ht="57.75" thickTop="1" thickBot="1" x14ac:dyDescent="0.3">
      <c r="A7" s="25">
        <v>98</v>
      </c>
      <c r="B7" s="26" t="s">
        <v>438</v>
      </c>
      <c r="C7" s="27" t="s">
        <v>290</v>
      </c>
      <c r="D7" s="27" t="s">
        <v>446</v>
      </c>
      <c r="E7" s="27" t="s">
        <v>125</v>
      </c>
      <c r="F7" s="27" t="s">
        <v>331</v>
      </c>
      <c r="G7" s="27" t="s">
        <v>122</v>
      </c>
      <c r="H7" s="28">
        <v>0.95</v>
      </c>
      <c r="I7" s="27" t="s">
        <v>123</v>
      </c>
      <c r="J7" s="27" t="s">
        <v>126</v>
      </c>
      <c r="K7" s="29" t="s">
        <v>93</v>
      </c>
      <c r="L7" s="29"/>
      <c r="M7" s="30">
        <v>0.95</v>
      </c>
      <c r="N7" s="30">
        <v>1.2</v>
      </c>
      <c r="O7" s="31">
        <v>1.263157894736842</v>
      </c>
      <c r="P7" s="31">
        <v>1.263157894736842</v>
      </c>
      <c r="Q7" s="42" t="s">
        <v>2519</v>
      </c>
    </row>
    <row r="8" spans="1:17" ht="80.25" thickTop="1" thickBot="1" x14ac:dyDescent="0.3">
      <c r="A8" s="25">
        <v>20</v>
      </c>
      <c r="B8" s="108" t="s">
        <v>449</v>
      </c>
      <c r="C8" s="109" t="s">
        <v>160</v>
      </c>
      <c r="D8" s="109" t="s">
        <v>402</v>
      </c>
      <c r="E8" s="109" t="s">
        <v>452</v>
      </c>
      <c r="F8" s="109" t="s">
        <v>453</v>
      </c>
      <c r="G8" s="109" t="s">
        <v>122</v>
      </c>
      <c r="H8" s="110">
        <v>1</v>
      </c>
      <c r="I8" s="109" t="s">
        <v>130</v>
      </c>
      <c r="J8" s="109" t="s">
        <v>126</v>
      </c>
      <c r="K8" s="95" t="s">
        <v>51</v>
      </c>
      <c r="L8" s="95"/>
      <c r="M8" s="99"/>
      <c r="N8" s="99"/>
      <c r="O8" s="98" t="s">
        <v>406</v>
      </c>
      <c r="P8" s="98" t="s">
        <v>291</v>
      </c>
      <c r="Q8" s="96" t="s">
        <v>1021</v>
      </c>
    </row>
    <row r="9" spans="1:17" ht="80.25" thickTop="1" thickBot="1" x14ac:dyDescent="0.3">
      <c r="A9" s="25">
        <v>123</v>
      </c>
      <c r="B9" s="26" t="s">
        <v>449</v>
      </c>
      <c r="C9" s="27" t="s">
        <v>160</v>
      </c>
      <c r="D9" s="27" t="s">
        <v>816</v>
      </c>
      <c r="E9" s="27" t="s">
        <v>332</v>
      </c>
      <c r="F9" s="27" t="s">
        <v>333</v>
      </c>
      <c r="G9" s="27" t="s">
        <v>122</v>
      </c>
      <c r="H9" s="28">
        <v>1</v>
      </c>
      <c r="I9" s="27" t="s">
        <v>123</v>
      </c>
      <c r="J9" s="27" t="s">
        <v>126</v>
      </c>
      <c r="K9" s="29" t="s">
        <v>93</v>
      </c>
      <c r="L9" s="29"/>
      <c r="M9" s="30">
        <v>1</v>
      </c>
      <c r="N9" s="30">
        <v>1</v>
      </c>
      <c r="O9" s="31">
        <v>1</v>
      </c>
      <c r="P9" s="31">
        <v>1</v>
      </c>
      <c r="Q9" s="42" t="s">
        <v>2520</v>
      </c>
    </row>
    <row r="10" spans="1:17" ht="132.75" thickTop="1" thickBot="1" x14ac:dyDescent="0.3">
      <c r="A10" s="25">
        <v>124</v>
      </c>
      <c r="B10" s="26" t="s">
        <v>460</v>
      </c>
      <c r="C10" s="27" t="s">
        <v>734</v>
      </c>
      <c r="D10" s="27" t="s">
        <v>146</v>
      </c>
      <c r="E10" s="27" t="s">
        <v>817</v>
      </c>
      <c r="F10" s="27" t="s">
        <v>818</v>
      </c>
      <c r="G10" s="27" t="s">
        <v>207</v>
      </c>
      <c r="H10" s="28">
        <v>4</v>
      </c>
      <c r="I10" s="27" t="s">
        <v>132</v>
      </c>
      <c r="J10" s="27" t="s">
        <v>124</v>
      </c>
      <c r="K10" s="29" t="s">
        <v>93</v>
      </c>
      <c r="L10" s="29"/>
      <c r="M10" s="30">
        <v>4</v>
      </c>
      <c r="N10" s="30">
        <v>4</v>
      </c>
      <c r="O10" s="31">
        <v>1</v>
      </c>
      <c r="P10" s="31">
        <v>1</v>
      </c>
      <c r="Q10" s="42" t="s">
        <v>2521</v>
      </c>
    </row>
    <row r="11" spans="1:17" ht="80.25" thickTop="1" thickBot="1" x14ac:dyDescent="0.3">
      <c r="A11" s="25">
        <v>105</v>
      </c>
      <c r="B11" s="26" t="s">
        <v>485</v>
      </c>
      <c r="C11" s="27" t="s">
        <v>154</v>
      </c>
      <c r="D11" s="27" t="s">
        <v>165</v>
      </c>
      <c r="E11" s="27" t="s">
        <v>155</v>
      </c>
      <c r="F11" s="27" t="s">
        <v>486</v>
      </c>
      <c r="G11" s="27" t="s">
        <v>122</v>
      </c>
      <c r="H11" s="28">
        <v>0.9</v>
      </c>
      <c r="I11" s="27" t="s">
        <v>132</v>
      </c>
      <c r="J11" s="27" t="s">
        <v>126</v>
      </c>
      <c r="K11" s="29" t="s">
        <v>87</v>
      </c>
      <c r="L11" s="29"/>
      <c r="M11" s="30">
        <v>0.9</v>
      </c>
      <c r="N11" s="30">
        <v>1.0633333333333332</v>
      </c>
      <c r="O11" s="31">
        <v>1.1814814814814814</v>
      </c>
      <c r="P11" s="31">
        <v>1.1814814814814814</v>
      </c>
      <c r="Q11" s="42" t="s">
        <v>2522</v>
      </c>
    </row>
    <row r="12" spans="1:17" ht="34.5" thickTop="1" x14ac:dyDescent="0.35">
      <c r="M12" s="320"/>
      <c r="N12" s="320"/>
      <c r="O12" s="317" t="s">
        <v>157</v>
      </c>
      <c r="P12" s="318">
        <v>1.0627157265143536</v>
      </c>
      <c r="Q12" s="319" t="s">
        <v>158</v>
      </c>
    </row>
  </sheetData>
  <sheetProtection algorithmName="SHA-512" hashValue="Im8eIH7Hf+6QHOco1Gf8ov9yp53BpDsu40EmdctDI2ZGV9pFBkuJ0GnUKhas9c4qqa8mJmhF3B0+ZZ9Z3cAK+Q==" saltValue="lKxFoBmMDy4fraxh84upJg==" spinCount="100000" sheet="1" formatCells="0" formatColumns="0"/>
  <autoFilter ref="A3:Q11" xr:uid="{00000000-0001-0000-0400-000000000000}"/>
  <conditionalFormatting sqref="B4:B11">
    <cfRule type="containsText" dxfId="2043" priority="45" operator="containsText" text="Normatividad al Servicio del Cambio / Procesos">
      <formula>NOT(ISERROR(SEARCH("Normatividad al Servicio del Cambio / Procesos",B4)))</formula>
    </cfRule>
    <cfRule type="containsText" dxfId="2042" priority="73" operator="containsText" text="Transparencia y Cercanía al Ciudadano / Grupos de Interés ">
      <formula>NOT(ISERROR(SEARCH("Transparencia y Cercanía al Ciudadano / Grupos de Interés ",B4)))</formula>
    </cfRule>
    <cfRule type="containsText" dxfId="2041" priority="74" operator="containsText" text="Apoyo a la Modernización DIAN / Procesos">
      <formula>NOT(ISERROR(SEARCH("Apoyo a la Modernización DIAN / Procesos",B4)))</formula>
    </cfRule>
    <cfRule type="containsText" dxfId="2040" priority="75" operator="containsText" text="Transformación Cultural y Gestión del Cambio / Talento Humano">
      <formula>NOT(ISERROR(SEARCH("Transformación Cultural y Gestión del Cambio / Talento Humano",B4)))</formula>
    </cfRule>
    <cfRule type="containsText" dxfId="2039" priority="7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2038" priority="60" operator="containsText" text="Modernización y Gestión Integral de Procesos del Negocio / Procesos">
      <formula>NOT(ISERROR(SEARCH("Modernización y Gestión Integral de Procesos del Negocio / Procesos",C4)))</formula>
    </cfRule>
    <cfRule type="containsText" dxfId="2037" priority="61" operator="containsText" text="Transparencia y Cercanía al Ciudadano / Grupos de Interés">
      <formula>NOT(ISERROR(SEARCH("Transparencia y Cercanía al Ciudadano / Grupos de Interés",C4)))</formula>
    </cfRule>
    <cfRule type="containsText" dxfId="2036" priority="62" operator="containsText" text="Legitimidad y Sostenibilidad Fiscal / Resultados">
      <formula>NOT(ISERROR(SEARCH("Legitimidad y Sostenibilidad Fiscal / Resultados",C4)))</formula>
    </cfRule>
  </conditionalFormatting>
  <conditionalFormatting sqref="F4:G11 C4:D11">
    <cfRule type="containsText" dxfId="2035" priority="59" operator="containsText" text="Aprendizaje y Crecimiento / Talento Humano">
      <formula>NOT(ISERROR(SEARCH("Aprendizaje y Crecimiento / Talento Humano",C4)))</formula>
    </cfRule>
  </conditionalFormatting>
  <conditionalFormatting sqref="H4:H11">
    <cfRule type="expression" dxfId="2034" priority="52">
      <formula>$G4&lt;&gt;"Porcentaje"</formula>
    </cfRule>
    <cfRule type="expression" dxfId="2033" priority="53">
      <formula>$G4="Porcentaje"</formula>
    </cfRule>
  </conditionalFormatting>
  <conditionalFormatting sqref="I4:J11 F4:G11">
    <cfRule type="containsText" dxfId="2032" priority="46" operator="containsText" text="Aprendizaje y Crecimiento / Talento Humano">
      <formula>NOT(ISERROR(SEARCH("Aprendizaje y Crecimiento / Talento Humano",F4)))</formula>
    </cfRule>
    <cfRule type="containsText" dxfId="2031" priority="47" operator="containsText" text="Modernización y Gestión Integral de Procesos del Negocio / Procesos">
      <formula>NOT(ISERROR(SEARCH("Modernización y Gestión Integral de Procesos del Negocio / Procesos",F4)))</formula>
    </cfRule>
    <cfRule type="containsText" dxfId="2030" priority="48" operator="containsText" text="Transparencia y Cercanía al Ciudadano / Grupos de Interés">
      <formula>NOT(ISERROR(SEARCH("Transparencia y Cercanía al Ciudadano / Grupos de Interés",F4)))</formula>
    </cfRule>
    <cfRule type="containsText" dxfId="2029" priority="49" operator="containsText" text="Legitimidad y Sostenibilidad Fiscal / Resultados">
      <formula>NOT(ISERROR(SEARCH("Legitimidad y Sostenibilidad Fiscal / Resultados",F4)))</formula>
    </cfRule>
  </conditionalFormatting>
  <conditionalFormatting sqref="M4:N11">
    <cfRule type="expression" dxfId="2028" priority="50">
      <formula>$G4&lt;&gt;"Porcentaje"</formula>
    </cfRule>
  </conditionalFormatting>
  <conditionalFormatting sqref="O4:O11">
    <cfRule type="containsText" dxfId="2027" priority="63" operator="containsText" text="Sin medición en la vigencia">
      <formula>NOT(ISERROR(SEARCH("Sin medición en la vigencia",O4)))</formula>
    </cfRule>
    <cfRule type="cellIs" dxfId="2026" priority="64" operator="greaterThan">
      <formula>1.1</formula>
    </cfRule>
    <cfRule type="cellIs" dxfId="2025" priority="65" operator="between">
      <formula>100%</formula>
      <formula>110%</formula>
    </cfRule>
    <cfRule type="cellIs" dxfId="2024" priority="66" operator="between">
      <formula>70%</formula>
      <formula>99.9999999%</formula>
    </cfRule>
    <cfRule type="cellIs" dxfId="2023" priority="67" operator="between">
      <formula>0</formula>
      <formula>0.6999999999999</formula>
    </cfRule>
  </conditionalFormatting>
  <conditionalFormatting sqref="P4:P11">
    <cfRule type="cellIs" dxfId="2022" priority="69" operator="greaterThan">
      <formula>1.1</formula>
    </cfRule>
    <cfRule type="cellIs" dxfId="2021" priority="70" operator="between">
      <formula>100%</formula>
      <formula>110%</formula>
    </cfRule>
    <cfRule type="cellIs" dxfId="2020" priority="71" operator="between">
      <formula>70%</formula>
      <formula>99.9999999%</formula>
    </cfRule>
    <cfRule type="cellIs" dxfId="2019" priority="72" operator="between">
      <formula>0</formula>
      <formula>0.6999999999999</formula>
    </cfRule>
  </conditionalFormatting>
  <conditionalFormatting sqref="M4:N11">
    <cfRule type="expression" dxfId="2018" priority="51">
      <formula>$G4="Porcentaje"</formula>
    </cfRule>
  </conditionalFormatting>
  <hyperlinks>
    <hyperlink ref="Q12" location="Principal!A1" display="volver al índice" xr:uid="{DD0E26AE-0BCE-4DFD-85D2-DE076D495DF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8" operator="containsText" id="{589DF8FB-34FC-4CA2-BBF1-A84011335A4E}">
            <xm:f>NOT(ISERROR(SEARCH("-",P4)))</xm:f>
            <xm:f>"-"</xm:f>
            <x14:dxf>
              <fill>
                <patternFill>
                  <bgColor rgb="FF000000"/>
                </patternFill>
              </fill>
            </x14:dxf>
          </x14:cfRule>
          <xm:sqref>P4:P11</xm:sqref>
        </x14:conditionalFormatting>
      </x14:conditionalFormattings>
    </ext>
  </extLs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A5B87-B37C-4326-92A5-A984AA1CEE80}">
  <sheetPr codeName="Hoja49">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191</v>
      </c>
      <c r="E1" s="9" t="s">
        <v>387</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09.6"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0.91100000000000003</v>
      </c>
      <c r="O4" s="31">
        <v>0.95894736842105266</v>
      </c>
      <c r="P4" s="31">
        <v>0.95894736842105266</v>
      </c>
      <c r="Q4" s="42" t="s">
        <v>2553</v>
      </c>
    </row>
    <row r="5" spans="1:17" ht="132.75"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1.09670693038179</v>
      </c>
      <c r="O5" s="31">
        <v>1.1544283477703052</v>
      </c>
      <c r="P5" s="31">
        <v>1.1544283477703052</v>
      </c>
      <c r="Q5" s="42" t="s">
        <v>2554</v>
      </c>
    </row>
    <row r="6" spans="1:17" ht="80.25" thickTop="1" thickBot="1" x14ac:dyDescent="0.3">
      <c r="A6" s="25">
        <v>20</v>
      </c>
      <c r="B6" s="181" t="s">
        <v>449</v>
      </c>
      <c r="C6" s="109" t="s">
        <v>160</v>
      </c>
      <c r="D6" s="109" t="s">
        <v>402</v>
      </c>
      <c r="E6" s="109" t="s">
        <v>452</v>
      </c>
      <c r="F6" s="109" t="s">
        <v>453</v>
      </c>
      <c r="G6" s="109" t="s">
        <v>122</v>
      </c>
      <c r="H6" s="110">
        <v>1</v>
      </c>
      <c r="I6" s="109" t="s">
        <v>130</v>
      </c>
      <c r="J6" s="109" t="s">
        <v>126</v>
      </c>
      <c r="K6" s="95" t="s">
        <v>51</v>
      </c>
      <c r="L6" s="95"/>
      <c r="M6" s="99">
        <v>1</v>
      </c>
      <c r="N6" s="99">
        <v>0</v>
      </c>
      <c r="O6" s="98" t="s">
        <v>406</v>
      </c>
      <c r="P6" s="98" t="s">
        <v>291</v>
      </c>
      <c r="Q6" s="96" t="s">
        <v>1021</v>
      </c>
    </row>
    <row r="7" spans="1:17" ht="189" thickTop="1" thickBot="1" x14ac:dyDescent="0.3">
      <c r="A7" s="25">
        <v>114</v>
      </c>
      <c r="B7" s="26" t="s">
        <v>460</v>
      </c>
      <c r="C7" s="27" t="s">
        <v>734</v>
      </c>
      <c r="D7" s="27" t="s">
        <v>146</v>
      </c>
      <c r="E7" s="27" t="s">
        <v>802</v>
      </c>
      <c r="F7" s="27" t="s">
        <v>803</v>
      </c>
      <c r="G7" s="27" t="s">
        <v>122</v>
      </c>
      <c r="H7" s="28">
        <v>1</v>
      </c>
      <c r="I7" s="27" t="s">
        <v>132</v>
      </c>
      <c r="J7" s="27" t="s">
        <v>124</v>
      </c>
      <c r="K7" s="29" t="s">
        <v>387</v>
      </c>
      <c r="L7" s="29"/>
      <c r="M7" s="30">
        <v>1</v>
      </c>
      <c r="N7" s="30">
        <v>1</v>
      </c>
      <c r="O7" s="31">
        <v>1</v>
      </c>
      <c r="P7" s="31">
        <v>1</v>
      </c>
      <c r="Q7" s="415" t="s">
        <v>2555</v>
      </c>
    </row>
    <row r="8" spans="1:17" ht="151.5" thickTop="1" thickBot="1" x14ac:dyDescent="0.3">
      <c r="A8" s="25">
        <v>104</v>
      </c>
      <c r="B8" s="26" t="s">
        <v>460</v>
      </c>
      <c r="C8" s="27" t="s">
        <v>194</v>
      </c>
      <c r="D8" s="27" t="s">
        <v>319</v>
      </c>
      <c r="E8" s="27" t="s">
        <v>320</v>
      </c>
      <c r="F8" s="27" t="s">
        <v>467</v>
      </c>
      <c r="G8" s="27" t="s">
        <v>122</v>
      </c>
      <c r="H8" s="28">
        <v>0.51919999999999999</v>
      </c>
      <c r="I8" s="27" t="s">
        <v>123</v>
      </c>
      <c r="J8" s="27" t="s">
        <v>261</v>
      </c>
      <c r="K8" s="29" t="s">
        <v>87</v>
      </c>
      <c r="L8" s="29"/>
      <c r="M8" s="30">
        <v>0.51919999999999999</v>
      </c>
      <c r="N8" s="30">
        <v>0.49769144253990072</v>
      </c>
      <c r="O8" s="31">
        <v>0.95857365666390737</v>
      </c>
      <c r="P8" s="31">
        <v>0.95857365666390737</v>
      </c>
      <c r="Q8" s="42" t="s">
        <v>2512</v>
      </c>
    </row>
    <row r="9" spans="1:17" ht="95.2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1.1801621595140113</v>
      </c>
      <c r="O9" s="31">
        <v>1.3112912883489014</v>
      </c>
      <c r="P9" s="31">
        <v>1.3112912883489014</v>
      </c>
      <c r="Q9" s="42" t="s">
        <v>2556</v>
      </c>
    </row>
    <row r="10" spans="1:17" ht="34.5" thickTop="1" x14ac:dyDescent="0.35">
      <c r="M10" s="320"/>
      <c r="N10" s="320"/>
      <c r="O10" s="317" t="s">
        <v>157</v>
      </c>
      <c r="P10" s="318">
        <v>1.0766481322408332</v>
      </c>
      <c r="Q10" s="319" t="s">
        <v>158</v>
      </c>
    </row>
  </sheetData>
  <sheetProtection algorithmName="SHA-512" hashValue="NbV6zgIYDgcr9jWyA9pzq/7QiBFVJhq9jyt82bpIBZ4ZrxiJb5ERg8EotWFIBCPjXnFx8+ImaNGPSvkYssKB1A==" saltValue="7phHy19LWzw2aTZwY7BqNQ==" spinCount="100000" sheet="1" formatCells="0" formatColumns="0"/>
  <autoFilter ref="A3:Q9" xr:uid="{00000000-0001-0000-0400-000000000000}"/>
  <conditionalFormatting sqref="B4:B9">
    <cfRule type="containsText" dxfId="2016" priority="42" operator="containsText" text="Normatividad al Servicio del Cambio / Procesos">
      <formula>NOT(ISERROR(SEARCH("Normatividad al Servicio del Cambio / Procesos",B4)))</formula>
    </cfRule>
    <cfRule type="containsText" dxfId="2015" priority="70" operator="containsText" text="Transparencia y Cercanía al Ciudadano / Grupos de Interés ">
      <formula>NOT(ISERROR(SEARCH("Transparencia y Cercanía al Ciudadano / Grupos de Interés ",B4)))</formula>
    </cfRule>
    <cfRule type="containsText" dxfId="2014" priority="71" operator="containsText" text="Apoyo a la Modernización DIAN / Procesos">
      <formula>NOT(ISERROR(SEARCH("Apoyo a la Modernización DIAN / Procesos",B4)))</formula>
    </cfRule>
    <cfRule type="containsText" dxfId="2013" priority="72" operator="containsText" text="Transformación Cultural y Gestión del Cambio / Talento Humano">
      <formula>NOT(ISERROR(SEARCH("Transformación Cultural y Gestión del Cambio / Talento Humano",B4)))</formula>
    </cfRule>
    <cfRule type="containsText" dxfId="2012" priority="7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2011" priority="57" operator="containsText" text="Modernización y Gestión Integral de Procesos del Negocio / Procesos">
      <formula>NOT(ISERROR(SEARCH("Modernización y Gestión Integral de Procesos del Negocio / Procesos",C4)))</formula>
    </cfRule>
    <cfRule type="containsText" dxfId="2010" priority="58" operator="containsText" text="Transparencia y Cercanía al Ciudadano / Grupos de Interés">
      <formula>NOT(ISERROR(SEARCH("Transparencia y Cercanía al Ciudadano / Grupos de Interés",C4)))</formula>
    </cfRule>
    <cfRule type="containsText" dxfId="2009" priority="59" operator="containsText" text="Legitimidad y Sostenibilidad Fiscal / Resultados">
      <formula>NOT(ISERROR(SEARCH("Legitimidad y Sostenibilidad Fiscal / Resultados",C4)))</formula>
    </cfRule>
  </conditionalFormatting>
  <conditionalFormatting sqref="F4:G9 C4:D9">
    <cfRule type="containsText" dxfId="2008" priority="56" operator="containsText" text="Aprendizaje y Crecimiento / Talento Humano">
      <formula>NOT(ISERROR(SEARCH("Aprendizaje y Crecimiento / Talento Humano",C4)))</formula>
    </cfRule>
  </conditionalFormatting>
  <conditionalFormatting sqref="H4:H9">
    <cfRule type="expression" dxfId="2007" priority="49">
      <formula>$G4&lt;&gt;"Porcentaje"</formula>
    </cfRule>
    <cfRule type="expression" dxfId="2006" priority="50">
      <formula>$G4="Porcentaje"</formula>
    </cfRule>
  </conditionalFormatting>
  <conditionalFormatting sqref="I4:J9 F4:G9">
    <cfRule type="containsText" dxfId="2005" priority="43" operator="containsText" text="Aprendizaje y Crecimiento / Talento Humano">
      <formula>NOT(ISERROR(SEARCH("Aprendizaje y Crecimiento / Talento Humano",F4)))</formula>
    </cfRule>
    <cfRule type="containsText" dxfId="2004" priority="44" operator="containsText" text="Modernización y Gestión Integral de Procesos del Negocio / Procesos">
      <formula>NOT(ISERROR(SEARCH("Modernización y Gestión Integral de Procesos del Negocio / Procesos",F4)))</formula>
    </cfRule>
    <cfRule type="containsText" dxfId="2003" priority="45" operator="containsText" text="Transparencia y Cercanía al Ciudadano / Grupos de Interés">
      <formula>NOT(ISERROR(SEARCH("Transparencia y Cercanía al Ciudadano / Grupos de Interés",F4)))</formula>
    </cfRule>
    <cfRule type="containsText" dxfId="2002" priority="46" operator="containsText" text="Legitimidad y Sostenibilidad Fiscal / Resultados">
      <formula>NOT(ISERROR(SEARCH("Legitimidad y Sostenibilidad Fiscal / Resultados",F4)))</formula>
    </cfRule>
  </conditionalFormatting>
  <conditionalFormatting sqref="M4:N9">
    <cfRule type="expression" dxfId="2001" priority="47">
      <formula>$G4&lt;&gt;"Porcentaje"</formula>
    </cfRule>
  </conditionalFormatting>
  <conditionalFormatting sqref="O4:O9">
    <cfRule type="containsText" dxfId="2000" priority="60" operator="containsText" text="Sin medición en la vigencia">
      <formula>NOT(ISERROR(SEARCH("Sin medición en la vigencia",O4)))</formula>
    </cfRule>
    <cfRule type="cellIs" dxfId="1999" priority="61" operator="greaterThan">
      <formula>1.1</formula>
    </cfRule>
    <cfRule type="cellIs" dxfId="1998" priority="62" operator="between">
      <formula>100%</formula>
      <formula>110%</formula>
    </cfRule>
    <cfRule type="cellIs" dxfId="1997" priority="63" operator="between">
      <formula>70%</formula>
      <formula>99.9999999%</formula>
    </cfRule>
    <cfRule type="cellIs" dxfId="1996" priority="64" operator="between">
      <formula>0</formula>
      <formula>0.6999999999999</formula>
    </cfRule>
  </conditionalFormatting>
  <conditionalFormatting sqref="P4:P9">
    <cfRule type="cellIs" dxfId="1995" priority="66" operator="greaterThan">
      <formula>1.1</formula>
    </cfRule>
    <cfRule type="cellIs" dxfId="1994" priority="67" operator="between">
      <formula>100%</formula>
      <formula>110%</formula>
    </cfRule>
    <cfRule type="cellIs" dxfId="1993" priority="68" operator="between">
      <formula>70%</formula>
      <formula>99.9999999%</formula>
    </cfRule>
    <cfRule type="cellIs" dxfId="1992" priority="69" operator="between">
      <formula>0</formula>
      <formula>0.6999999999999</formula>
    </cfRule>
  </conditionalFormatting>
  <conditionalFormatting sqref="M4:N9">
    <cfRule type="expression" dxfId="1991" priority="48">
      <formula>$G4="Porcentaje"</formula>
    </cfRule>
  </conditionalFormatting>
  <hyperlinks>
    <hyperlink ref="Q10" location="Principal!A1" display="volver al índice" xr:uid="{FCB36FE0-3DDF-455B-A53D-26693EBBDD19}"/>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5" operator="containsText" id="{9FF10A4F-6F1D-453B-9065-E8B93FC76ED6}">
            <xm:f>NOT(ISERROR(SEARCH("-",P4)))</xm:f>
            <xm:f>"-"</xm:f>
            <x14:dxf>
              <fill>
                <patternFill>
                  <bgColor rgb="FF000000"/>
                </patternFill>
              </fill>
            </x14:dxf>
          </x14:cfRule>
          <xm:sqref>P4:P9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45AF-1F80-4F80-BCE4-A957132A4209}">
  <sheetPr codeName="Hoja5">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193</v>
      </c>
      <c r="E1" s="9" t="s">
        <v>11</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25">
        <v>73</v>
      </c>
      <c r="B4" s="26" t="s">
        <v>449</v>
      </c>
      <c r="C4" s="27" t="s">
        <v>160</v>
      </c>
      <c r="D4" s="27" t="s">
        <v>384</v>
      </c>
      <c r="E4" s="27" t="s">
        <v>167</v>
      </c>
      <c r="F4" s="27" t="s">
        <v>385</v>
      </c>
      <c r="G4" s="27" t="s">
        <v>145</v>
      </c>
      <c r="H4" s="28">
        <v>4</v>
      </c>
      <c r="I4" s="27" t="s">
        <v>123</v>
      </c>
      <c r="J4" s="27" t="s">
        <v>138</v>
      </c>
      <c r="K4" s="29" t="s">
        <v>11</v>
      </c>
      <c r="L4" s="29"/>
      <c r="M4" s="30">
        <v>4</v>
      </c>
      <c r="N4" s="30">
        <v>3.9783333333333335</v>
      </c>
      <c r="O4" s="31">
        <v>1.0054461667364893</v>
      </c>
      <c r="P4" s="31">
        <v>1.0054461667364893</v>
      </c>
      <c r="Q4" s="42" t="s">
        <v>2712</v>
      </c>
    </row>
    <row r="5" spans="1:17" ht="95.25" thickTop="1" thickBot="1" x14ac:dyDescent="0.3">
      <c r="A5" s="25">
        <v>74</v>
      </c>
      <c r="B5" s="26" t="s">
        <v>449</v>
      </c>
      <c r="C5" s="27" t="s">
        <v>160</v>
      </c>
      <c r="D5" s="27" t="s">
        <v>494</v>
      </c>
      <c r="E5" s="27" t="s">
        <v>495</v>
      </c>
      <c r="F5" s="27" t="s">
        <v>496</v>
      </c>
      <c r="G5" s="27" t="s">
        <v>145</v>
      </c>
      <c r="H5" s="28">
        <v>5.5</v>
      </c>
      <c r="I5" s="27" t="s">
        <v>123</v>
      </c>
      <c r="J5" s="27" t="s">
        <v>138</v>
      </c>
      <c r="K5" s="29" t="s">
        <v>11</v>
      </c>
      <c r="L5" s="29"/>
      <c r="M5" s="30">
        <v>5.5</v>
      </c>
      <c r="N5" s="30">
        <v>3.7916666666666665</v>
      </c>
      <c r="O5" s="31">
        <v>1.4505494505494505</v>
      </c>
      <c r="P5" s="31">
        <v>1.4505494505494505</v>
      </c>
      <c r="Q5" s="42" t="s">
        <v>2713</v>
      </c>
    </row>
    <row r="6" spans="1:17" ht="80.25" thickTop="1" thickBot="1" x14ac:dyDescent="0.3">
      <c r="A6" s="25">
        <v>20</v>
      </c>
      <c r="B6" s="26" t="s">
        <v>449</v>
      </c>
      <c r="C6" s="27" t="s">
        <v>160</v>
      </c>
      <c r="D6" s="27" t="s">
        <v>402</v>
      </c>
      <c r="E6" s="27" t="s">
        <v>452</v>
      </c>
      <c r="F6" s="27" t="s">
        <v>453</v>
      </c>
      <c r="G6" s="27" t="s">
        <v>122</v>
      </c>
      <c r="H6" s="28">
        <v>1</v>
      </c>
      <c r="I6" s="27" t="s">
        <v>130</v>
      </c>
      <c r="J6" s="27" t="s">
        <v>126</v>
      </c>
      <c r="K6" s="29" t="s">
        <v>51</v>
      </c>
      <c r="L6" s="29"/>
      <c r="M6" s="30">
        <v>1</v>
      </c>
      <c r="N6" s="30">
        <v>1</v>
      </c>
      <c r="O6" s="31">
        <v>1</v>
      </c>
      <c r="P6" s="31">
        <v>1</v>
      </c>
      <c r="Q6" s="42" t="s">
        <v>2714</v>
      </c>
    </row>
    <row r="7" spans="1:17" ht="95.25" thickTop="1" thickBot="1" x14ac:dyDescent="0.3">
      <c r="A7" s="25">
        <v>61</v>
      </c>
      <c r="B7" s="26" t="s">
        <v>449</v>
      </c>
      <c r="C7" s="27" t="s">
        <v>133</v>
      </c>
      <c r="D7" s="27" t="s">
        <v>362</v>
      </c>
      <c r="E7" s="27" t="s">
        <v>144</v>
      </c>
      <c r="F7" s="27" t="s">
        <v>363</v>
      </c>
      <c r="G7" s="27" t="s">
        <v>145</v>
      </c>
      <c r="H7" s="28">
        <v>10.199999999999999</v>
      </c>
      <c r="I7" s="27" t="s">
        <v>123</v>
      </c>
      <c r="J7" s="27" t="s">
        <v>138</v>
      </c>
      <c r="K7" s="29" t="s">
        <v>7</v>
      </c>
      <c r="L7" s="29"/>
      <c r="M7" s="30">
        <v>10.199999999999999</v>
      </c>
      <c r="N7" s="30">
        <v>8.5691666666666677</v>
      </c>
      <c r="O7" s="31">
        <v>1.1903141106680928</v>
      </c>
      <c r="P7" s="31">
        <v>1.1903141106680928</v>
      </c>
      <c r="Q7" s="42" t="s">
        <v>2715</v>
      </c>
    </row>
    <row r="8" spans="1:17" ht="95.25" thickTop="1" thickBot="1" x14ac:dyDescent="0.3">
      <c r="A8" s="25">
        <v>75</v>
      </c>
      <c r="B8" s="26" t="s">
        <v>480</v>
      </c>
      <c r="C8" s="27" t="s">
        <v>160</v>
      </c>
      <c r="D8" s="27" t="s">
        <v>364</v>
      </c>
      <c r="E8" s="27" t="s">
        <v>377</v>
      </c>
      <c r="F8" s="27" t="s">
        <v>166</v>
      </c>
      <c r="G8" s="27" t="s">
        <v>122</v>
      </c>
      <c r="H8" s="28">
        <v>1</v>
      </c>
      <c r="I8" s="27" t="s">
        <v>132</v>
      </c>
      <c r="J8" s="27" t="s">
        <v>126</v>
      </c>
      <c r="K8" s="29" t="s">
        <v>11</v>
      </c>
      <c r="L8" s="29"/>
      <c r="M8" s="30">
        <v>1</v>
      </c>
      <c r="N8" s="30">
        <v>0.99449999999999994</v>
      </c>
      <c r="O8" s="31">
        <v>0.99449999999999994</v>
      </c>
      <c r="P8" s="31">
        <v>0.99449999999999994</v>
      </c>
      <c r="Q8" s="42" t="s">
        <v>2716</v>
      </c>
    </row>
    <row r="9" spans="1:17" ht="189" thickTop="1" thickBot="1" x14ac:dyDescent="0.3">
      <c r="A9" s="25">
        <v>76</v>
      </c>
      <c r="B9" s="26" t="s">
        <v>480</v>
      </c>
      <c r="C9" s="27" t="s">
        <v>154</v>
      </c>
      <c r="D9" s="27" t="s">
        <v>770</v>
      </c>
      <c r="E9" s="27" t="s">
        <v>771</v>
      </c>
      <c r="F9" s="27" t="s">
        <v>168</v>
      </c>
      <c r="G9" s="27" t="s">
        <v>122</v>
      </c>
      <c r="H9" s="28">
        <v>1</v>
      </c>
      <c r="I9" s="27" t="s">
        <v>123</v>
      </c>
      <c r="J9" s="27" t="s">
        <v>126</v>
      </c>
      <c r="K9" s="29" t="s">
        <v>11</v>
      </c>
      <c r="L9" s="29"/>
      <c r="M9" s="30">
        <v>1</v>
      </c>
      <c r="N9" s="30">
        <v>1</v>
      </c>
      <c r="O9" s="31">
        <v>1</v>
      </c>
      <c r="P9" s="31">
        <v>1</v>
      </c>
      <c r="Q9" s="42" t="s">
        <v>2717</v>
      </c>
    </row>
    <row r="10" spans="1:17" ht="76.5" thickTop="1" thickBot="1" x14ac:dyDescent="0.3">
      <c r="A10" s="25">
        <v>77</v>
      </c>
      <c r="B10" s="26" t="s">
        <v>480</v>
      </c>
      <c r="C10" s="27" t="s">
        <v>154</v>
      </c>
      <c r="D10" s="27" t="s">
        <v>772</v>
      </c>
      <c r="E10" s="27" t="s">
        <v>773</v>
      </c>
      <c r="F10" s="27" t="s">
        <v>168</v>
      </c>
      <c r="G10" s="27" t="s">
        <v>122</v>
      </c>
      <c r="H10" s="28">
        <v>1</v>
      </c>
      <c r="I10" s="27" t="s">
        <v>132</v>
      </c>
      <c r="J10" s="27" t="s">
        <v>126</v>
      </c>
      <c r="K10" s="29" t="s">
        <v>11</v>
      </c>
      <c r="L10" s="29"/>
      <c r="M10" s="30">
        <v>1</v>
      </c>
      <c r="N10" s="30">
        <v>1</v>
      </c>
      <c r="O10" s="31">
        <v>1</v>
      </c>
      <c r="P10" s="31">
        <v>1</v>
      </c>
      <c r="Q10" s="42" t="s">
        <v>2718</v>
      </c>
    </row>
    <row r="11" spans="1:17" ht="95.25" thickTop="1" thickBot="1" x14ac:dyDescent="0.3">
      <c r="A11" s="25">
        <v>105</v>
      </c>
      <c r="B11" s="26" t="s">
        <v>485</v>
      </c>
      <c r="C11" s="27" t="s">
        <v>154</v>
      </c>
      <c r="D11" s="27" t="s">
        <v>165</v>
      </c>
      <c r="E11" s="27" t="s">
        <v>155</v>
      </c>
      <c r="F11" s="27" t="s">
        <v>486</v>
      </c>
      <c r="G11" s="27" t="s">
        <v>122</v>
      </c>
      <c r="H11" s="28">
        <v>0.9</v>
      </c>
      <c r="I11" s="27" t="s">
        <v>132</v>
      </c>
      <c r="J11" s="27" t="s">
        <v>126</v>
      </c>
      <c r="K11" s="29" t="s">
        <v>87</v>
      </c>
      <c r="L11" s="29"/>
      <c r="M11" s="30">
        <v>0.9</v>
      </c>
      <c r="N11" s="30">
        <v>1.0716666666666665</v>
      </c>
      <c r="O11" s="31">
        <v>1.1907407407407407</v>
      </c>
      <c r="P11" s="31">
        <v>1.1907407407407407</v>
      </c>
      <c r="Q11" s="42" t="s">
        <v>2719</v>
      </c>
    </row>
    <row r="12" spans="1:17" ht="34.5" thickTop="1" x14ac:dyDescent="0.35">
      <c r="M12" s="320"/>
      <c r="N12" s="320"/>
      <c r="O12" s="317" t="s">
        <v>157</v>
      </c>
      <c r="P12" s="318">
        <v>1.1039438085868465</v>
      </c>
      <c r="Q12" s="319" t="s">
        <v>158</v>
      </c>
    </row>
  </sheetData>
  <sheetProtection algorithmName="SHA-512" hashValue="IEosqVyyHo03ePVwHlEGm8AYWQI28y6biKB7K0F7wwPw+V7f4Vp21r9PGwDtVwnU7/L/g/ddjf04Iaecu+amfg==" saltValue="TQ6WbZrLVe6+NVOVtYiH5w==" spinCount="100000" sheet="1" formatCells="0" formatColumns="0"/>
  <autoFilter ref="A3:Q11" xr:uid="{00000000-0009-0000-0000-000000000000}"/>
  <conditionalFormatting sqref="B4:B11">
    <cfRule type="containsText" dxfId="3251" priority="46" operator="containsText" text="Normatividad al Servicio del Cambio / Procesos">
      <formula>NOT(ISERROR(SEARCH("Normatividad al Servicio del Cambio / Procesos",B4)))</formula>
    </cfRule>
    <cfRule type="containsText" dxfId="3250" priority="74" operator="containsText" text="Transparencia y Cercanía al Ciudadano / Grupos de Interés ">
      <formula>NOT(ISERROR(SEARCH("Transparencia y Cercanía al Ciudadano / Grupos de Interés ",B4)))</formula>
    </cfRule>
    <cfRule type="containsText" dxfId="3249" priority="75" operator="containsText" text="Apoyo a la Modernización DIAN / Procesos">
      <formula>NOT(ISERROR(SEARCH("Apoyo a la Modernización DIAN / Procesos",B4)))</formula>
    </cfRule>
    <cfRule type="containsText" dxfId="3248" priority="76" operator="containsText" text="Transformación Cultural y Gestión del Cambio / Talento Humano">
      <formula>NOT(ISERROR(SEARCH("Transformación Cultural y Gestión del Cambio / Talento Humano",B4)))</formula>
    </cfRule>
    <cfRule type="containsText" dxfId="3247" priority="7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3246" priority="61" operator="containsText" text="Modernización y Gestión Integral de Procesos del Negocio / Procesos">
      <formula>NOT(ISERROR(SEARCH("Modernización y Gestión Integral de Procesos del Negocio / Procesos",C4)))</formula>
    </cfRule>
    <cfRule type="containsText" dxfId="3245" priority="62" operator="containsText" text="Transparencia y Cercanía al Ciudadano / Grupos de Interés">
      <formula>NOT(ISERROR(SEARCH("Transparencia y Cercanía al Ciudadano / Grupos de Interés",C4)))</formula>
    </cfRule>
    <cfRule type="containsText" dxfId="3244" priority="63" operator="containsText" text="Legitimidad y Sostenibilidad Fiscal / Resultados">
      <formula>NOT(ISERROR(SEARCH("Legitimidad y Sostenibilidad Fiscal / Resultados",C4)))</formula>
    </cfRule>
  </conditionalFormatting>
  <conditionalFormatting sqref="F4:G11 C4:D11">
    <cfRule type="containsText" dxfId="3243" priority="60" operator="containsText" text="Aprendizaje y Crecimiento / Talento Humano">
      <formula>NOT(ISERROR(SEARCH("Aprendizaje y Crecimiento / Talento Humano",C4)))</formula>
    </cfRule>
  </conditionalFormatting>
  <conditionalFormatting sqref="F4:G11 I4:J11">
    <cfRule type="containsText" dxfId="3242" priority="47" operator="containsText" text="Aprendizaje y Crecimiento / Talento Humano">
      <formula>NOT(ISERROR(SEARCH("Aprendizaje y Crecimiento / Talento Humano",F4)))</formula>
    </cfRule>
    <cfRule type="containsText" dxfId="3241" priority="48" operator="containsText" text="Modernización y Gestión Integral de Procesos del Negocio / Procesos">
      <formula>NOT(ISERROR(SEARCH("Modernización y Gestión Integral de Procesos del Negocio / Procesos",F4)))</formula>
    </cfRule>
    <cfRule type="containsText" dxfId="3240" priority="49" operator="containsText" text="Transparencia y Cercanía al Ciudadano / Grupos de Interés">
      <formula>NOT(ISERROR(SEARCH("Transparencia y Cercanía al Ciudadano / Grupos de Interés",F4)))</formula>
    </cfRule>
    <cfRule type="containsText" dxfId="3239" priority="50" operator="containsText" text="Legitimidad y Sostenibilidad Fiscal / Resultados">
      <formula>NOT(ISERROR(SEARCH("Legitimidad y Sostenibilidad Fiscal / Resultados",F4)))</formula>
    </cfRule>
  </conditionalFormatting>
  <conditionalFormatting sqref="H4:H11">
    <cfRule type="expression" dxfId="3238" priority="53">
      <formula>$G4&lt;&gt;"Porcentaje"</formula>
    </cfRule>
    <cfRule type="expression" dxfId="3237" priority="54">
      <formula>$G4="Porcentaje"</formula>
    </cfRule>
  </conditionalFormatting>
  <conditionalFormatting sqref="M4:N11">
    <cfRule type="expression" dxfId="3236" priority="51">
      <formula>$G4&lt;&gt;"Porcentaje"</formula>
    </cfRule>
    <cfRule type="expression" dxfId="3235" priority="52">
      <formula>$G4="Porcentaje"</formula>
    </cfRule>
  </conditionalFormatting>
  <conditionalFormatting sqref="O4:O11">
    <cfRule type="containsText" dxfId="3234" priority="64" operator="containsText" text="Sin medición en la vigencia">
      <formula>NOT(ISERROR(SEARCH("Sin medición en la vigencia",O4)))</formula>
    </cfRule>
    <cfRule type="cellIs" dxfId="3233" priority="65" operator="greaterThan">
      <formula>1.1</formula>
    </cfRule>
    <cfRule type="cellIs" dxfId="3232" priority="66" operator="between">
      <formula>100%</formula>
      <formula>110%</formula>
    </cfRule>
    <cfRule type="cellIs" dxfId="3231" priority="67" operator="between">
      <formula>70%</formula>
      <formula>99.9999999%</formula>
    </cfRule>
    <cfRule type="cellIs" dxfId="3230" priority="68" operator="between">
      <formula>0</formula>
      <formula>0.6999999999999</formula>
    </cfRule>
  </conditionalFormatting>
  <conditionalFormatting sqref="P4:P11">
    <cfRule type="cellIs" dxfId="3229" priority="70" operator="greaterThan">
      <formula>1.1</formula>
    </cfRule>
    <cfRule type="cellIs" dxfId="3228" priority="71" operator="between">
      <formula>100%</formula>
      <formula>110%</formula>
    </cfRule>
    <cfRule type="cellIs" dxfId="3227" priority="72" operator="between">
      <formula>70%</formula>
      <formula>99.9999999%</formula>
    </cfRule>
    <cfRule type="cellIs" dxfId="3226" priority="73" operator="between">
      <formula>0</formula>
      <formula>0.6999999999999</formula>
    </cfRule>
  </conditionalFormatting>
  <conditionalFormatting sqref="Q5">
    <cfRule type="cellIs" dxfId="3225" priority="3" operator="equal">
      <formula>0</formula>
    </cfRule>
  </conditionalFormatting>
  <conditionalFormatting sqref="Q7:Q9">
    <cfRule type="cellIs" dxfId="3224" priority="2" operator="equal">
      <formula>0</formula>
    </cfRule>
  </conditionalFormatting>
  <hyperlinks>
    <hyperlink ref="Q12" location="Principal!A1" display="volver al índice" xr:uid="{C359B378-B979-421B-AFE7-338331C7337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9" operator="containsText" id="{C7E45459-6155-4989-B139-8E529A8179F9}">
            <xm:f>NOT(ISERROR(SEARCH("-",P4)))</xm:f>
            <xm:f>"-"</xm:f>
            <x14:dxf>
              <fill>
                <patternFill>
                  <bgColor rgb="FF000000"/>
                </patternFill>
              </fill>
            </x14:dxf>
          </x14:cfRule>
          <xm:sqref>P4:P11</xm:sqref>
        </x14:conditionalFormatting>
      </x14:conditionalFormattings>
    </ext>
  </extLs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BC817-684B-456C-82E0-2B69B97C3CDF}">
  <sheetPr codeName="Hoja50">
    <pageSetUpPr fitToPage="1"/>
  </sheetPr>
  <dimension ref="A1:Q7"/>
  <sheetViews>
    <sheetView zoomScale="60" zoomScaleNormal="60" workbookViewId="0">
      <pane xSplit="5" ySplit="3" topLeftCell="P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197</v>
      </c>
      <c r="E1" s="9" t="s">
        <v>785</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80.25" thickTop="1" thickBot="1" x14ac:dyDescent="0.3">
      <c r="A4" s="25">
        <v>20</v>
      </c>
      <c r="B4" s="108" t="s">
        <v>449</v>
      </c>
      <c r="C4" s="109" t="s">
        <v>160</v>
      </c>
      <c r="D4" s="109" t="s">
        <v>402</v>
      </c>
      <c r="E4" s="109" t="s">
        <v>452</v>
      </c>
      <c r="F4" s="109" t="s">
        <v>453</v>
      </c>
      <c r="G4" s="109" t="s">
        <v>122</v>
      </c>
      <c r="H4" s="110">
        <v>1</v>
      </c>
      <c r="I4" s="109" t="s">
        <v>130</v>
      </c>
      <c r="J4" s="109" t="s">
        <v>126</v>
      </c>
      <c r="K4" s="95" t="s">
        <v>51</v>
      </c>
      <c r="L4" s="95"/>
      <c r="M4" s="99"/>
      <c r="N4" s="99"/>
      <c r="O4" s="98" t="s">
        <v>406</v>
      </c>
      <c r="P4" s="98" t="s">
        <v>291</v>
      </c>
      <c r="Q4" s="414" t="s">
        <v>3203</v>
      </c>
    </row>
    <row r="5" spans="1:17" ht="76.5" thickTop="1" thickBot="1" x14ac:dyDescent="0.3">
      <c r="A5" s="25">
        <v>170</v>
      </c>
      <c r="B5" s="26" t="s">
        <v>460</v>
      </c>
      <c r="C5" s="27" t="s">
        <v>194</v>
      </c>
      <c r="D5" s="27" t="s">
        <v>782</v>
      </c>
      <c r="E5" s="27" t="s">
        <v>336</v>
      </c>
      <c r="F5" s="27" t="s">
        <v>783</v>
      </c>
      <c r="G5" s="27" t="s">
        <v>207</v>
      </c>
      <c r="H5" s="28">
        <v>24</v>
      </c>
      <c r="I5" s="27" t="s">
        <v>130</v>
      </c>
      <c r="J5" s="27" t="s">
        <v>124</v>
      </c>
      <c r="K5" s="29" t="s">
        <v>774</v>
      </c>
      <c r="L5" s="29"/>
      <c r="M5" s="30">
        <v>24</v>
      </c>
      <c r="N5" s="30">
        <v>24</v>
      </c>
      <c r="O5" s="31">
        <v>1</v>
      </c>
      <c r="P5" s="31">
        <v>1</v>
      </c>
      <c r="Q5" s="351" t="s">
        <v>2466</v>
      </c>
    </row>
    <row r="6" spans="1:17" ht="57.75" thickTop="1" thickBot="1" x14ac:dyDescent="0.3">
      <c r="A6" s="25">
        <v>171</v>
      </c>
      <c r="B6" s="26" t="s">
        <v>460</v>
      </c>
      <c r="C6" s="27" t="s">
        <v>194</v>
      </c>
      <c r="D6" s="27" t="s">
        <v>782</v>
      </c>
      <c r="E6" s="27" t="s">
        <v>337</v>
      </c>
      <c r="F6" s="27" t="s">
        <v>338</v>
      </c>
      <c r="G6" s="27" t="s">
        <v>207</v>
      </c>
      <c r="H6" s="28">
        <v>8</v>
      </c>
      <c r="I6" s="27" t="s">
        <v>130</v>
      </c>
      <c r="J6" s="27" t="s">
        <v>124</v>
      </c>
      <c r="K6" s="29" t="s">
        <v>774</v>
      </c>
      <c r="L6" s="29"/>
      <c r="M6" s="30">
        <v>8</v>
      </c>
      <c r="N6" s="30">
        <v>8</v>
      </c>
      <c r="O6" s="31">
        <v>1</v>
      </c>
      <c r="P6" s="31">
        <v>1</v>
      </c>
      <c r="Q6" s="351" t="s">
        <v>2467</v>
      </c>
    </row>
    <row r="7" spans="1:17" ht="34.5" thickTop="1" x14ac:dyDescent="0.35">
      <c r="M7" s="320"/>
      <c r="N7" s="320"/>
      <c r="O7" s="317" t="s">
        <v>157</v>
      </c>
      <c r="P7" s="318">
        <v>1</v>
      </c>
      <c r="Q7" s="319" t="s">
        <v>158</v>
      </c>
    </row>
  </sheetData>
  <sheetProtection algorithmName="SHA-512" hashValue="CDnwKkochdX9Oy2iU+BYK9KEQuF2wdWWKOekdRmJePZtcDdDLxuO2cG15N6WmPNqkN6eu1Of/YOWse/bM5g6Kw==" saltValue="xWhdcgH+8Zz/m5w6K/9THA==" spinCount="100000" sheet="1" formatCells="0" formatColumns="0"/>
  <autoFilter ref="A3:Q6" xr:uid="{00000000-0009-0000-0000-000000000000}"/>
  <conditionalFormatting sqref="B4:B6">
    <cfRule type="containsText" dxfId="1989" priority="41" operator="containsText" text="Normatividad al Servicio del Cambio / Procesos">
      <formula>NOT(ISERROR(SEARCH("Normatividad al Servicio del Cambio / Procesos",B4)))</formula>
    </cfRule>
    <cfRule type="containsText" dxfId="1988" priority="69" operator="containsText" text="Transparencia y Cercanía al Ciudadano / Grupos de Interés ">
      <formula>NOT(ISERROR(SEARCH("Transparencia y Cercanía al Ciudadano / Grupos de Interés ",B4)))</formula>
    </cfRule>
    <cfRule type="containsText" dxfId="1987" priority="70" operator="containsText" text="Apoyo a la Modernización DIAN / Procesos">
      <formula>NOT(ISERROR(SEARCH("Apoyo a la Modernización DIAN / Procesos",B4)))</formula>
    </cfRule>
    <cfRule type="containsText" dxfId="1986" priority="71" operator="containsText" text="Transformación Cultural y Gestión del Cambio / Talento Humano">
      <formula>NOT(ISERROR(SEARCH("Transformación Cultural y Gestión del Cambio / Talento Humano",B4)))</formula>
    </cfRule>
    <cfRule type="containsText" dxfId="1985"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6 F4:G6">
    <cfRule type="containsText" dxfId="1984" priority="56" operator="containsText" text="Modernización y Gestión Integral de Procesos del Negocio / Procesos">
      <formula>NOT(ISERROR(SEARCH("Modernización y Gestión Integral de Procesos del Negocio / Procesos",C4)))</formula>
    </cfRule>
    <cfRule type="containsText" dxfId="1983" priority="57" operator="containsText" text="Transparencia y Cercanía al Ciudadano / Grupos de Interés">
      <formula>NOT(ISERROR(SEARCH("Transparencia y Cercanía al Ciudadano / Grupos de Interés",C4)))</formula>
    </cfRule>
    <cfRule type="containsText" dxfId="1982" priority="58" operator="containsText" text="Legitimidad y Sostenibilidad Fiscal / Resultados">
      <formula>NOT(ISERROR(SEARCH("Legitimidad y Sostenibilidad Fiscal / Resultados",C4)))</formula>
    </cfRule>
  </conditionalFormatting>
  <conditionalFormatting sqref="F4:G4 I4:J6">
    <cfRule type="containsText" dxfId="1981" priority="42" operator="containsText" text="Aprendizaje y Crecimiento / Talento Humano">
      <formula>NOT(ISERROR(SEARCH("Aprendizaje y Crecimiento / Talento Humano",F4)))</formula>
    </cfRule>
    <cfRule type="containsText" dxfId="1980" priority="43" operator="containsText" text="Modernización y Gestión Integral de Procesos del Negocio / Procesos">
      <formula>NOT(ISERROR(SEARCH("Modernización y Gestión Integral de Procesos del Negocio / Procesos",F4)))</formula>
    </cfRule>
    <cfRule type="containsText" dxfId="1979" priority="44" operator="containsText" text="Transparencia y Cercanía al Ciudadano / Grupos de Interés">
      <formula>NOT(ISERROR(SEARCH("Transparencia y Cercanía al Ciudadano / Grupos de Interés",F4)))</formula>
    </cfRule>
    <cfRule type="containsText" dxfId="1978" priority="45" operator="containsText" text="Legitimidad y Sostenibilidad Fiscal / Resultados">
      <formula>NOT(ISERROR(SEARCH("Legitimidad y Sostenibilidad Fiscal / Resultados",F4)))</formula>
    </cfRule>
  </conditionalFormatting>
  <conditionalFormatting sqref="F4:G6 C4:D6">
    <cfRule type="containsText" dxfId="1977" priority="55" operator="containsText" text="Aprendizaje y Crecimiento / Talento Humano">
      <formula>NOT(ISERROR(SEARCH("Aprendizaje y Crecimiento / Talento Humano",C4)))</formula>
    </cfRule>
  </conditionalFormatting>
  <conditionalFormatting sqref="H4:H6">
    <cfRule type="expression" dxfId="1976" priority="48">
      <formula>$G4&lt;&gt;"Porcentaje"</formula>
    </cfRule>
    <cfRule type="expression" dxfId="1975" priority="49">
      <formula>$G4="Porcentaje"</formula>
    </cfRule>
  </conditionalFormatting>
  <conditionalFormatting sqref="O4:O6">
    <cfRule type="containsText" dxfId="1974" priority="59" operator="containsText" text="Sin medición en la vigencia">
      <formula>NOT(ISERROR(SEARCH("Sin medición en la vigencia",O4)))</formula>
    </cfRule>
    <cfRule type="cellIs" dxfId="1973" priority="60" operator="greaterThan">
      <formula>1.1</formula>
    </cfRule>
    <cfRule type="cellIs" dxfId="1972" priority="61" operator="between">
      <formula>100%</formula>
      <formula>110%</formula>
    </cfRule>
    <cfRule type="cellIs" dxfId="1971" priority="62" operator="between">
      <formula>70%</formula>
      <formula>99.9999999%</formula>
    </cfRule>
    <cfRule type="cellIs" dxfId="1970" priority="63" operator="between">
      <formula>0</formula>
      <formula>0.6999999999999</formula>
    </cfRule>
  </conditionalFormatting>
  <conditionalFormatting sqref="P4:P6">
    <cfRule type="cellIs" dxfId="1969" priority="65" operator="greaterThan">
      <formula>1.1</formula>
    </cfRule>
    <cfRule type="cellIs" dxfId="1968" priority="66" operator="between">
      <formula>100%</formula>
      <formula>110%</formula>
    </cfRule>
    <cfRule type="cellIs" dxfId="1967" priority="67" operator="between">
      <formula>70%</formula>
      <formula>99.9999999%</formula>
    </cfRule>
    <cfRule type="cellIs" dxfId="1966" priority="68" operator="between">
      <formula>0</formula>
      <formula>0.6999999999999</formula>
    </cfRule>
  </conditionalFormatting>
  <conditionalFormatting sqref="M4:N6">
    <cfRule type="expression" dxfId="1965" priority="46">
      <formula>$G4&lt;&gt;"Porcentaje"</formula>
    </cfRule>
    <cfRule type="expression" dxfId="1964" priority="47">
      <formula>$G4="Porcentaje"</formula>
    </cfRule>
  </conditionalFormatting>
  <hyperlinks>
    <hyperlink ref="Q7" location="Principal!A1" display="volver al índice" xr:uid="{9905E4C3-DB9E-4908-905D-BFDB3BC06AF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9D9FB955-4061-4281-8412-864472205F6D}">
            <xm:f>NOT(ISERROR(SEARCH("-",P4)))</xm:f>
            <xm:f>"-"</xm:f>
            <x14:dxf>
              <fill>
                <patternFill>
                  <bgColor rgb="FF000000"/>
                </patternFill>
              </fill>
            </x14:dxf>
          </x14:cfRule>
          <xm:sqref>P4:P6</xm:sqref>
        </x14:conditionalFormatting>
      </x14:conditionalFormattings>
    </ext>
  </extLs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79ABB-682F-410B-B066-A79C148E9947}">
  <sheetPr codeName="Hoja51">
    <pageSetUpPr fitToPage="1"/>
  </sheetPr>
  <dimension ref="A1:Q8"/>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196</v>
      </c>
      <c r="E1" s="9" t="s">
        <v>784</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89" thickTop="1" thickBot="1" x14ac:dyDescent="0.3">
      <c r="A4" s="25">
        <v>167</v>
      </c>
      <c r="B4" s="26" t="s">
        <v>449</v>
      </c>
      <c r="C4" s="27" t="s">
        <v>160</v>
      </c>
      <c r="D4" s="27" t="s">
        <v>775</v>
      </c>
      <c r="E4" s="27" t="s">
        <v>776</v>
      </c>
      <c r="F4" s="27" t="s">
        <v>777</v>
      </c>
      <c r="G4" s="27" t="s">
        <v>207</v>
      </c>
      <c r="H4" s="28">
        <v>160</v>
      </c>
      <c r="I4" s="27" t="s">
        <v>132</v>
      </c>
      <c r="J4" s="27" t="s">
        <v>124</v>
      </c>
      <c r="K4" s="29" t="s">
        <v>774</v>
      </c>
      <c r="L4" s="29"/>
      <c r="M4" s="30">
        <v>160</v>
      </c>
      <c r="N4" s="30">
        <v>304</v>
      </c>
      <c r="O4" s="31">
        <v>1.9</v>
      </c>
      <c r="P4" s="31">
        <v>1.9</v>
      </c>
      <c r="Q4" s="42" t="s">
        <v>3202</v>
      </c>
    </row>
    <row r="5" spans="1:17" ht="264" thickTop="1" thickBot="1" x14ac:dyDescent="0.3">
      <c r="A5" s="25">
        <v>168</v>
      </c>
      <c r="B5" s="26" t="s">
        <v>449</v>
      </c>
      <c r="C5" s="27" t="s">
        <v>160</v>
      </c>
      <c r="D5" s="27" t="s">
        <v>775</v>
      </c>
      <c r="E5" s="27" t="s">
        <v>778</v>
      </c>
      <c r="F5" s="27" t="s">
        <v>779</v>
      </c>
      <c r="G5" s="27" t="s">
        <v>207</v>
      </c>
      <c r="H5" s="28">
        <v>176</v>
      </c>
      <c r="I5" s="27" t="s">
        <v>132</v>
      </c>
      <c r="J5" s="27" t="s">
        <v>124</v>
      </c>
      <c r="K5" s="29" t="s">
        <v>774</v>
      </c>
      <c r="L5" s="29"/>
      <c r="M5" s="30">
        <v>176</v>
      </c>
      <c r="N5" s="30">
        <v>240</v>
      </c>
      <c r="O5" s="31">
        <v>1.3636363636363635</v>
      </c>
      <c r="P5" s="31">
        <v>1.3636363636363635</v>
      </c>
      <c r="Q5" s="42" t="s">
        <v>2464</v>
      </c>
    </row>
    <row r="6" spans="1:17" ht="80.25" thickTop="1" thickBot="1" x14ac:dyDescent="0.3">
      <c r="A6" s="25">
        <v>20</v>
      </c>
      <c r="B6" s="108" t="s">
        <v>449</v>
      </c>
      <c r="C6" s="109" t="s">
        <v>160</v>
      </c>
      <c r="D6" s="109" t="s">
        <v>402</v>
      </c>
      <c r="E6" s="109" t="s">
        <v>452</v>
      </c>
      <c r="F6" s="109" t="s">
        <v>453</v>
      </c>
      <c r="G6" s="109" t="s">
        <v>122</v>
      </c>
      <c r="H6" s="110">
        <v>1</v>
      </c>
      <c r="I6" s="109" t="s">
        <v>130</v>
      </c>
      <c r="J6" s="109" t="s">
        <v>126</v>
      </c>
      <c r="K6" s="95" t="s">
        <v>51</v>
      </c>
      <c r="L6" s="95"/>
      <c r="M6" s="99"/>
      <c r="N6" s="99"/>
      <c r="O6" s="98" t="s">
        <v>406</v>
      </c>
      <c r="P6" s="98" t="s">
        <v>291</v>
      </c>
      <c r="Q6" s="414" t="s">
        <v>3203</v>
      </c>
    </row>
    <row r="7" spans="1:17" ht="114" thickTop="1" thickBot="1" x14ac:dyDescent="0.3">
      <c r="A7" s="25">
        <v>169</v>
      </c>
      <c r="B7" s="26" t="s">
        <v>460</v>
      </c>
      <c r="C7" s="27" t="s">
        <v>194</v>
      </c>
      <c r="D7" s="27" t="s">
        <v>390</v>
      </c>
      <c r="E7" s="27" t="s">
        <v>780</v>
      </c>
      <c r="F7" s="27" t="s">
        <v>781</v>
      </c>
      <c r="G7" s="27" t="s">
        <v>207</v>
      </c>
      <c r="H7" s="28">
        <v>30000</v>
      </c>
      <c r="I7" s="27" t="s">
        <v>123</v>
      </c>
      <c r="J7" s="27" t="s">
        <v>124</v>
      </c>
      <c r="K7" s="29" t="s">
        <v>774</v>
      </c>
      <c r="L7" s="29"/>
      <c r="M7" s="30">
        <v>30000</v>
      </c>
      <c r="N7" s="30">
        <v>30196</v>
      </c>
      <c r="O7" s="31">
        <v>1.0065333333333333</v>
      </c>
      <c r="P7" s="31">
        <v>1.0065333333333333</v>
      </c>
      <c r="Q7" s="351" t="s">
        <v>2465</v>
      </c>
    </row>
    <row r="8" spans="1:17" ht="34.5" thickTop="1" x14ac:dyDescent="0.35">
      <c r="M8" s="320"/>
      <c r="N8" s="320"/>
      <c r="O8" s="317" t="s">
        <v>157</v>
      </c>
      <c r="P8" s="318">
        <v>1.423389898989899</v>
      </c>
      <c r="Q8" s="319" t="s">
        <v>158</v>
      </c>
    </row>
  </sheetData>
  <sheetProtection algorithmName="SHA-512" hashValue="WUO2k4FjHgKjr7KFC8PI0Gob/ehUhyP2NKjnCm5koeOCjNMdnyq9zkAX8//YHncHXV+sR9z0O6SeVzQVlxDqvQ==" saltValue="3NAb4YNn6YfJ4EtPbiRtuw==" spinCount="100000" sheet="1" formatCells="0" formatColumns="0"/>
  <autoFilter ref="A3:Q7" xr:uid="{00000000-0009-0000-0000-000000000000}"/>
  <conditionalFormatting sqref="B4:B7">
    <cfRule type="containsText" dxfId="1962" priority="41" operator="containsText" text="Normatividad al Servicio del Cambio / Procesos">
      <formula>NOT(ISERROR(SEARCH("Normatividad al Servicio del Cambio / Procesos",B4)))</formula>
    </cfRule>
    <cfRule type="containsText" dxfId="1961" priority="69" operator="containsText" text="Transparencia y Cercanía al Ciudadano / Grupos de Interés ">
      <formula>NOT(ISERROR(SEARCH("Transparencia y Cercanía al Ciudadano / Grupos de Interés ",B4)))</formula>
    </cfRule>
    <cfRule type="containsText" dxfId="1960" priority="70" operator="containsText" text="Apoyo a la Modernización DIAN / Procesos">
      <formula>NOT(ISERROR(SEARCH("Apoyo a la Modernización DIAN / Procesos",B4)))</formula>
    </cfRule>
    <cfRule type="containsText" dxfId="1959" priority="71" operator="containsText" text="Transformación Cultural y Gestión del Cambio / Talento Humano">
      <formula>NOT(ISERROR(SEARCH("Transformación Cultural y Gestión del Cambio / Talento Humano",B4)))</formula>
    </cfRule>
    <cfRule type="containsText" dxfId="1958"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7 F4:G7">
    <cfRule type="containsText" dxfId="1957" priority="56" operator="containsText" text="Modernización y Gestión Integral de Procesos del Negocio / Procesos">
      <formula>NOT(ISERROR(SEARCH("Modernización y Gestión Integral de Procesos del Negocio / Procesos",C4)))</formula>
    </cfRule>
    <cfRule type="containsText" dxfId="1956" priority="57" operator="containsText" text="Transparencia y Cercanía al Ciudadano / Grupos de Interés">
      <formula>NOT(ISERROR(SEARCH("Transparencia y Cercanía al Ciudadano / Grupos de Interés",C4)))</formula>
    </cfRule>
    <cfRule type="containsText" dxfId="1955" priority="58" operator="containsText" text="Legitimidad y Sostenibilidad Fiscal / Resultados">
      <formula>NOT(ISERROR(SEARCH("Legitimidad y Sostenibilidad Fiscal / Resultados",C4)))</formula>
    </cfRule>
  </conditionalFormatting>
  <conditionalFormatting sqref="F4:G4 I4:J7">
    <cfRule type="containsText" dxfId="1954" priority="42" operator="containsText" text="Aprendizaje y Crecimiento / Talento Humano">
      <formula>NOT(ISERROR(SEARCH("Aprendizaje y Crecimiento / Talento Humano",F4)))</formula>
    </cfRule>
    <cfRule type="containsText" dxfId="1953" priority="43" operator="containsText" text="Modernización y Gestión Integral de Procesos del Negocio / Procesos">
      <formula>NOT(ISERROR(SEARCH("Modernización y Gestión Integral de Procesos del Negocio / Procesos",F4)))</formula>
    </cfRule>
    <cfRule type="containsText" dxfId="1952" priority="44" operator="containsText" text="Transparencia y Cercanía al Ciudadano / Grupos de Interés">
      <formula>NOT(ISERROR(SEARCH("Transparencia y Cercanía al Ciudadano / Grupos de Interés",F4)))</formula>
    </cfRule>
    <cfRule type="containsText" dxfId="1951" priority="45" operator="containsText" text="Legitimidad y Sostenibilidad Fiscal / Resultados">
      <formula>NOT(ISERROR(SEARCH("Legitimidad y Sostenibilidad Fiscal / Resultados",F4)))</formula>
    </cfRule>
  </conditionalFormatting>
  <conditionalFormatting sqref="F4:G7 C4:D7">
    <cfRule type="containsText" dxfId="1950" priority="55" operator="containsText" text="Aprendizaje y Crecimiento / Talento Humano">
      <formula>NOT(ISERROR(SEARCH("Aprendizaje y Crecimiento / Talento Humano",C4)))</formula>
    </cfRule>
  </conditionalFormatting>
  <conditionalFormatting sqref="H4:H7">
    <cfRule type="expression" dxfId="1949" priority="48">
      <formula>$G4&lt;&gt;"Porcentaje"</formula>
    </cfRule>
    <cfRule type="expression" dxfId="1948" priority="49">
      <formula>$G4="Porcentaje"</formula>
    </cfRule>
  </conditionalFormatting>
  <conditionalFormatting sqref="O4:O7">
    <cfRule type="containsText" dxfId="1947" priority="59" operator="containsText" text="Sin medición en la vigencia">
      <formula>NOT(ISERROR(SEARCH("Sin medición en la vigencia",O4)))</formula>
    </cfRule>
    <cfRule type="cellIs" dxfId="1946" priority="60" operator="greaterThan">
      <formula>1.1</formula>
    </cfRule>
    <cfRule type="cellIs" dxfId="1945" priority="61" operator="between">
      <formula>100%</formula>
      <formula>110%</formula>
    </cfRule>
    <cfRule type="cellIs" dxfId="1944" priority="62" operator="between">
      <formula>70%</formula>
      <formula>99.9999999%</formula>
    </cfRule>
    <cfRule type="cellIs" dxfId="1943" priority="63" operator="between">
      <formula>0</formula>
      <formula>0.6999999999999</formula>
    </cfRule>
  </conditionalFormatting>
  <conditionalFormatting sqref="P4:P7">
    <cfRule type="cellIs" dxfId="1942" priority="65" operator="greaterThan">
      <formula>1.1</formula>
    </cfRule>
    <cfRule type="cellIs" dxfId="1941" priority="66" operator="between">
      <formula>100%</formula>
      <formula>110%</formula>
    </cfRule>
    <cfRule type="cellIs" dxfId="1940" priority="67" operator="between">
      <formula>70%</formula>
      <formula>99.9999999%</formula>
    </cfRule>
    <cfRule type="cellIs" dxfId="1939" priority="68" operator="between">
      <formula>0</formula>
      <formula>0.6999999999999</formula>
    </cfRule>
  </conditionalFormatting>
  <conditionalFormatting sqref="M4:N7">
    <cfRule type="expression" dxfId="1938" priority="46">
      <formula>$G4&lt;&gt;"Porcentaje"</formula>
    </cfRule>
    <cfRule type="expression" dxfId="1937" priority="47">
      <formula>$G4="Porcentaje"</formula>
    </cfRule>
  </conditionalFormatting>
  <hyperlinks>
    <hyperlink ref="Q8" location="Principal!A1" display="volver al índice" xr:uid="{506A20D7-A3BA-4D92-A07D-5C227311487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D106BD0D-CE18-4E99-94BF-7906F29CEFE1}">
            <xm:f>NOT(ISERROR(SEARCH("-",P4)))</xm:f>
            <xm:f>"-"</xm:f>
            <x14:dxf>
              <fill>
                <patternFill>
                  <bgColor rgb="FF000000"/>
                </patternFill>
              </fill>
            </x14:dxf>
          </x14:cfRule>
          <xm:sqref>P4:P7</xm:sqref>
        </x14:conditionalFormatting>
      </x14:conditionalFormattings>
    </ext>
  </extLs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23BFC-2B96-4247-BB55-BE3972167F5D}">
  <sheetPr codeName="Hoja52">
    <pageSetUpPr fitToPage="1"/>
  </sheetPr>
  <dimension ref="A1:Q11"/>
  <sheetViews>
    <sheetView zoomScale="60" zoomScaleNormal="60" workbookViewId="0">
      <pane xSplit="5" ySplit="3" topLeftCell="M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212</v>
      </c>
      <c r="E1" s="9" t="s">
        <v>774</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57.75"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1.0529999999999999</v>
      </c>
      <c r="O4" s="31">
        <v>1.108421052631579</v>
      </c>
      <c r="P4" s="31">
        <v>1.108421052631579</v>
      </c>
      <c r="Q4" s="42" t="s">
        <v>2468</v>
      </c>
    </row>
    <row r="5" spans="1:17" ht="189" thickTop="1" thickBot="1" x14ac:dyDescent="0.3">
      <c r="A5" s="25">
        <v>167</v>
      </c>
      <c r="B5" s="26" t="s">
        <v>449</v>
      </c>
      <c r="C5" s="27" t="s">
        <v>160</v>
      </c>
      <c r="D5" s="27" t="s">
        <v>775</v>
      </c>
      <c r="E5" s="27" t="s">
        <v>776</v>
      </c>
      <c r="F5" s="27" t="s">
        <v>777</v>
      </c>
      <c r="G5" s="27" t="s">
        <v>207</v>
      </c>
      <c r="H5" s="28">
        <v>160</v>
      </c>
      <c r="I5" s="27" t="s">
        <v>132</v>
      </c>
      <c r="J5" s="27" t="s">
        <v>124</v>
      </c>
      <c r="K5" s="29" t="s">
        <v>774</v>
      </c>
      <c r="L5" s="29"/>
      <c r="M5" s="30">
        <v>160</v>
      </c>
      <c r="N5" s="30">
        <v>304</v>
      </c>
      <c r="O5" s="31">
        <v>1.9</v>
      </c>
      <c r="P5" s="31">
        <v>1.9</v>
      </c>
      <c r="Q5" s="42" t="s">
        <v>3202</v>
      </c>
    </row>
    <row r="6" spans="1:17" ht="264" thickTop="1" thickBot="1" x14ac:dyDescent="0.3">
      <c r="A6" s="25">
        <v>168</v>
      </c>
      <c r="B6" s="26" t="s">
        <v>449</v>
      </c>
      <c r="C6" s="27" t="s">
        <v>160</v>
      </c>
      <c r="D6" s="27" t="s">
        <v>775</v>
      </c>
      <c r="E6" s="27" t="s">
        <v>778</v>
      </c>
      <c r="F6" s="27" t="s">
        <v>779</v>
      </c>
      <c r="G6" s="27" t="s">
        <v>207</v>
      </c>
      <c r="H6" s="28">
        <v>176</v>
      </c>
      <c r="I6" s="27" t="s">
        <v>132</v>
      </c>
      <c r="J6" s="27" t="s">
        <v>124</v>
      </c>
      <c r="K6" s="29" t="s">
        <v>774</v>
      </c>
      <c r="L6" s="29"/>
      <c r="M6" s="30">
        <v>176</v>
      </c>
      <c r="N6" s="30">
        <v>240</v>
      </c>
      <c r="O6" s="31">
        <v>1.3636363636363635</v>
      </c>
      <c r="P6" s="31">
        <v>1.3636363636363635</v>
      </c>
      <c r="Q6" s="42" t="s">
        <v>2464</v>
      </c>
    </row>
    <row r="7" spans="1:17" ht="80.25" thickTop="1" thickBot="1" x14ac:dyDescent="0.3">
      <c r="A7" s="25">
        <v>20</v>
      </c>
      <c r="B7" s="111" t="s">
        <v>449</v>
      </c>
      <c r="C7" s="112" t="s">
        <v>160</v>
      </c>
      <c r="D7" s="112" t="s">
        <v>402</v>
      </c>
      <c r="E7" s="112" t="s">
        <v>452</v>
      </c>
      <c r="F7" s="112" t="s">
        <v>453</v>
      </c>
      <c r="G7" s="112" t="s">
        <v>122</v>
      </c>
      <c r="H7" s="113">
        <v>1</v>
      </c>
      <c r="I7" s="112" t="s">
        <v>130</v>
      </c>
      <c r="J7" s="112" t="s">
        <v>126</v>
      </c>
      <c r="K7" s="114" t="s">
        <v>51</v>
      </c>
      <c r="L7" s="114"/>
      <c r="M7" s="117"/>
      <c r="N7" s="117"/>
      <c r="O7" s="116" t="s">
        <v>406</v>
      </c>
      <c r="P7" s="116" t="s">
        <v>291</v>
      </c>
      <c r="Q7" s="414" t="s">
        <v>3203</v>
      </c>
    </row>
    <row r="8" spans="1:17" ht="114" thickTop="1" thickBot="1" x14ac:dyDescent="0.3">
      <c r="A8" s="25">
        <v>169</v>
      </c>
      <c r="B8" s="26" t="s">
        <v>460</v>
      </c>
      <c r="C8" s="27" t="s">
        <v>194</v>
      </c>
      <c r="D8" s="27" t="s">
        <v>390</v>
      </c>
      <c r="E8" s="27" t="s">
        <v>780</v>
      </c>
      <c r="F8" s="27" t="s">
        <v>781</v>
      </c>
      <c r="G8" s="27" t="s">
        <v>207</v>
      </c>
      <c r="H8" s="28">
        <v>30000</v>
      </c>
      <c r="I8" s="27" t="s">
        <v>123</v>
      </c>
      <c r="J8" s="27" t="s">
        <v>124</v>
      </c>
      <c r="K8" s="29" t="s">
        <v>774</v>
      </c>
      <c r="L8" s="29"/>
      <c r="M8" s="30">
        <v>30000</v>
      </c>
      <c r="N8" s="30">
        <v>30196</v>
      </c>
      <c r="O8" s="31">
        <v>1.0065333333333333</v>
      </c>
      <c r="P8" s="31">
        <v>1.0065333333333333</v>
      </c>
      <c r="Q8" s="351" t="s">
        <v>2465</v>
      </c>
    </row>
    <row r="9" spans="1:17" ht="76.5" thickTop="1" thickBot="1" x14ac:dyDescent="0.3">
      <c r="A9" s="25">
        <v>170</v>
      </c>
      <c r="B9" s="26" t="s">
        <v>460</v>
      </c>
      <c r="C9" s="27" t="s">
        <v>194</v>
      </c>
      <c r="D9" s="27" t="s">
        <v>782</v>
      </c>
      <c r="E9" s="27" t="s">
        <v>336</v>
      </c>
      <c r="F9" s="27" t="s">
        <v>783</v>
      </c>
      <c r="G9" s="27" t="s">
        <v>207</v>
      </c>
      <c r="H9" s="28">
        <v>24</v>
      </c>
      <c r="I9" s="27" t="s">
        <v>130</v>
      </c>
      <c r="J9" s="27" t="s">
        <v>124</v>
      </c>
      <c r="K9" s="29" t="s">
        <v>774</v>
      </c>
      <c r="L9" s="29"/>
      <c r="M9" s="30">
        <v>24</v>
      </c>
      <c r="N9" s="30">
        <v>24</v>
      </c>
      <c r="O9" s="31">
        <v>1</v>
      </c>
      <c r="P9" s="31">
        <v>1</v>
      </c>
      <c r="Q9" s="351" t="s">
        <v>2466</v>
      </c>
    </row>
    <row r="10" spans="1:17" ht="57.75" thickTop="1" thickBot="1" x14ac:dyDescent="0.3">
      <c r="A10" s="25">
        <v>171</v>
      </c>
      <c r="B10" s="26" t="s">
        <v>460</v>
      </c>
      <c r="C10" s="27" t="s">
        <v>194</v>
      </c>
      <c r="D10" s="27" t="s">
        <v>782</v>
      </c>
      <c r="E10" s="27" t="s">
        <v>337</v>
      </c>
      <c r="F10" s="27" t="s">
        <v>338</v>
      </c>
      <c r="G10" s="27" t="s">
        <v>207</v>
      </c>
      <c r="H10" s="28">
        <v>8</v>
      </c>
      <c r="I10" s="27" t="s">
        <v>130</v>
      </c>
      <c r="J10" s="27" t="s">
        <v>124</v>
      </c>
      <c r="K10" s="29" t="s">
        <v>774</v>
      </c>
      <c r="L10" s="29"/>
      <c r="M10" s="30">
        <v>8</v>
      </c>
      <c r="N10" s="30">
        <v>8</v>
      </c>
      <c r="O10" s="31">
        <v>1</v>
      </c>
      <c r="P10" s="31">
        <v>1</v>
      </c>
      <c r="Q10" s="351" t="s">
        <v>2467</v>
      </c>
    </row>
    <row r="11" spans="1:17" ht="34.5" thickTop="1" x14ac:dyDescent="0.35">
      <c r="M11" s="320"/>
      <c r="N11" s="320"/>
      <c r="O11" s="317" t="s">
        <v>157</v>
      </c>
      <c r="P11" s="318">
        <v>1.229765124933546</v>
      </c>
      <c r="Q11" s="319" t="s">
        <v>158</v>
      </c>
    </row>
  </sheetData>
  <sheetProtection algorithmName="SHA-512" hashValue="oqffXIBtPLZbpeINfRXchL7W/dRhEMOPG4tbHV2nlmYjUI3BHM3mEj8BguW4yiCAGbftbt6SeeOpgby5WEy6hA==" saltValue="yT6iRYQTKS6uLwNzhzDtBw==" spinCount="100000" sheet="1" formatCells="0" formatColumns="0"/>
  <autoFilter ref="A3:Q10" xr:uid="{00000000-0009-0000-0000-000000000000}"/>
  <conditionalFormatting sqref="B4:B10">
    <cfRule type="containsText" dxfId="1935" priority="41" operator="containsText" text="Normatividad al Servicio del Cambio / Procesos">
      <formula>NOT(ISERROR(SEARCH("Normatividad al Servicio del Cambio / Procesos",B4)))</formula>
    </cfRule>
    <cfRule type="containsText" dxfId="1934" priority="69" operator="containsText" text="Transparencia y Cercanía al Ciudadano / Grupos de Interés ">
      <formula>NOT(ISERROR(SEARCH("Transparencia y Cercanía al Ciudadano / Grupos de Interés ",B4)))</formula>
    </cfRule>
    <cfRule type="containsText" dxfId="1933" priority="70" operator="containsText" text="Apoyo a la Modernización DIAN / Procesos">
      <formula>NOT(ISERROR(SEARCH("Apoyo a la Modernización DIAN / Procesos",B4)))</formula>
    </cfRule>
    <cfRule type="containsText" dxfId="1932" priority="71" operator="containsText" text="Transformación Cultural y Gestión del Cambio / Talento Humano">
      <formula>NOT(ISERROR(SEARCH("Transformación Cultural y Gestión del Cambio / Talento Humano",B4)))</formula>
    </cfRule>
    <cfRule type="containsText" dxfId="1931"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0 F4:G10">
    <cfRule type="containsText" dxfId="1930" priority="56" operator="containsText" text="Modernización y Gestión Integral de Procesos del Negocio / Procesos">
      <formula>NOT(ISERROR(SEARCH("Modernización y Gestión Integral de Procesos del Negocio / Procesos",C4)))</formula>
    </cfRule>
    <cfRule type="containsText" dxfId="1929" priority="57" operator="containsText" text="Transparencia y Cercanía al Ciudadano / Grupos de Interés">
      <formula>NOT(ISERROR(SEARCH("Transparencia y Cercanía al Ciudadano / Grupos de Interés",C4)))</formula>
    </cfRule>
    <cfRule type="containsText" dxfId="1928" priority="58" operator="containsText" text="Legitimidad y Sostenibilidad Fiscal / Resultados">
      <formula>NOT(ISERROR(SEARCH("Legitimidad y Sostenibilidad Fiscal / Resultados",C4)))</formula>
    </cfRule>
  </conditionalFormatting>
  <conditionalFormatting sqref="F4:G5 I4:J10">
    <cfRule type="containsText" dxfId="1927" priority="42" operator="containsText" text="Aprendizaje y Crecimiento / Talento Humano">
      <formula>NOT(ISERROR(SEARCH("Aprendizaje y Crecimiento / Talento Humano",F4)))</formula>
    </cfRule>
    <cfRule type="containsText" dxfId="1926" priority="43" operator="containsText" text="Modernización y Gestión Integral de Procesos del Negocio / Procesos">
      <formula>NOT(ISERROR(SEARCH("Modernización y Gestión Integral de Procesos del Negocio / Procesos",F4)))</formula>
    </cfRule>
    <cfRule type="containsText" dxfId="1925" priority="44" operator="containsText" text="Transparencia y Cercanía al Ciudadano / Grupos de Interés">
      <formula>NOT(ISERROR(SEARCH("Transparencia y Cercanía al Ciudadano / Grupos de Interés",F4)))</formula>
    </cfRule>
    <cfRule type="containsText" dxfId="1924" priority="45" operator="containsText" text="Legitimidad y Sostenibilidad Fiscal / Resultados">
      <formula>NOT(ISERROR(SEARCH("Legitimidad y Sostenibilidad Fiscal / Resultados",F4)))</formula>
    </cfRule>
  </conditionalFormatting>
  <conditionalFormatting sqref="F4:G10 C4:D10">
    <cfRule type="containsText" dxfId="1923" priority="55" operator="containsText" text="Aprendizaje y Crecimiento / Talento Humano">
      <formula>NOT(ISERROR(SEARCH("Aprendizaje y Crecimiento / Talento Humano",C4)))</formula>
    </cfRule>
  </conditionalFormatting>
  <conditionalFormatting sqref="H4:H10">
    <cfRule type="expression" dxfId="1922" priority="48">
      <formula>$G4&lt;&gt;"Porcentaje"</formula>
    </cfRule>
    <cfRule type="expression" dxfId="1921" priority="49">
      <formula>$G4="Porcentaje"</formula>
    </cfRule>
  </conditionalFormatting>
  <conditionalFormatting sqref="O4:O10">
    <cfRule type="containsText" dxfId="1920" priority="59" operator="containsText" text="Sin medición en la vigencia">
      <formula>NOT(ISERROR(SEARCH("Sin medición en la vigencia",O4)))</formula>
    </cfRule>
    <cfRule type="cellIs" dxfId="1919" priority="60" operator="greaterThan">
      <formula>1.1</formula>
    </cfRule>
    <cfRule type="cellIs" dxfId="1918" priority="61" operator="between">
      <formula>100%</formula>
      <formula>110%</formula>
    </cfRule>
    <cfRule type="cellIs" dxfId="1917" priority="62" operator="between">
      <formula>70%</formula>
      <formula>99.9999999%</formula>
    </cfRule>
    <cfRule type="cellIs" dxfId="1916" priority="63" operator="between">
      <formula>0</formula>
      <formula>0.6999999999999</formula>
    </cfRule>
  </conditionalFormatting>
  <conditionalFormatting sqref="P4:P10">
    <cfRule type="cellIs" dxfId="1915" priority="65" operator="greaterThan">
      <formula>1.1</formula>
    </cfRule>
    <cfRule type="cellIs" dxfId="1914" priority="66" operator="between">
      <formula>100%</formula>
      <formula>110%</formula>
    </cfRule>
    <cfRule type="cellIs" dxfId="1913" priority="67" operator="between">
      <formula>70%</formula>
      <formula>99.9999999%</formula>
    </cfRule>
    <cfRule type="cellIs" dxfId="1912" priority="68" operator="between">
      <formula>0</formula>
      <formula>0.6999999999999</formula>
    </cfRule>
  </conditionalFormatting>
  <conditionalFormatting sqref="M4:N10">
    <cfRule type="expression" dxfId="1911" priority="46">
      <formula>$G4&lt;&gt;"Porcentaje"</formula>
    </cfRule>
    <cfRule type="expression" dxfId="1910" priority="47">
      <formula>$G4="Porcentaje"</formula>
    </cfRule>
  </conditionalFormatting>
  <hyperlinks>
    <hyperlink ref="Q11" location="Principal!A1" display="volver al índice" xr:uid="{153EA4A5-7980-46F9-8971-1CCD71B8C2E8}"/>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0CE5C06C-EFDE-41F6-9449-A9203424E88B}">
            <xm:f>NOT(ISERROR(SEARCH("-",P4)))</xm:f>
            <xm:f>"-"</xm:f>
            <x14:dxf>
              <fill>
                <patternFill>
                  <bgColor rgb="FF000000"/>
                </patternFill>
              </fill>
            </x14:dxf>
          </x14:cfRule>
          <xm:sqref>P4:P10</xm:sqref>
        </x14:conditionalFormatting>
      </x14:conditionalFormattings>
    </ext>
  </extLs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11F1D-3428-47EF-BBF3-22E279238E32}">
  <sheetPr codeName="Hoja53">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253</v>
      </c>
      <c r="E1" s="9" t="s">
        <v>108</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33"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49">
        <v>0.94099999999999995</v>
      </c>
      <c r="O4" s="31">
        <v>0.9905263157894737</v>
      </c>
      <c r="P4" s="31">
        <v>0.9905263157894737</v>
      </c>
      <c r="Q4" s="42" t="s">
        <v>2359</v>
      </c>
    </row>
    <row r="5" spans="1:17" ht="57.75"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49">
        <v>0.59899999999999998</v>
      </c>
      <c r="O5" s="31">
        <v>0.63052631578947371</v>
      </c>
      <c r="P5" s="31">
        <v>0.63052631578947371</v>
      </c>
      <c r="Q5" s="42" t="s">
        <v>2360</v>
      </c>
    </row>
    <row r="6" spans="1:17" ht="114" thickTop="1" thickBot="1" x14ac:dyDescent="0.3">
      <c r="A6" s="25">
        <v>172</v>
      </c>
      <c r="B6" s="26" t="s">
        <v>449</v>
      </c>
      <c r="C6" s="27" t="s">
        <v>160</v>
      </c>
      <c r="D6" s="27" t="s">
        <v>710</v>
      </c>
      <c r="E6" s="27" t="s">
        <v>711</v>
      </c>
      <c r="F6" s="27" t="s">
        <v>339</v>
      </c>
      <c r="G6" s="27" t="s">
        <v>122</v>
      </c>
      <c r="H6" s="28">
        <v>1</v>
      </c>
      <c r="I6" s="27" t="s">
        <v>153</v>
      </c>
      <c r="J6" s="27" t="s">
        <v>126</v>
      </c>
      <c r="K6" s="29" t="s">
        <v>108</v>
      </c>
      <c r="L6" s="29"/>
      <c r="M6" s="30">
        <v>1</v>
      </c>
      <c r="N6" s="30">
        <v>1</v>
      </c>
      <c r="O6" s="31">
        <v>1</v>
      </c>
      <c r="P6" s="31">
        <v>1</v>
      </c>
      <c r="Q6" s="42" t="s">
        <v>2361</v>
      </c>
    </row>
    <row r="7" spans="1:17" ht="132.75" thickTop="1" thickBot="1" x14ac:dyDescent="0.3">
      <c r="A7" s="25">
        <v>173</v>
      </c>
      <c r="B7" s="26" t="s">
        <v>449</v>
      </c>
      <c r="C7" s="27" t="s">
        <v>160</v>
      </c>
      <c r="D7" s="27" t="s">
        <v>712</v>
      </c>
      <c r="E7" s="27" t="s">
        <v>713</v>
      </c>
      <c r="F7" s="27" t="s">
        <v>714</v>
      </c>
      <c r="G7" s="27" t="s">
        <v>122</v>
      </c>
      <c r="H7" s="28">
        <v>1</v>
      </c>
      <c r="I7" s="27" t="s">
        <v>130</v>
      </c>
      <c r="J7" s="27" t="s">
        <v>126</v>
      </c>
      <c r="K7" s="29" t="s">
        <v>108</v>
      </c>
      <c r="L7" s="29"/>
      <c r="M7" s="30">
        <v>1</v>
      </c>
      <c r="N7" s="30">
        <v>1</v>
      </c>
      <c r="O7" s="31">
        <v>1</v>
      </c>
      <c r="P7" s="31">
        <v>1</v>
      </c>
      <c r="Q7" s="42" t="s">
        <v>2362</v>
      </c>
    </row>
    <row r="8" spans="1:17" ht="114" thickTop="1" thickBot="1" x14ac:dyDescent="0.3">
      <c r="A8" s="137">
        <v>20</v>
      </c>
      <c r="B8" s="138" t="s">
        <v>449</v>
      </c>
      <c r="C8" s="140" t="s">
        <v>160</v>
      </c>
      <c r="D8" s="140" t="s">
        <v>402</v>
      </c>
      <c r="E8" s="140" t="s">
        <v>452</v>
      </c>
      <c r="F8" s="140" t="s">
        <v>453</v>
      </c>
      <c r="G8" s="140" t="s">
        <v>122</v>
      </c>
      <c r="H8" s="141">
        <v>1</v>
      </c>
      <c r="I8" s="140" t="s">
        <v>130</v>
      </c>
      <c r="J8" s="140" t="s">
        <v>126</v>
      </c>
      <c r="K8" s="142" t="s">
        <v>51</v>
      </c>
      <c r="L8" s="142"/>
      <c r="M8" s="143">
        <v>1</v>
      </c>
      <c r="N8" s="143">
        <v>0</v>
      </c>
      <c r="O8" s="144" t="s">
        <v>406</v>
      </c>
      <c r="P8" s="144" t="s">
        <v>291</v>
      </c>
      <c r="Q8" s="145" t="s">
        <v>2363</v>
      </c>
    </row>
    <row r="9" spans="1:17" ht="80.2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1.0766666666666664</v>
      </c>
      <c r="O9" s="31">
        <v>1.196296296296296</v>
      </c>
      <c r="P9" s="31">
        <v>1.196296296296296</v>
      </c>
      <c r="Q9" s="42" t="s">
        <v>2364</v>
      </c>
    </row>
    <row r="10" spans="1:17" ht="34.5" thickTop="1" x14ac:dyDescent="0.35">
      <c r="M10" s="320"/>
      <c r="N10" s="320"/>
      <c r="O10" s="317" t="s">
        <v>157</v>
      </c>
      <c r="P10" s="318">
        <v>0.9634697855750487</v>
      </c>
      <c r="Q10" s="319" t="s">
        <v>158</v>
      </c>
    </row>
  </sheetData>
  <sheetProtection algorithmName="SHA-512" hashValue="9UCaADEbZeq+dAAlXhP+49BSQQ9AFXrzmiZpG0o2PEcVpriNvy15SpByfhrqGwq0NJtVrNeHtpawddeMZJmC3Q==" saltValue="6KDc2DjRCEWWjKnze9duLw==" spinCount="100000" sheet="1" formatCells="0" formatColumns="0"/>
  <autoFilter ref="A3:Q9" xr:uid="{00000000-0009-0000-0000-000000000000}"/>
  <conditionalFormatting sqref="B4:B9">
    <cfRule type="containsText" dxfId="1908" priority="78" operator="containsText" text="Normatividad al Servicio del Cambio / Procesos">
      <formula>NOT(ISERROR(SEARCH("Normatividad al Servicio del Cambio / Procesos",B4)))</formula>
    </cfRule>
    <cfRule type="containsText" dxfId="1907" priority="106" operator="containsText" text="Transparencia y Cercanía al Ciudadano / Grupos de Interés ">
      <formula>NOT(ISERROR(SEARCH("Transparencia y Cercanía al Ciudadano / Grupos de Interés ",B4)))</formula>
    </cfRule>
    <cfRule type="containsText" dxfId="1906" priority="107" operator="containsText" text="Apoyo a la Modernización DIAN / Procesos">
      <formula>NOT(ISERROR(SEARCH("Apoyo a la Modernización DIAN / Procesos",B4)))</formula>
    </cfRule>
    <cfRule type="containsText" dxfId="1905" priority="108" operator="containsText" text="Transformación Cultural y Gestión del Cambio / Talento Humano">
      <formula>NOT(ISERROR(SEARCH("Transformación Cultural y Gestión del Cambio / Talento Humano",B4)))</formula>
    </cfRule>
    <cfRule type="containsText" dxfId="1904" priority="109"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1903" priority="93" operator="containsText" text="Modernización y Gestión Integral de Procesos del Negocio / Procesos">
      <formula>NOT(ISERROR(SEARCH("Modernización y Gestión Integral de Procesos del Negocio / Procesos",C4)))</formula>
    </cfRule>
    <cfRule type="containsText" dxfId="1902" priority="94" operator="containsText" text="Transparencia y Cercanía al Ciudadano / Grupos de Interés">
      <formula>NOT(ISERROR(SEARCH("Transparencia y Cercanía al Ciudadano / Grupos de Interés",C4)))</formula>
    </cfRule>
    <cfRule type="containsText" dxfId="1901" priority="95" operator="containsText" text="Legitimidad y Sostenibilidad Fiscal / Resultados">
      <formula>NOT(ISERROR(SEARCH("Legitimidad y Sostenibilidad Fiscal / Resultados",C4)))</formula>
    </cfRule>
  </conditionalFormatting>
  <conditionalFormatting sqref="F4:G7 I4:J9">
    <cfRule type="containsText" dxfId="1900" priority="79" operator="containsText" text="Aprendizaje y Crecimiento / Talento Humano">
      <formula>NOT(ISERROR(SEARCH("Aprendizaje y Crecimiento / Talento Humano",F4)))</formula>
    </cfRule>
    <cfRule type="containsText" dxfId="1899" priority="80" operator="containsText" text="Modernización y Gestión Integral de Procesos del Negocio / Procesos">
      <formula>NOT(ISERROR(SEARCH("Modernización y Gestión Integral de Procesos del Negocio / Procesos",F4)))</formula>
    </cfRule>
    <cfRule type="containsText" dxfId="1898" priority="81" operator="containsText" text="Transparencia y Cercanía al Ciudadano / Grupos de Interés">
      <formula>NOT(ISERROR(SEARCH("Transparencia y Cercanía al Ciudadano / Grupos de Interés",F4)))</formula>
    </cfRule>
    <cfRule type="containsText" dxfId="1897" priority="82" operator="containsText" text="Legitimidad y Sostenibilidad Fiscal / Resultados">
      <formula>NOT(ISERROR(SEARCH("Legitimidad y Sostenibilidad Fiscal / Resultados",F4)))</formula>
    </cfRule>
  </conditionalFormatting>
  <conditionalFormatting sqref="F4:G9 C4:D9">
    <cfRule type="containsText" dxfId="1896" priority="92" operator="containsText" text="Aprendizaje y Crecimiento / Talento Humano">
      <formula>NOT(ISERROR(SEARCH("Aprendizaje y Crecimiento / Talento Humano",C4)))</formula>
    </cfRule>
  </conditionalFormatting>
  <conditionalFormatting sqref="H4:H9">
    <cfRule type="expression" dxfId="1895" priority="85">
      <formula>$G4&lt;&gt;"Porcentaje"</formula>
    </cfRule>
    <cfRule type="expression" dxfId="1894" priority="86">
      <formula>$G4="Porcentaje"</formula>
    </cfRule>
  </conditionalFormatting>
  <conditionalFormatting sqref="O4:O5 O7:O8">
    <cfRule type="containsText" dxfId="1893" priority="96" operator="containsText" text="Sin medición en la vigencia">
      <formula>NOT(ISERROR(SEARCH("Sin medición en la vigencia",O4)))</formula>
    </cfRule>
    <cfRule type="cellIs" dxfId="1892" priority="97" operator="greaterThan">
      <formula>1.1</formula>
    </cfRule>
    <cfRule type="cellIs" dxfId="1891" priority="98" operator="between">
      <formula>100%</formula>
      <formula>110%</formula>
    </cfRule>
    <cfRule type="cellIs" dxfId="1890" priority="99" operator="between">
      <formula>70%</formula>
      <formula>99.9999999%</formula>
    </cfRule>
    <cfRule type="cellIs" dxfId="1889" priority="100" operator="between">
      <formula>0</formula>
      <formula>0.6999999999999</formula>
    </cfRule>
  </conditionalFormatting>
  <conditionalFormatting sqref="P4:P5 P7:P8">
    <cfRule type="cellIs" dxfId="1888" priority="102" operator="greaterThan">
      <formula>1.1</formula>
    </cfRule>
    <cfRule type="cellIs" dxfId="1887" priority="103" operator="between">
      <formula>100%</formula>
      <formula>110%</formula>
    </cfRule>
    <cfRule type="cellIs" dxfId="1886" priority="104" operator="between">
      <formula>70%</formula>
      <formula>99.9999999%</formula>
    </cfRule>
    <cfRule type="cellIs" dxfId="1885" priority="105" operator="between">
      <formula>0</formula>
      <formula>0.6999999999999</formula>
    </cfRule>
  </conditionalFormatting>
  <conditionalFormatting sqref="M4:N5 M7:N8">
    <cfRule type="expression" dxfId="1884" priority="83">
      <formula>$G4&lt;&gt;"Porcentaje"</formula>
    </cfRule>
    <cfRule type="expression" dxfId="1883" priority="84">
      <formula>$G4="Porcentaje"</formula>
    </cfRule>
  </conditionalFormatting>
  <conditionalFormatting sqref="Q8">
    <cfRule type="cellIs" dxfId="1882" priority="35" operator="equal">
      <formula>0</formula>
    </cfRule>
  </conditionalFormatting>
  <conditionalFormatting sqref="M6:N6">
    <cfRule type="expression" dxfId="1881" priority="23">
      <formula>$G6&lt;&gt;"Porcentaje"</formula>
    </cfRule>
    <cfRule type="expression" dxfId="1880" priority="24">
      <formula>$G6="Porcentaje"</formula>
    </cfRule>
  </conditionalFormatting>
  <conditionalFormatting sqref="O6">
    <cfRule type="containsText" dxfId="1879" priority="25" operator="containsText" text="Sin medición en la vigencia">
      <formula>NOT(ISERROR(SEARCH("Sin medición en la vigencia",O6)))</formula>
    </cfRule>
    <cfRule type="cellIs" dxfId="1878" priority="26" operator="greaterThan">
      <formula>1.1</formula>
    </cfRule>
    <cfRule type="cellIs" dxfId="1877" priority="27" operator="between">
      <formula>100%</formula>
      <formula>110%</formula>
    </cfRule>
    <cfRule type="cellIs" dxfId="1876" priority="28" operator="between">
      <formula>70%</formula>
      <formula>99.9999999%</formula>
    </cfRule>
    <cfRule type="cellIs" dxfId="1875" priority="29" operator="between">
      <formula>0</formula>
      <formula>0.6999999999999</formula>
    </cfRule>
  </conditionalFormatting>
  <conditionalFormatting sqref="P6">
    <cfRule type="cellIs" dxfId="1874" priority="31" operator="greaterThan">
      <formula>1.1</formula>
    </cfRule>
    <cfRule type="cellIs" dxfId="1873" priority="32" operator="between">
      <formula>100%</formula>
      <formula>110%</formula>
    </cfRule>
    <cfRule type="cellIs" dxfId="1872" priority="33" operator="between">
      <formula>70%</formula>
      <formula>99.9999999%</formula>
    </cfRule>
    <cfRule type="cellIs" dxfId="1871" priority="34" operator="between">
      <formula>0</formula>
      <formula>0.6999999999999</formula>
    </cfRule>
  </conditionalFormatting>
  <conditionalFormatting sqref="M9:N9">
    <cfRule type="expression" dxfId="1870" priority="6">
      <formula>$G9&lt;&gt;"Porcentaje"</formula>
    </cfRule>
    <cfRule type="expression" dxfId="1869" priority="7">
      <formula>$G9="Porcentaje"</formula>
    </cfRule>
  </conditionalFormatting>
  <conditionalFormatting sqref="O9">
    <cfRule type="containsText" dxfId="1868" priority="8" operator="containsText" text="Sin medición en la vigencia">
      <formula>NOT(ISERROR(SEARCH("Sin medición en la vigencia",O9)))</formula>
    </cfRule>
    <cfRule type="cellIs" dxfId="1867" priority="9" operator="greaterThan">
      <formula>1.1</formula>
    </cfRule>
    <cfRule type="cellIs" dxfId="1866" priority="10" operator="between">
      <formula>100%</formula>
      <formula>110%</formula>
    </cfRule>
    <cfRule type="cellIs" dxfId="1865" priority="11" operator="between">
      <formula>70%</formula>
      <formula>99.9999999%</formula>
    </cfRule>
    <cfRule type="cellIs" dxfId="1864" priority="12" operator="between">
      <formula>0</formula>
      <formula>0.6999999999999</formula>
    </cfRule>
  </conditionalFormatting>
  <conditionalFormatting sqref="P9">
    <cfRule type="cellIs" dxfId="1863" priority="14" operator="greaterThan">
      <formula>1.1</formula>
    </cfRule>
    <cfRule type="cellIs" dxfId="1862" priority="15" operator="between">
      <formula>100%</formula>
      <formula>110%</formula>
    </cfRule>
    <cfRule type="cellIs" dxfId="1861" priority="16" operator="between">
      <formula>70%</formula>
      <formula>99.9999999%</formula>
    </cfRule>
    <cfRule type="cellIs" dxfId="1860" priority="17" operator="between">
      <formula>0</formula>
      <formula>0.6999999999999</formula>
    </cfRule>
  </conditionalFormatting>
  <hyperlinks>
    <hyperlink ref="Q10" location="Principal!A1" display="volver al índice" xr:uid="{9B3FE769-CBF7-4B7E-A28F-1BAA60ABFFB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01" operator="containsText" id="{329B694B-AB97-473B-93D6-32E857C2E9C4}">
            <xm:f>NOT(ISERROR(SEARCH("-",P4)))</xm:f>
            <xm:f>"-"</xm:f>
            <x14:dxf>
              <fill>
                <patternFill>
                  <bgColor rgb="FF000000"/>
                </patternFill>
              </fill>
            </x14:dxf>
          </x14:cfRule>
          <xm:sqref>P4:P5 P7:P8</xm:sqref>
        </x14:conditionalFormatting>
        <x14:conditionalFormatting xmlns:xm="http://schemas.microsoft.com/office/excel/2006/main">
          <x14:cfRule type="containsText" priority="30" operator="containsText" id="{9B65DC7A-BC1B-48E3-870F-A4AAC715B965}">
            <xm:f>NOT(ISERROR(SEARCH("-",P6)))</xm:f>
            <xm:f>"-"</xm:f>
            <x14:dxf>
              <fill>
                <patternFill>
                  <bgColor rgb="FF000000"/>
                </patternFill>
              </fill>
            </x14:dxf>
          </x14:cfRule>
          <xm:sqref>P6</xm:sqref>
        </x14:conditionalFormatting>
        <x14:conditionalFormatting xmlns:xm="http://schemas.microsoft.com/office/excel/2006/main">
          <x14:cfRule type="containsText" priority="13" operator="containsText" id="{B7B39B23-389D-498C-ADBA-BFE63AFBC259}">
            <xm:f>NOT(ISERROR(SEARCH("-",P9)))</xm:f>
            <xm:f>"-"</xm:f>
            <x14:dxf>
              <fill>
                <patternFill>
                  <bgColor rgb="FF000000"/>
                </patternFill>
              </fill>
            </x14:dxf>
          </x14:cfRule>
          <xm:sqref>P9</xm:sqref>
        </x14:conditionalFormatting>
      </x14:conditionalFormattings>
    </ext>
  </extLst>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1D8E4-78A9-4C06-9E1A-6DD647695049}">
  <sheetPr codeName="Hoja54">
    <pageSetUpPr fitToPage="1"/>
  </sheetPr>
  <dimension ref="A1:Q10"/>
  <sheetViews>
    <sheetView zoomScale="60" zoomScaleNormal="60" workbookViewId="0">
      <pane xSplit="5" ySplit="3" topLeftCell="I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252</v>
      </c>
      <c r="E1" s="9" t="s">
        <v>109</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409.6"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0.98599999999999999</v>
      </c>
      <c r="O4" s="31">
        <v>1.0378947368421052</v>
      </c>
      <c r="P4" s="31">
        <v>1.0378947368421052</v>
      </c>
      <c r="Q4" s="42" t="s">
        <v>2365</v>
      </c>
    </row>
    <row r="5" spans="1:17" ht="323.25"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1E-3</v>
      </c>
      <c r="O5" s="31">
        <v>1E-3</v>
      </c>
      <c r="P5" s="31">
        <v>1E-3</v>
      </c>
      <c r="Q5" s="42" t="s">
        <v>2366</v>
      </c>
    </row>
    <row r="6" spans="1:17" ht="48.75" thickTop="1" thickBot="1" x14ac:dyDescent="0.3">
      <c r="A6" s="25">
        <v>177</v>
      </c>
      <c r="B6" s="26" t="s">
        <v>449</v>
      </c>
      <c r="C6" s="27" t="s">
        <v>133</v>
      </c>
      <c r="D6" s="27" t="s">
        <v>340</v>
      </c>
      <c r="E6" s="27" t="s">
        <v>341</v>
      </c>
      <c r="F6" s="27" t="s">
        <v>342</v>
      </c>
      <c r="G6" s="27" t="s">
        <v>122</v>
      </c>
      <c r="H6" s="28">
        <v>0.9</v>
      </c>
      <c r="I6" s="27" t="s">
        <v>153</v>
      </c>
      <c r="J6" s="27" t="s">
        <v>126</v>
      </c>
      <c r="K6" s="29" t="s">
        <v>109</v>
      </c>
      <c r="L6" s="29"/>
      <c r="M6" s="30">
        <v>0.9</v>
      </c>
      <c r="N6" s="30">
        <v>1</v>
      </c>
      <c r="O6" s="31">
        <v>1.1111111111111112</v>
      </c>
      <c r="P6" s="31">
        <v>1.1111111111111112</v>
      </c>
      <c r="Q6" s="42" t="s">
        <v>2367</v>
      </c>
    </row>
    <row r="7" spans="1:17" ht="95.25" thickTop="1" thickBot="1" x14ac:dyDescent="0.3">
      <c r="A7" s="137">
        <v>20</v>
      </c>
      <c r="B7" s="138" t="s">
        <v>449</v>
      </c>
      <c r="C7" s="140" t="s">
        <v>160</v>
      </c>
      <c r="D7" s="140" t="s">
        <v>402</v>
      </c>
      <c r="E7" s="140" t="s">
        <v>452</v>
      </c>
      <c r="F7" s="140" t="s">
        <v>453</v>
      </c>
      <c r="G7" s="140" t="s">
        <v>122</v>
      </c>
      <c r="H7" s="141">
        <v>1</v>
      </c>
      <c r="I7" s="140" t="s">
        <v>130</v>
      </c>
      <c r="J7" s="140" t="s">
        <v>126</v>
      </c>
      <c r="K7" s="142" t="s">
        <v>51</v>
      </c>
      <c r="L7" s="142"/>
      <c r="M7" s="143"/>
      <c r="N7" s="143"/>
      <c r="O7" s="144" t="s">
        <v>406</v>
      </c>
      <c r="P7" s="144" t="s">
        <v>291</v>
      </c>
      <c r="Q7" s="145" t="s">
        <v>2368</v>
      </c>
    </row>
    <row r="8" spans="1:17" ht="114" thickTop="1" thickBot="1" x14ac:dyDescent="0.3">
      <c r="A8" s="25">
        <v>178</v>
      </c>
      <c r="B8" s="26" t="s">
        <v>460</v>
      </c>
      <c r="C8" s="27" t="s">
        <v>149</v>
      </c>
      <c r="D8" s="27" t="s">
        <v>715</v>
      </c>
      <c r="E8" s="27" t="s">
        <v>716</v>
      </c>
      <c r="F8" s="27" t="s">
        <v>717</v>
      </c>
      <c r="G8" s="27" t="s">
        <v>122</v>
      </c>
      <c r="H8" s="28">
        <v>1</v>
      </c>
      <c r="I8" s="27" t="s">
        <v>132</v>
      </c>
      <c r="J8" s="27" t="s">
        <v>126</v>
      </c>
      <c r="K8" s="29" t="s">
        <v>109</v>
      </c>
      <c r="L8" s="29"/>
      <c r="M8" s="30">
        <v>1</v>
      </c>
      <c r="N8" s="30">
        <v>1</v>
      </c>
      <c r="O8" s="31">
        <v>1</v>
      </c>
      <c r="P8" s="31">
        <v>1</v>
      </c>
      <c r="Q8" s="42" t="s">
        <v>2369</v>
      </c>
    </row>
    <row r="9" spans="1:17" ht="108.7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1.1833333333333333</v>
      </c>
      <c r="O9" s="31">
        <v>1.3148148148148149</v>
      </c>
      <c r="P9" s="31">
        <v>1.3148148148148149</v>
      </c>
      <c r="Q9" s="42" t="s">
        <v>2370</v>
      </c>
    </row>
    <row r="10" spans="1:17" ht="34.5" thickTop="1" x14ac:dyDescent="0.35">
      <c r="M10" s="320"/>
      <c r="N10" s="320"/>
      <c r="O10" s="317" t="s">
        <v>157</v>
      </c>
      <c r="P10" s="318">
        <v>0.89296413255360618</v>
      </c>
      <c r="Q10" s="319" t="s">
        <v>158</v>
      </c>
    </row>
  </sheetData>
  <sheetProtection algorithmName="SHA-512" hashValue="EujOxFQG2wxmms3kNubwIIDHgz7OyzRNsj8bBStyH0QK0xerqpc9vzeySenH/UJw1mQIL2QMRDeIRfKOYxl8hg==" saltValue="1DuYKA/Wyf6dMK6TFTvTPQ==" spinCount="100000" sheet="1" formatCells="0" formatColumns="0"/>
  <autoFilter ref="A3:Q9" xr:uid="{00000000-0009-0000-0000-000000000000}"/>
  <conditionalFormatting sqref="B4:B9">
    <cfRule type="containsText" dxfId="1856" priority="46" operator="containsText" text="Normatividad al Servicio del Cambio / Procesos">
      <formula>NOT(ISERROR(SEARCH("Normatividad al Servicio del Cambio / Procesos",B4)))</formula>
    </cfRule>
    <cfRule type="containsText" dxfId="1855" priority="74" operator="containsText" text="Transparencia y Cercanía al Ciudadano / Grupos de Interés ">
      <formula>NOT(ISERROR(SEARCH("Transparencia y Cercanía al Ciudadano / Grupos de Interés ",B4)))</formula>
    </cfRule>
    <cfRule type="containsText" dxfId="1854" priority="75" operator="containsText" text="Apoyo a la Modernización DIAN / Procesos">
      <formula>NOT(ISERROR(SEARCH("Apoyo a la Modernización DIAN / Procesos",B4)))</formula>
    </cfRule>
    <cfRule type="containsText" dxfId="1853" priority="76" operator="containsText" text="Transformación Cultural y Gestión del Cambio / Talento Humano">
      <formula>NOT(ISERROR(SEARCH("Transformación Cultural y Gestión del Cambio / Talento Humano",B4)))</formula>
    </cfRule>
    <cfRule type="containsText" dxfId="1852" priority="7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1851" priority="61" operator="containsText" text="Modernización y Gestión Integral de Procesos del Negocio / Procesos">
      <formula>NOT(ISERROR(SEARCH("Modernización y Gestión Integral de Procesos del Negocio / Procesos",C4)))</formula>
    </cfRule>
    <cfRule type="containsText" dxfId="1850" priority="62" operator="containsText" text="Transparencia y Cercanía al Ciudadano / Grupos de Interés">
      <formula>NOT(ISERROR(SEARCH("Transparencia y Cercanía al Ciudadano / Grupos de Interés",C4)))</formula>
    </cfRule>
    <cfRule type="containsText" dxfId="1849" priority="63" operator="containsText" text="Legitimidad y Sostenibilidad Fiscal / Resultados">
      <formula>NOT(ISERROR(SEARCH("Legitimidad y Sostenibilidad Fiscal / Resultados",C4)))</formula>
    </cfRule>
  </conditionalFormatting>
  <conditionalFormatting sqref="F4:G8 I4:J9">
    <cfRule type="containsText" dxfId="1848" priority="47" operator="containsText" text="Aprendizaje y Crecimiento / Talento Humano">
      <formula>NOT(ISERROR(SEARCH("Aprendizaje y Crecimiento / Talento Humano",F4)))</formula>
    </cfRule>
    <cfRule type="containsText" dxfId="1847" priority="48" operator="containsText" text="Modernización y Gestión Integral de Procesos del Negocio / Procesos">
      <formula>NOT(ISERROR(SEARCH("Modernización y Gestión Integral de Procesos del Negocio / Procesos",F4)))</formula>
    </cfRule>
    <cfRule type="containsText" dxfId="1846" priority="49" operator="containsText" text="Transparencia y Cercanía al Ciudadano / Grupos de Interés">
      <formula>NOT(ISERROR(SEARCH("Transparencia y Cercanía al Ciudadano / Grupos de Interés",F4)))</formula>
    </cfRule>
    <cfRule type="containsText" dxfId="1845" priority="50" operator="containsText" text="Legitimidad y Sostenibilidad Fiscal / Resultados">
      <formula>NOT(ISERROR(SEARCH("Legitimidad y Sostenibilidad Fiscal / Resultados",F4)))</formula>
    </cfRule>
  </conditionalFormatting>
  <conditionalFormatting sqref="F4:G9 C4:D9">
    <cfRule type="containsText" dxfId="1844" priority="60" operator="containsText" text="Aprendizaje y Crecimiento / Talento Humano">
      <formula>NOT(ISERROR(SEARCH("Aprendizaje y Crecimiento / Talento Humano",C4)))</formula>
    </cfRule>
  </conditionalFormatting>
  <conditionalFormatting sqref="H4:H9">
    <cfRule type="expression" dxfId="1843" priority="53">
      <formula>$G4&lt;&gt;"Porcentaje"</formula>
    </cfRule>
    <cfRule type="expression" dxfId="1842" priority="54">
      <formula>$G4="Porcentaje"</formula>
    </cfRule>
  </conditionalFormatting>
  <conditionalFormatting sqref="O4:O9">
    <cfRule type="containsText" dxfId="1841" priority="64" operator="containsText" text="Sin medición en la vigencia">
      <formula>NOT(ISERROR(SEARCH("Sin medición en la vigencia",O4)))</formula>
    </cfRule>
    <cfRule type="cellIs" dxfId="1840" priority="65" operator="greaterThan">
      <formula>1.1</formula>
    </cfRule>
    <cfRule type="cellIs" dxfId="1839" priority="66" operator="between">
      <formula>100%</formula>
      <formula>110%</formula>
    </cfRule>
    <cfRule type="cellIs" dxfId="1838" priority="67" operator="between">
      <formula>70%</formula>
      <formula>99.9999999%</formula>
    </cfRule>
    <cfRule type="cellIs" dxfId="1837" priority="68" operator="between">
      <formula>0</formula>
      <formula>0.6999999999999</formula>
    </cfRule>
  </conditionalFormatting>
  <conditionalFormatting sqref="P4:P9">
    <cfRule type="cellIs" dxfId="1836" priority="70" operator="greaterThan">
      <formula>1.1</formula>
    </cfRule>
    <cfRule type="cellIs" dxfId="1835" priority="71" operator="between">
      <formula>100%</formula>
      <formula>110%</formula>
    </cfRule>
    <cfRule type="cellIs" dxfId="1834" priority="72" operator="between">
      <formula>70%</formula>
      <formula>99.9999999%</formula>
    </cfRule>
    <cfRule type="cellIs" dxfId="1833" priority="73" operator="between">
      <formula>0</formula>
      <formula>0.6999999999999</formula>
    </cfRule>
  </conditionalFormatting>
  <conditionalFormatting sqref="M4:N9">
    <cfRule type="expression" dxfId="1832" priority="51">
      <formula>$G4&lt;&gt;"Porcentaje"</formula>
    </cfRule>
    <cfRule type="expression" dxfId="1831" priority="52">
      <formula>$G4="Porcentaje"</formula>
    </cfRule>
  </conditionalFormatting>
  <conditionalFormatting sqref="Q4:Q5">
    <cfRule type="cellIs" dxfId="1830" priority="2" operator="equal">
      <formula>0</formula>
    </cfRule>
  </conditionalFormatting>
  <conditionalFormatting sqref="Q9">
    <cfRule type="cellIs" dxfId="1829" priority="1" operator="equal">
      <formula>0</formula>
    </cfRule>
  </conditionalFormatting>
  <hyperlinks>
    <hyperlink ref="Q10" location="Principal!A1" display="volver al índice" xr:uid="{346B6134-856F-4497-BB18-7B56853B9508}"/>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9" operator="containsText" id="{D4F15DEA-5783-4612-AA8B-72A203E7B9A6}">
            <xm:f>NOT(ISERROR(SEARCH("-",P4)))</xm:f>
            <xm:f>"-"</xm:f>
            <x14:dxf>
              <fill>
                <patternFill>
                  <bgColor rgb="FF000000"/>
                </patternFill>
              </fill>
            </x14:dxf>
          </x14:cfRule>
          <xm:sqref>P4:P9</xm:sqref>
        </x14:conditionalFormatting>
      </x14:conditionalFormattings>
    </ext>
  </extLst>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FAD1-53C0-4E00-B933-CDDB70576A25}">
  <sheetPr codeName="Hoja55">
    <pageSetUpPr fitToPage="1"/>
  </sheetPr>
  <dimension ref="A1:Q15"/>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D14" sqref="D14"/>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254</v>
      </c>
      <c r="E1" s="9" t="s">
        <v>111</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64.5" thickTop="1" thickBot="1" x14ac:dyDescent="0.3">
      <c r="A4" s="25">
        <v>240</v>
      </c>
      <c r="B4" s="26" t="s">
        <v>438</v>
      </c>
      <c r="C4" s="27" t="s">
        <v>127</v>
      </c>
      <c r="D4" s="27" t="s">
        <v>718</v>
      </c>
      <c r="E4" s="27" t="s">
        <v>350</v>
      </c>
      <c r="F4" s="27" t="s">
        <v>351</v>
      </c>
      <c r="G4" s="27" t="s">
        <v>207</v>
      </c>
      <c r="H4" s="28">
        <v>3</v>
      </c>
      <c r="I4" s="27" t="s">
        <v>153</v>
      </c>
      <c r="J4" s="27" t="s">
        <v>124</v>
      </c>
      <c r="K4" s="29" t="s">
        <v>111</v>
      </c>
      <c r="L4" s="29"/>
      <c r="M4" s="30">
        <v>3</v>
      </c>
      <c r="N4" s="30">
        <v>3</v>
      </c>
      <c r="O4" s="31">
        <v>1</v>
      </c>
      <c r="P4" s="31">
        <v>1</v>
      </c>
      <c r="Q4" s="42" t="s">
        <v>2957</v>
      </c>
    </row>
    <row r="5" spans="1:17" ht="95.25" thickTop="1" thickBot="1" x14ac:dyDescent="0.3">
      <c r="A5" s="25">
        <v>109</v>
      </c>
      <c r="B5" s="26" t="s">
        <v>438</v>
      </c>
      <c r="C5" s="27" t="s">
        <v>290</v>
      </c>
      <c r="D5" s="27" t="s">
        <v>290</v>
      </c>
      <c r="E5" s="27" t="s">
        <v>317</v>
      </c>
      <c r="F5" s="27" t="s">
        <v>121</v>
      </c>
      <c r="G5" s="27" t="s">
        <v>122</v>
      </c>
      <c r="H5" s="28">
        <v>0.95</v>
      </c>
      <c r="I5" s="27" t="s">
        <v>123</v>
      </c>
      <c r="J5" s="27" t="s">
        <v>124</v>
      </c>
      <c r="K5" s="29" t="s">
        <v>93</v>
      </c>
      <c r="L5" s="29"/>
      <c r="M5" s="30">
        <v>0.95</v>
      </c>
      <c r="N5" s="30">
        <v>1</v>
      </c>
      <c r="O5" s="31">
        <v>1.0526315789473684</v>
      </c>
      <c r="P5" s="31">
        <v>1.0526315789473684</v>
      </c>
      <c r="Q5" s="42" t="s">
        <v>2958</v>
      </c>
    </row>
    <row r="6" spans="1:17" ht="43.5" thickTop="1" thickBot="1" x14ac:dyDescent="0.3">
      <c r="A6" s="25">
        <v>98</v>
      </c>
      <c r="B6" s="26" t="s">
        <v>438</v>
      </c>
      <c r="C6" s="27" t="s">
        <v>290</v>
      </c>
      <c r="D6" s="27" t="s">
        <v>446</v>
      </c>
      <c r="E6" s="27" t="s">
        <v>125</v>
      </c>
      <c r="F6" s="27" t="s">
        <v>331</v>
      </c>
      <c r="G6" s="27" t="s">
        <v>122</v>
      </c>
      <c r="H6" s="28">
        <v>0.95</v>
      </c>
      <c r="I6" s="27" t="s">
        <v>123</v>
      </c>
      <c r="J6" s="27" t="s">
        <v>126</v>
      </c>
      <c r="K6" s="29" t="s">
        <v>93</v>
      </c>
      <c r="L6" s="29"/>
      <c r="M6" s="30">
        <v>0.95</v>
      </c>
      <c r="N6" s="30">
        <v>1</v>
      </c>
      <c r="O6" s="31" t="s">
        <v>406</v>
      </c>
      <c r="P6" s="31" t="s">
        <v>291</v>
      </c>
      <c r="Q6" s="42" t="s">
        <v>2959</v>
      </c>
    </row>
    <row r="7" spans="1:17" ht="48.75" thickTop="1" thickBot="1" x14ac:dyDescent="0.3">
      <c r="A7" s="25">
        <v>241</v>
      </c>
      <c r="B7" s="26" t="s">
        <v>449</v>
      </c>
      <c r="C7" s="27" t="s">
        <v>160</v>
      </c>
      <c r="D7" s="27" t="s">
        <v>719</v>
      </c>
      <c r="E7" s="27" t="s">
        <v>352</v>
      </c>
      <c r="F7" s="27" t="s">
        <v>353</v>
      </c>
      <c r="G7" s="27" t="s">
        <v>122</v>
      </c>
      <c r="H7" s="28">
        <v>1</v>
      </c>
      <c r="I7" s="27" t="s">
        <v>153</v>
      </c>
      <c r="J7" s="27" t="s">
        <v>126</v>
      </c>
      <c r="K7" s="29" t="s">
        <v>111</v>
      </c>
      <c r="L7" s="29"/>
      <c r="M7" s="30">
        <v>1</v>
      </c>
      <c r="N7" s="30">
        <v>1</v>
      </c>
      <c r="O7" s="31">
        <v>1</v>
      </c>
      <c r="P7" s="31">
        <v>1</v>
      </c>
      <c r="Q7" s="42" t="s">
        <v>2960</v>
      </c>
    </row>
    <row r="8" spans="1:17" ht="80.25" thickTop="1" thickBot="1" x14ac:dyDescent="0.3">
      <c r="A8" s="25">
        <v>242</v>
      </c>
      <c r="B8" s="26" t="s">
        <v>449</v>
      </c>
      <c r="C8" s="27" t="s">
        <v>160</v>
      </c>
      <c r="D8" s="27" t="s">
        <v>720</v>
      </c>
      <c r="E8" s="27" t="s">
        <v>354</v>
      </c>
      <c r="F8" s="27" t="s">
        <v>355</v>
      </c>
      <c r="G8" s="27" t="s">
        <v>122</v>
      </c>
      <c r="H8" s="28">
        <v>1</v>
      </c>
      <c r="I8" s="27" t="s">
        <v>153</v>
      </c>
      <c r="J8" s="27" t="s">
        <v>126</v>
      </c>
      <c r="K8" s="29" t="s">
        <v>111</v>
      </c>
      <c r="L8" s="29"/>
      <c r="M8" s="30">
        <v>1</v>
      </c>
      <c r="N8" s="30">
        <v>0</v>
      </c>
      <c r="O8" s="31" t="s">
        <v>406</v>
      </c>
      <c r="P8" s="31" t="s">
        <v>291</v>
      </c>
      <c r="Q8" s="42" t="s">
        <v>2961</v>
      </c>
    </row>
    <row r="9" spans="1:17" ht="80.25" thickTop="1" thickBot="1" x14ac:dyDescent="0.3">
      <c r="A9" s="25">
        <v>20</v>
      </c>
      <c r="B9" s="26" t="s">
        <v>449</v>
      </c>
      <c r="C9" s="27" t="s">
        <v>160</v>
      </c>
      <c r="D9" s="27" t="s">
        <v>402</v>
      </c>
      <c r="E9" s="27" t="s">
        <v>452</v>
      </c>
      <c r="F9" s="27" t="s">
        <v>453</v>
      </c>
      <c r="G9" s="27" t="s">
        <v>122</v>
      </c>
      <c r="H9" s="28">
        <v>1</v>
      </c>
      <c r="I9" s="27" t="s">
        <v>130</v>
      </c>
      <c r="J9" s="27" t="s">
        <v>126</v>
      </c>
      <c r="K9" s="29" t="s">
        <v>51</v>
      </c>
      <c r="L9" s="29"/>
      <c r="M9" s="30">
        <v>1</v>
      </c>
      <c r="N9" s="30">
        <v>1</v>
      </c>
      <c r="O9" s="31">
        <v>1</v>
      </c>
      <c r="P9" s="31">
        <v>1</v>
      </c>
      <c r="Q9" s="42" t="s">
        <v>2962</v>
      </c>
    </row>
    <row r="10" spans="1:17" ht="57.75" thickTop="1" thickBot="1" x14ac:dyDescent="0.3">
      <c r="A10" s="25">
        <v>243</v>
      </c>
      <c r="B10" s="26" t="s">
        <v>449</v>
      </c>
      <c r="C10" s="27" t="s">
        <v>160</v>
      </c>
      <c r="D10" s="27" t="s">
        <v>721</v>
      </c>
      <c r="E10" s="27" t="s">
        <v>356</v>
      </c>
      <c r="F10" s="27" t="s">
        <v>722</v>
      </c>
      <c r="G10" s="27" t="s">
        <v>122</v>
      </c>
      <c r="H10" s="28">
        <v>0.7</v>
      </c>
      <c r="I10" s="27" t="s">
        <v>130</v>
      </c>
      <c r="J10" s="27" t="s">
        <v>126</v>
      </c>
      <c r="K10" s="29" t="s">
        <v>111</v>
      </c>
      <c r="L10" s="29"/>
      <c r="M10" s="30">
        <v>0.7</v>
      </c>
      <c r="N10" s="30">
        <v>1</v>
      </c>
      <c r="O10" s="31">
        <v>1.4285714285714286</v>
      </c>
      <c r="P10" s="31">
        <v>1.4285714285714286</v>
      </c>
      <c r="Q10" s="42" t="s">
        <v>2963</v>
      </c>
    </row>
    <row r="11" spans="1:17" ht="76.5" thickTop="1" thickBot="1" x14ac:dyDescent="0.3">
      <c r="A11" s="25">
        <v>244</v>
      </c>
      <c r="B11" s="26" t="s">
        <v>460</v>
      </c>
      <c r="C11" s="27" t="s">
        <v>253</v>
      </c>
      <c r="D11" s="27" t="s">
        <v>723</v>
      </c>
      <c r="E11" s="27" t="s">
        <v>357</v>
      </c>
      <c r="F11" s="27" t="s">
        <v>724</v>
      </c>
      <c r="G11" s="27" t="s">
        <v>122</v>
      </c>
      <c r="H11" s="28">
        <v>0.9</v>
      </c>
      <c r="I11" s="27" t="s">
        <v>130</v>
      </c>
      <c r="J11" s="27" t="s">
        <v>126</v>
      </c>
      <c r="K11" s="29" t="s">
        <v>111</v>
      </c>
      <c r="L11" s="29"/>
      <c r="M11" s="30">
        <v>0.9</v>
      </c>
      <c r="N11" s="30">
        <v>0.98499999999999999</v>
      </c>
      <c r="O11" s="31">
        <v>1.0944444444444443</v>
      </c>
      <c r="P11" s="31">
        <v>1.0944444444444443</v>
      </c>
      <c r="Q11" s="42" t="s">
        <v>2964</v>
      </c>
    </row>
    <row r="12" spans="1:17" ht="64.5" thickTop="1" thickBot="1" x14ac:dyDescent="0.3">
      <c r="A12" s="25">
        <v>245</v>
      </c>
      <c r="B12" s="26" t="s">
        <v>460</v>
      </c>
      <c r="C12" s="27" t="s">
        <v>253</v>
      </c>
      <c r="D12" s="27" t="s">
        <v>725</v>
      </c>
      <c r="E12" s="27" t="s">
        <v>726</v>
      </c>
      <c r="F12" s="27" t="s">
        <v>727</v>
      </c>
      <c r="G12" s="27" t="s">
        <v>207</v>
      </c>
      <c r="H12" s="28">
        <v>0.9</v>
      </c>
      <c r="I12" s="27" t="s">
        <v>130</v>
      </c>
      <c r="J12" s="27" t="s">
        <v>126</v>
      </c>
      <c r="K12" s="29" t="s">
        <v>111</v>
      </c>
      <c r="L12" s="29"/>
      <c r="M12" s="30">
        <v>0.9</v>
      </c>
      <c r="N12" s="30">
        <v>0</v>
      </c>
      <c r="O12" s="31" t="s">
        <v>406</v>
      </c>
      <c r="P12" s="31" t="s">
        <v>291</v>
      </c>
      <c r="Q12" s="42" t="s">
        <v>2965</v>
      </c>
    </row>
    <row r="13" spans="1:17" ht="80.25" thickTop="1" thickBot="1" x14ac:dyDescent="0.3">
      <c r="A13" s="25">
        <v>105</v>
      </c>
      <c r="B13" s="26" t="s">
        <v>485</v>
      </c>
      <c r="C13" s="27" t="s">
        <v>154</v>
      </c>
      <c r="D13" s="27" t="s">
        <v>165</v>
      </c>
      <c r="E13" s="27" t="s">
        <v>155</v>
      </c>
      <c r="F13" s="27" t="s">
        <v>486</v>
      </c>
      <c r="G13" s="27" t="s">
        <v>122</v>
      </c>
      <c r="H13" s="28">
        <v>0.9</v>
      </c>
      <c r="I13" s="27" t="s">
        <v>132</v>
      </c>
      <c r="J13" s="27" t="s">
        <v>126</v>
      </c>
      <c r="K13" s="29" t="s">
        <v>87</v>
      </c>
      <c r="L13" s="29"/>
      <c r="M13" s="30">
        <v>0.9</v>
      </c>
      <c r="N13" s="30">
        <v>1.1166666666666667</v>
      </c>
      <c r="O13" s="31">
        <v>1.2407407407407407</v>
      </c>
      <c r="P13" s="31">
        <v>1.2407407407407407</v>
      </c>
      <c r="Q13" s="42" t="s">
        <v>2966</v>
      </c>
    </row>
    <row r="14" spans="1:17" ht="64.5" thickTop="1" thickBot="1" x14ac:dyDescent="0.3">
      <c r="A14" s="25">
        <v>246</v>
      </c>
      <c r="B14" s="26" t="s">
        <v>485</v>
      </c>
      <c r="C14" s="27" t="s">
        <v>154</v>
      </c>
      <c r="D14" s="27" t="s">
        <v>728</v>
      </c>
      <c r="E14" s="27" t="s">
        <v>729</v>
      </c>
      <c r="F14" s="27" t="s">
        <v>730</v>
      </c>
      <c r="G14" s="27" t="s">
        <v>122</v>
      </c>
      <c r="H14" s="28">
        <v>0.7</v>
      </c>
      <c r="I14" s="27" t="s">
        <v>130</v>
      </c>
      <c r="J14" s="27" t="s">
        <v>126</v>
      </c>
      <c r="K14" s="29" t="s">
        <v>111</v>
      </c>
      <c r="L14" s="29"/>
      <c r="M14" s="30">
        <v>0.7</v>
      </c>
      <c r="N14" s="30">
        <v>0.75139999999999996</v>
      </c>
      <c r="O14" s="31">
        <v>1.0734285714285714</v>
      </c>
      <c r="P14" s="31">
        <v>1.0734285714285714</v>
      </c>
      <c r="Q14" s="42" t="s">
        <v>2967</v>
      </c>
    </row>
    <row r="15" spans="1:17" ht="34.5" thickTop="1" x14ac:dyDescent="0.35">
      <c r="M15" s="320"/>
      <c r="N15" s="320"/>
      <c r="O15" s="317" t="s">
        <v>157</v>
      </c>
      <c r="P15" s="318">
        <v>1.1112270955165691</v>
      </c>
      <c r="Q15" s="319" t="s">
        <v>158</v>
      </c>
    </row>
  </sheetData>
  <sheetProtection algorithmName="SHA-512" hashValue="VuY+S9rqQ2FRXcbl+MtizG6vOFYz8LWRt74le2Q3P7LE5SFJ4GNDX90+Xr2yrZbBmZ2STIZ/P24t8HItdlwlCg==" saltValue="Gnqn8sHXEwMZi4GeqL1ulw==" spinCount="100000" sheet="1" formatCells="0" formatColumns="0"/>
  <autoFilter ref="A3:Q14" xr:uid="{00000000-0009-0000-0000-000000000000}"/>
  <conditionalFormatting sqref="B4:B14">
    <cfRule type="containsText" dxfId="1827" priority="46" operator="containsText" text="Normatividad al Servicio del Cambio / Procesos">
      <formula>NOT(ISERROR(SEARCH("Normatividad al Servicio del Cambio / Procesos",B4)))</formula>
    </cfRule>
    <cfRule type="containsText" dxfId="1826" priority="74" operator="containsText" text="Transparencia y Cercanía al Ciudadano / Grupos de Interés ">
      <formula>NOT(ISERROR(SEARCH("Transparencia y Cercanía al Ciudadano / Grupos de Interés ",B4)))</formula>
    </cfRule>
    <cfRule type="containsText" dxfId="1825" priority="75" operator="containsText" text="Apoyo a la Modernización DIAN / Procesos">
      <formula>NOT(ISERROR(SEARCH("Apoyo a la Modernización DIAN / Procesos",B4)))</formula>
    </cfRule>
    <cfRule type="containsText" dxfId="1824" priority="76" operator="containsText" text="Transformación Cultural y Gestión del Cambio / Talento Humano">
      <formula>NOT(ISERROR(SEARCH("Transformación Cultural y Gestión del Cambio / Talento Humano",B4)))</formula>
    </cfRule>
    <cfRule type="containsText" dxfId="1823" priority="77"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4 F4:G14">
    <cfRule type="containsText" dxfId="1822" priority="61" operator="containsText" text="Modernización y Gestión Integral de Procesos del Negocio / Procesos">
      <formula>NOT(ISERROR(SEARCH("Modernización y Gestión Integral de Procesos del Negocio / Procesos",C4)))</formula>
    </cfRule>
    <cfRule type="containsText" dxfId="1821" priority="62" operator="containsText" text="Transparencia y Cercanía al Ciudadano / Grupos de Interés">
      <formula>NOT(ISERROR(SEARCH("Transparencia y Cercanía al Ciudadano / Grupos de Interés",C4)))</formula>
    </cfRule>
    <cfRule type="containsText" dxfId="1820" priority="63" operator="containsText" text="Legitimidad y Sostenibilidad Fiscal / Resultados">
      <formula>NOT(ISERROR(SEARCH("Legitimidad y Sostenibilidad Fiscal / Resultados",C4)))</formula>
    </cfRule>
  </conditionalFormatting>
  <conditionalFormatting sqref="F4:G7 I4:J14">
    <cfRule type="containsText" dxfId="1819" priority="47" operator="containsText" text="Aprendizaje y Crecimiento / Talento Humano">
      <formula>NOT(ISERROR(SEARCH("Aprendizaje y Crecimiento / Talento Humano",F4)))</formula>
    </cfRule>
    <cfRule type="containsText" dxfId="1818" priority="48" operator="containsText" text="Modernización y Gestión Integral de Procesos del Negocio / Procesos">
      <formula>NOT(ISERROR(SEARCH("Modernización y Gestión Integral de Procesos del Negocio / Procesos",F4)))</formula>
    </cfRule>
    <cfRule type="containsText" dxfId="1817" priority="49" operator="containsText" text="Transparencia y Cercanía al Ciudadano / Grupos de Interés">
      <formula>NOT(ISERROR(SEARCH("Transparencia y Cercanía al Ciudadano / Grupos de Interés",F4)))</formula>
    </cfRule>
    <cfRule type="containsText" dxfId="1816" priority="50" operator="containsText" text="Legitimidad y Sostenibilidad Fiscal / Resultados">
      <formula>NOT(ISERROR(SEARCH("Legitimidad y Sostenibilidad Fiscal / Resultados",F4)))</formula>
    </cfRule>
  </conditionalFormatting>
  <conditionalFormatting sqref="F4:G14 C4:D14">
    <cfRule type="containsText" dxfId="1815" priority="60" operator="containsText" text="Aprendizaje y Crecimiento / Talento Humano">
      <formula>NOT(ISERROR(SEARCH("Aprendizaje y Crecimiento / Talento Humano",C4)))</formula>
    </cfRule>
  </conditionalFormatting>
  <conditionalFormatting sqref="H4:H14">
    <cfRule type="expression" dxfId="1814" priority="53">
      <formula>$G4&lt;&gt;"Porcentaje"</formula>
    </cfRule>
    <cfRule type="expression" dxfId="1813" priority="54">
      <formula>$G4="Porcentaje"</formula>
    </cfRule>
  </conditionalFormatting>
  <conditionalFormatting sqref="O4:O14">
    <cfRule type="containsText" dxfId="1812" priority="64" operator="containsText" text="Sin medición en la vigencia">
      <formula>NOT(ISERROR(SEARCH("Sin medición en la vigencia",O4)))</formula>
    </cfRule>
    <cfRule type="cellIs" dxfId="1811" priority="65" operator="greaterThan">
      <formula>1.1</formula>
    </cfRule>
    <cfRule type="cellIs" dxfId="1810" priority="66" operator="between">
      <formula>100%</formula>
      <formula>110%</formula>
    </cfRule>
    <cfRule type="cellIs" dxfId="1809" priority="67" operator="between">
      <formula>70%</formula>
      <formula>99.9999999%</formula>
    </cfRule>
    <cfRule type="cellIs" dxfId="1808" priority="68" operator="between">
      <formula>0</formula>
      <formula>0.6999999999999</formula>
    </cfRule>
  </conditionalFormatting>
  <conditionalFormatting sqref="P4:P14">
    <cfRule type="cellIs" dxfId="1807" priority="70" operator="greaterThan">
      <formula>1.1</formula>
    </cfRule>
    <cfRule type="cellIs" dxfId="1806" priority="71" operator="between">
      <formula>100%</formula>
      <formula>110%</formula>
    </cfRule>
    <cfRule type="cellIs" dxfId="1805" priority="72" operator="between">
      <formula>70%</formula>
      <formula>99.9999999%</formula>
    </cfRule>
    <cfRule type="cellIs" dxfId="1804" priority="73" operator="between">
      <formula>0</formula>
      <formula>0.6999999999999</formula>
    </cfRule>
  </conditionalFormatting>
  <conditionalFormatting sqref="M4:N14">
    <cfRule type="expression" dxfId="1803" priority="51">
      <formula>$G4&lt;&gt;"Porcentaje"</formula>
    </cfRule>
    <cfRule type="expression" dxfId="1802" priority="52">
      <formula>$G4="Porcentaje"</formula>
    </cfRule>
  </conditionalFormatting>
  <conditionalFormatting sqref="Q6">
    <cfRule type="cellIs" dxfId="1801" priority="4" operator="equal">
      <formula>0</formula>
    </cfRule>
  </conditionalFormatting>
  <hyperlinks>
    <hyperlink ref="Q15" location="Principal!A1" display="volver al índice" xr:uid="{DCFDEB5E-3703-4BA2-B2F7-55F45BC1FFF9}"/>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9" operator="containsText" id="{58909C38-6C25-46AA-9310-5B006125DAB4}">
            <xm:f>NOT(ISERROR(SEARCH("-",P4)))</xm:f>
            <xm:f>"-"</xm:f>
            <x14:dxf>
              <fill>
                <patternFill>
                  <bgColor rgb="FF000000"/>
                </patternFill>
              </fill>
            </x14:dxf>
          </x14:cfRule>
          <xm:sqref>P4:P14</xm:sqref>
        </x14:conditionalFormatting>
      </x14:conditionalFormattings>
    </ext>
  </extLst>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A4D6-7F3E-434B-A5AF-FCA9FFCEC77A}">
  <sheetPr codeName="Hoja56">
    <pageSetUpPr fitToPage="1"/>
  </sheetPr>
  <dimension ref="A1:Q11"/>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204</v>
      </c>
      <c r="E1" s="9" t="s">
        <v>110</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39" thickTop="1" thickBot="1" x14ac:dyDescent="0.3">
      <c r="A4" s="25">
        <v>109</v>
      </c>
      <c r="B4" s="26" t="s">
        <v>438</v>
      </c>
      <c r="C4" s="27" t="s">
        <v>290</v>
      </c>
      <c r="D4" s="27" t="s">
        <v>290</v>
      </c>
      <c r="E4" s="27" t="s">
        <v>317</v>
      </c>
      <c r="F4" s="27" t="s">
        <v>121</v>
      </c>
      <c r="G4" s="27" t="s">
        <v>122</v>
      </c>
      <c r="H4" s="28">
        <v>0.95</v>
      </c>
      <c r="I4" s="27" t="s">
        <v>123</v>
      </c>
      <c r="J4" s="27" t="s">
        <v>124</v>
      </c>
      <c r="K4" s="29" t="s">
        <v>93</v>
      </c>
      <c r="L4" s="29"/>
      <c r="M4" s="30">
        <v>0.95</v>
      </c>
      <c r="N4" s="30">
        <v>1</v>
      </c>
      <c r="O4" s="31">
        <v>1.0526315789473684</v>
      </c>
      <c r="P4" s="31">
        <v>1.0526315789473684</v>
      </c>
      <c r="Q4" s="42" t="s">
        <v>2371</v>
      </c>
    </row>
    <row r="5" spans="1:17" ht="39" thickTop="1" thickBot="1" x14ac:dyDescent="0.3">
      <c r="A5" s="25">
        <v>98</v>
      </c>
      <c r="B5" s="26" t="s">
        <v>438</v>
      </c>
      <c r="C5" s="27" t="s">
        <v>290</v>
      </c>
      <c r="D5" s="27" t="s">
        <v>446</v>
      </c>
      <c r="E5" s="27" t="s">
        <v>125</v>
      </c>
      <c r="F5" s="27" t="s">
        <v>331</v>
      </c>
      <c r="G5" s="27" t="s">
        <v>122</v>
      </c>
      <c r="H5" s="28">
        <v>0.95</v>
      </c>
      <c r="I5" s="27" t="s">
        <v>123</v>
      </c>
      <c r="J5" s="27" t="s">
        <v>126</v>
      </c>
      <c r="K5" s="29" t="s">
        <v>93</v>
      </c>
      <c r="L5" s="29"/>
      <c r="M5" s="30">
        <v>0.95</v>
      </c>
      <c r="N5" s="30">
        <v>1</v>
      </c>
      <c r="O5" s="31">
        <v>1</v>
      </c>
      <c r="P5" s="31">
        <v>1</v>
      </c>
      <c r="Q5" s="42" t="s">
        <v>2372</v>
      </c>
    </row>
    <row r="6" spans="1:17" ht="95.25" thickTop="1" thickBot="1" x14ac:dyDescent="0.3">
      <c r="A6" s="25">
        <v>174</v>
      </c>
      <c r="B6" s="26" t="s">
        <v>449</v>
      </c>
      <c r="C6" s="27" t="s">
        <v>160</v>
      </c>
      <c r="D6" s="27" t="s">
        <v>731</v>
      </c>
      <c r="E6" s="27" t="s">
        <v>343</v>
      </c>
      <c r="F6" s="27" t="s">
        <v>344</v>
      </c>
      <c r="G6" s="27" t="s">
        <v>122</v>
      </c>
      <c r="H6" s="28">
        <v>1</v>
      </c>
      <c r="I6" s="27" t="s">
        <v>123</v>
      </c>
      <c r="J6" s="27" t="s">
        <v>126</v>
      </c>
      <c r="K6" s="29" t="s">
        <v>110</v>
      </c>
      <c r="L6" s="29"/>
      <c r="M6" s="30">
        <v>1</v>
      </c>
      <c r="N6" s="30">
        <v>1</v>
      </c>
      <c r="O6" s="31">
        <v>1</v>
      </c>
      <c r="P6" s="31">
        <v>1</v>
      </c>
      <c r="Q6" s="42" t="s">
        <v>2373</v>
      </c>
    </row>
    <row r="7" spans="1:17" ht="57.75" thickTop="1" thickBot="1" x14ac:dyDescent="0.3">
      <c r="A7" s="25">
        <v>175</v>
      </c>
      <c r="B7" s="26" t="s">
        <v>449</v>
      </c>
      <c r="C7" s="27" t="s">
        <v>160</v>
      </c>
      <c r="D7" s="27" t="s">
        <v>345</v>
      </c>
      <c r="E7" s="27" t="s">
        <v>346</v>
      </c>
      <c r="F7" s="27" t="s">
        <v>347</v>
      </c>
      <c r="G7" s="27" t="s">
        <v>122</v>
      </c>
      <c r="H7" s="28">
        <v>1</v>
      </c>
      <c r="I7" s="27" t="s">
        <v>153</v>
      </c>
      <c r="J7" s="27" t="s">
        <v>126</v>
      </c>
      <c r="K7" s="29" t="s">
        <v>110</v>
      </c>
      <c r="L7" s="29"/>
      <c r="M7" s="30">
        <v>1</v>
      </c>
      <c r="N7" s="30">
        <v>1</v>
      </c>
      <c r="O7" s="31">
        <v>1</v>
      </c>
      <c r="P7" s="31">
        <v>1</v>
      </c>
      <c r="Q7" s="42" t="s">
        <v>2374</v>
      </c>
    </row>
    <row r="8" spans="1:17" ht="114" thickTop="1" thickBot="1" x14ac:dyDescent="0.3">
      <c r="A8" s="137">
        <v>20</v>
      </c>
      <c r="B8" s="138" t="s">
        <v>449</v>
      </c>
      <c r="C8" s="140" t="s">
        <v>160</v>
      </c>
      <c r="D8" s="140" t="s">
        <v>402</v>
      </c>
      <c r="E8" s="140" t="s">
        <v>452</v>
      </c>
      <c r="F8" s="140" t="s">
        <v>453</v>
      </c>
      <c r="G8" s="140" t="s">
        <v>122</v>
      </c>
      <c r="H8" s="141">
        <v>1</v>
      </c>
      <c r="I8" s="140" t="s">
        <v>130</v>
      </c>
      <c r="J8" s="140" t="s">
        <v>126</v>
      </c>
      <c r="K8" s="142" t="s">
        <v>51</v>
      </c>
      <c r="L8" s="142"/>
      <c r="M8" s="143"/>
      <c r="N8" s="143"/>
      <c r="O8" s="144" t="s">
        <v>406</v>
      </c>
      <c r="P8" s="144" t="s">
        <v>291</v>
      </c>
      <c r="Q8" s="145" t="s">
        <v>2375</v>
      </c>
    </row>
    <row r="9" spans="1:17" ht="95.25" thickTop="1" thickBot="1" x14ac:dyDescent="0.3">
      <c r="A9" s="25">
        <v>176</v>
      </c>
      <c r="B9" s="26" t="s">
        <v>485</v>
      </c>
      <c r="C9" s="27" t="s">
        <v>154</v>
      </c>
      <c r="D9" s="27" t="s">
        <v>732</v>
      </c>
      <c r="E9" s="27" t="s">
        <v>348</v>
      </c>
      <c r="F9" s="27" t="s">
        <v>349</v>
      </c>
      <c r="G9" s="27" t="s">
        <v>122</v>
      </c>
      <c r="H9" s="28">
        <v>1</v>
      </c>
      <c r="I9" s="27" t="s">
        <v>153</v>
      </c>
      <c r="J9" s="27" t="s">
        <v>126</v>
      </c>
      <c r="K9" s="29" t="s">
        <v>110</v>
      </c>
      <c r="L9" s="29"/>
      <c r="M9" s="30">
        <v>1</v>
      </c>
      <c r="N9" s="30">
        <v>1</v>
      </c>
      <c r="O9" s="31">
        <v>1</v>
      </c>
      <c r="P9" s="31">
        <v>1</v>
      </c>
      <c r="Q9" s="42" t="s">
        <v>2376</v>
      </c>
    </row>
    <row r="10" spans="1:17" ht="80.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1.1866666666666665</v>
      </c>
      <c r="O10" s="31">
        <v>1.3185185185185184</v>
      </c>
      <c r="P10" s="31">
        <v>1.3185185185185184</v>
      </c>
      <c r="Q10" s="42" t="s">
        <v>2377</v>
      </c>
    </row>
    <row r="11" spans="1:17" ht="34.5" thickTop="1" x14ac:dyDescent="0.35">
      <c r="M11" s="320"/>
      <c r="N11" s="320"/>
      <c r="O11" s="317" t="s">
        <v>157</v>
      </c>
      <c r="P11" s="318">
        <v>1.0618583495776477</v>
      </c>
      <c r="Q11" s="319" t="s">
        <v>158</v>
      </c>
    </row>
  </sheetData>
  <sheetProtection algorithmName="SHA-512" hashValue="YQI4Y6N0lWIZeULXo33jD6AKiG7ilaEMcTOl5UpBcxRJnAJrO6Ab8Vv8Pw2q0KwutxdWrYCh3zx08k+IM0zRhw==" saltValue="dQfoi0HCplVYX0Ft1jbqvA==" spinCount="100000" sheet="1" formatCells="0" formatColumns="0"/>
  <autoFilter ref="A3:Q10" xr:uid="{00000000-0009-0000-0000-000000000000}"/>
  <conditionalFormatting sqref="B4:B10">
    <cfRule type="containsText" dxfId="1799" priority="41" operator="containsText" text="Normatividad al Servicio del Cambio / Procesos">
      <formula>NOT(ISERROR(SEARCH("Normatividad al Servicio del Cambio / Procesos",B4)))</formula>
    </cfRule>
    <cfRule type="containsText" dxfId="1798" priority="69" operator="containsText" text="Transparencia y Cercanía al Ciudadano / Grupos de Interés ">
      <formula>NOT(ISERROR(SEARCH("Transparencia y Cercanía al Ciudadano / Grupos de Interés ",B4)))</formula>
    </cfRule>
    <cfRule type="containsText" dxfId="1797" priority="70" operator="containsText" text="Apoyo a la Modernización DIAN / Procesos">
      <formula>NOT(ISERROR(SEARCH("Apoyo a la Modernización DIAN / Procesos",B4)))</formula>
    </cfRule>
    <cfRule type="containsText" dxfId="1796" priority="71" operator="containsText" text="Transformación Cultural y Gestión del Cambio / Talento Humano">
      <formula>NOT(ISERROR(SEARCH("Transformación Cultural y Gestión del Cambio / Talento Humano",B4)))</formula>
    </cfRule>
    <cfRule type="containsText" dxfId="1795"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0 F4:G10">
    <cfRule type="containsText" dxfId="1794" priority="56" operator="containsText" text="Modernización y Gestión Integral de Procesos del Negocio / Procesos">
      <formula>NOT(ISERROR(SEARCH("Modernización y Gestión Integral de Procesos del Negocio / Procesos",C4)))</formula>
    </cfRule>
    <cfRule type="containsText" dxfId="1793" priority="57" operator="containsText" text="Transparencia y Cercanía al Ciudadano / Grupos de Interés">
      <formula>NOT(ISERROR(SEARCH("Transparencia y Cercanía al Ciudadano / Grupos de Interés",C4)))</formula>
    </cfRule>
    <cfRule type="containsText" dxfId="1792" priority="58" operator="containsText" text="Legitimidad y Sostenibilidad Fiscal / Resultados">
      <formula>NOT(ISERROR(SEARCH("Legitimidad y Sostenibilidad Fiscal / Resultados",C4)))</formula>
    </cfRule>
  </conditionalFormatting>
  <conditionalFormatting sqref="F4:G10 C4:D10">
    <cfRule type="containsText" dxfId="1791" priority="55" operator="containsText" text="Aprendizaje y Crecimiento / Talento Humano">
      <formula>NOT(ISERROR(SEARCH("Aprendizaje y Crecimiento / Talento Humano",C4)))</formula>
    </cfRule>
  </conditionalFormatting>
  <conditionalFormatting sqref="F10:G10 I4:J10 F4:G7">
    <cfRule type="containsText" dxfId="1790" priority="42" operator="containsText" text="Aprendizaje y Crecimiento / Talento Humano">
      <formula>NOT(ISERROR(SEARCH("Aprendizaje y Crecimiento / Talento Humano",F4)))</formula>
    </cfRule>
    <cfRule type="containsText" dxfId="1789" priority="43" operator="containsText" text="Modernización y Gestión Integral de Procesos del Negocio / Procesos">
      <formula>NOT(ISERROR(SEARCH("Modernización y Gestión Integral de Procesos del Negocio / Procesos",F4)))</formula>
    </cfRule>
    <cfRule type="containsText" dxfId="1788" priority="44" operator="containsText" text="Transparencia y Cercanía al Ciudadano / Grupos de Interés">
      <formula>NOT(ISERROR(SEARCH("Transparencia y Cercanía al Ciudadano / Grupos de Interés",F4)))</formula>
    </cfRule>
    <cfRule type="containsText" dxfId="1787" priority="45" operator="containsText" text="Legitimidad y Sostenibilidad Fiscal / Resultados">
      <formula>NOT(ISERROR(SEARCH("Legitimidad y Sostenibilidad Fiscal / Resultados",F4)))</formula>
    </cfRule>
  </conditionalFormatting>
  <conditionalFormatting sqref="H4:H10">
    <cfRule type="expression" dxfId="1786" priority="48">
      <formula>$G4&lt;&gt;"Porcentaje"</formula>
    </cfRule>
    <cfRule type="expression" dxfId="1785" priority="49">
      <formula>$G4="Porcentaje"</formula>
    </cfRule>
  </conditionalFormatting>
  <conditionalFormatting sqref="M4:N10">
    <cfRule type="expression" dxfId="1784" priority="46">
      <formula>$G4&lt;&gt;"Porcentaje"</formula>
    </cfRule>
  </conditionalFormatting>
  <conditionalFormatting sqref="O4:O10">
    <cfRule type="containsText" dxfId="1783" priority="59" operator="containsText" text="Sin medición en la vigencia">
      <formula>NOT(ISERROR(SEARCH("Sin medición en la vigencia",O4)))</formula>
    </cfRule>
    <cfRule type="cellIs" dxfId="1782" priority="60" operator="greaterThan">
      <formula>1.1</formula>
    </cfRule>
    <cfRule type="cellIs" dxfId="1781" priority="61" operator="between">
      <formula>100%</formula>
      <formula>110%</formula>
    </cfRule>
    <cfRule type="cellIs" dxfId="1780" priority="62" operator="between">
      <formula>70%</formula>
      <formula>99.9999999%</formula>
    </cfRule>
    <cfRule type="cellIs" dxfId="1779" priority="63" operator="between">
      <formula>0</formula>
      <formula>0.6999999999999</formula>
    </cfRule>
  </conditionalFormatting>
  <conditionalFormatting sqref="P4:P10">
    <cfRule type="cellIs" dxfId="1778" priority="65" operator="greaterThan">
      <formula>1.1</formula>
    </cfRule>
    <cfRule type="cellIs" dxfId="1777" priority="66" operator="between">
      <formula>100%</formula>
      <formula>110%</formula>
    </cfRule>
    <cfRule type="cellIs" dxfId="1776" priority="67" operator="between">
      <formula>70%</formula>
      <formula>99.9999999%</formula>
    </cfRule>
    <cfRule type="cellIs" dxfId="1775" priority="68" operator="between">
      <formula>0</formula>
      <formula>0.6999999999999</formula>
    </cfRule>
  </conditionalFormatting>
  <conditionalFormatting sqref="M4:N10">
    <cfRule type="expression" dxfId="1774" priority="47">
      <formula>$G4="Porcentaje"</formula>
    </cfRule>
  </conditionalFormatting>
  <hyperlinks>
    <hyperlink ref="Q11" location="Principal!A1" display="volver al índice" xr:uid="{2E9E8B00-3CF6-4A92-8E86-874D1C528905}"/>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34517973-097E-4B5E-AA56-EFA7BF7AE8DE}">
            <xm:f>NOT(ISERROR(SEARCH("-",P4)))</xm:f>
            <xm:f>"-"</xm:f>
            <x14:dxf>
              <fill>
                <patternFill>
                  <bgColor rgb="FF000000"/>
                </patternFill>
              </fill>
            </x14:dxf>
          </x14:cfRule>
          <xm:sqref>P4:P10</xm:sqref>
        </x14:conditionalFormatting>
      </x14:conditionalFormattings>
    </ext>
  </extLst>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29200-743C-43CE-B581-D0ED187A17D0}">
  <sheetPr codeName="Hoja57">
    <pageSetUpPr fitToPage="1"/>
  </sheetPr>
  <dimension ref="A1:Q2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155</v>
      </c>
      <c r="E1" s="9" t="s">
        <v>112</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64.5" thickTop="1" thickBot="1" x14ac:dyDescent="0.3">
      <c r="A4" s="25">
        <v>166</v>
      </c>
      <c r="B4" s="26" t="s">
        <v>438</v>
      </c>
      <c r="C4" s="27" t="s">
        <v>127</v>
      </c>
      <c r="D4" s="27" t="s">
        <v>128</v>
      </c>
      <c r="E4" s="27" t="s">
        <v>786</v>
      </c>
      <c r="F4" s="27" t="s">
        <v>787</v>
      </c>
      <c r="G4" s="27" t="s">
        <v>122</v>
      </c>
      <c r="H4" s="28">
        <v>0.3</v>
      </c>
      <c r="I4" s="27" t="s">
        <v>153</v>
      </c>
      <c r="J4" s="27" t="s">
        <v>126</v>
      </c>
      <c r="K4" s="29" t="s">
        <v>116</v>
      </c>
      <c r="L4" s="29"/>
      <c r="M4" s="30">
        <v>0.3</v>
      </c>
      <c r="N4" s="30">
        <v>0.58333333333333326</v>
      </c>
      <c r="O4" s="31">
        <v>1.9444444444444442</v>
      </c>
      <c r="P4" s="31">
        <v>1.9444444444444442</v>
      </c>
      <c r="Q4" s="42" t="s">
        <v>2469</v>
      </c>
    </row>
    <row r="5" spans="1:17" ht="409.6" thickTop="1" thickBot="1" x14ac:dyDescent="0.3">
      <c r="A5" s="25">
        <v>2</v>
      </c>
      <c r="B5" s="26" t="s">
        <v>438</v>
      </c>
      <c r="C5" s="27" t="s">
        <v>127</v>
      </c>
      <c r="D5" s="27" t="s">
        <v>265</v>
      </c>
      <c r="E5" s="27" t="s">
        <v>444</v>
      </c>
      <c r="F5" s="27" t="s">
        <v>445</v>
      </c>
      <c r="G5" s="27" t="s">
        <v>440</v>
      </c>
      <c r="H5" s="28">
        <v>8515980.4769771993</v>
      </c>
      <c r="I5" s="27" t="s">
        <v>123</v>
      </c>
      <c r="J5" s="27" t="s">
        <v>124</v>
      </c>
      <c r="K5" s="29" t="s">
        <v>45</v>
      </c>
      <c r="L5" s="29"/>
      <c r="M5" s="30">
        <v>8515980.4769771993</v>
      </c>
      <c r="N5" s="30">
        <v>10364419.745341284</v>
      </c>
      <c r="O5" s="31">
        <v>1.2170553670668114</v>
      </c>
      <c r="P5" s="31">
        <v>1.2170553670668114</v>
      </c>
      <c r="Q5" s="42" t="s">
        <v>2470</v>
      </c>
    </row>
    <row r="6" spans="1:17" ht="170.25" thickTop="1" thickBot="1" x14ac:dyDescent="0.3">
      <c r="A6" s="25">
        <v>109</v>
      </c>
      <c r="B6" s="26" t="s">
        <v>438</v>
      </c>
      <c r="C6" s="27" t="s">
        <v>290</v>
      </c>
      <c r="D6" s="27" t="s">
        <v>290</v>
      </c>
      <c r="E6" s="27" t="s">
        <v>317</v>
      </c>
      <c r="F6" s="27" t="s">
        <v>121</v>
      </c>
      <c r="G6" s="27" t="s">
        <v>122</v>
      </c>
      <c r="H6" s="28">
        <v>0.95</v>
      </c>
      <c r="I6" s="27" t="s">
        <v>123</v>
      </c>
      <c r="J6" s="27" t="s">
        <v>124</v>
      </c>
      <c r="K6" s="29" t="s">
        <v>93</v>
      </c>
      <c r="L6" s="29"/>
      <c r="M6" s="30">
        <v>0.95</v>
      </c>
      <c r="N6" s="30">
        <v>6.46</v>
      </c>
      <c r="O6" s="31">
        <v>6.8000000000000007</v>
      </c>
      <c r="P6" s="31">
        <v>2</v>
      </c>
      <c r="Q6" s="42" t="s">
        <v>2471</v>
      </c>
    </row>
    <row r="7" spans="1:17" ht="95.25" thickTop="1" thickBot="1" x14ac:dyDescent="0.3">
      <c r="A7" s="25">
        <v>98</v>
      </c>
      <c r="B7" s="26" t="s">
        <v>438</v>
      </c>
      <c r="C7" s="27" t="s">
        <v>290</v>
      </c>
      <c r="D7" s="27" t="s">
        <v>446</v>
      </c>
      <c r="E7" s="27" t="s">
        <v>125</v>
      </c>
      <c r="F7" s="27" t="s">
        <v>331</v>
      </c>
      <c r="G7" s="27" t="s">
        <v>122</v>
      </c>
      <c r="H7" s="28">
        <v>0.95</v>
      </c>
      <c r="I7" s="27" t="s">
        <v>123</v>
      </c>
      <c r="J7" s="27" t="s">
        <v>126</v>
      </c>
      <c r="K7" s="29" t="s">
        <v>93</v>
      </c>
      <c r="L7" s="29"/>
      <c r="M7" s="30">
        <v>0.95</v>
      </c>
      <c r="N7" s="30">
        <v>350.73383333333334</v>
      </c>
      <c r="O7" s="31">
        <v>369.19350877192983</v>
      </c>
      <c r="P7" s="31">
        <v>2</v>
      </c>
      <c r="Q7" s="42" t="s">
        <v>2472</v>
      </c>
    </row>
    <row r="8" spans="1:17" ht="76.5" thickTop="1" thickBot="1" x14ac:dyDescent="0.3">
      <c r="A8" s="25">
        <v>165</v>
      </c>
      <c r="B8" s="26" t="s">
        <v>438</v>
      </c>
      <c r="C8" s="27" t="s">
        <v>127</v>
      </c>
      <c r="D8" s="27" t="s">
        <v>374</v>
      </c>
      <c r="E8" s="27" t="s">
        <v>375</v>
      </c>
      <c r="F8" s="27" t="s">
        <v>376</v>
      </c>
      <c r="G8" s="27" t="s">
        <v>122</v>
      </c>
      <c r="H8" s="28">
        <v>0.1</v>
      </c>
      <c r="I8" s="27" t="s">
        <v>132</v>
      </c>
      <c r="J8" s="27" t="s">
        <v>138</v>
      </c>
      <c r="K8" s="29" t="s">
        <v>115</v>
      </c>
      <c r="L8" s="29"/>
      <c r="M8" s="30">
        <v>0.1</v>
      </c>
      <c r="N8" s="30">
        <v>7.0000000000000007E-2</v>
      </c>
      <c r="O8" s="31">
        <v>1.4285714285714286</v>
      </c>
      <c r="P8" s="31">
        <v>1.4285714285714286</v>
      </c>
      <c r="Q8" s="42" t="s">
        <v>2473</v>
      </c>
    </row>
    <row r="9" spans="1:17" ht="80.25" thickTop="1" thickBot="1" x14ac:dyDescent="0.3">
      <c r="A9" s="104">
        <v>20</v>
      </c>
      <c r="B9" s="83" t="s">
        <v>449</v>
      </c>
      <c r="C9" s="84" t="s">
        <v>160</v>
      </c>
      <c r="D9" s="84" t="s">
        <v>402</v>
      </c>
      <c r="E9" s="84" t="s">
        <v>452</v>
      </c>
      <c r="F9" s="84" t="s">
        <v>453</v>
      </c>
      <c r="G9" s="84" t="s">
        <v>122</v>
      </c>
      <c r="H9" s="85">
        <v>1</v>
      </c>
      <c r="I9" s="84" t="s">
        <v>130</v>
      </c>
      <c r="J9" s="84" t="s">
        <v>126</v>
      </c>
      <c r="K9" s="86" t="s">
        <v>51</v>
      </c>
      <c r="L9" s="86"/>
      <c r="M9" s="89"/>
      <c r="N9" s="89"/>
      <c r="O9" s="88" t="s">
        <v>406</v>
      </c>
      <c r="P9" s="88" t="s">
        <v>291</v>
      </c>
      <c r="Q9" s="87" t="s">
        <v>2474</v>
      </c>
    </row>
    <row r="10" spans="1:17" ht="57.75" thickTop="1" thickBot="1" x14ac:dyDescent="0.3">
      <c r="A10" s="25">
        <v>158</v>
      </c>
      <c r="B10" s="26" t="s">
        <v>460</v>
      </c>
      <c r="C10" s="27" t="s">
        <v>203</v>
      </c>
      <c r="D10" s="27" t="s">
        <v>788</v>
      </c>
      <c r="E10" s="27" t="s">
        <v>365</v>
      </c>
      <c r="F10" s="27" t="s">
        <v>366</v>
      </c>
      <c r="G10" s="27" t="s">
        <v>207</v>
      </c>
      <c r="H10" s="28">
        <v>6</v>
      </c>
      <c r="I10" s="27" t="s">
        <v>267</v>
      </c>
      <c r="J10" s="27" t="s">
        <v>124</v>
      </c>
      <c r="K10" s="29" t="s">
        <v>114</v>
      </c>
      <c r="L10" s="29"/>
      <c r="M10" s="30">
        <v>6</v>
      </c>
      <c r="N10" s="30">
        <v>6</v>
      </c>
      <c r="O10" s="31">
        <v>1</v>
      </c>
      <c r="P10" s="31">
        <v>1</v>
      </c>
      <c r="Q10" s="42" t="s">
        <v>2475</v>
      </c>
    </row>
    <row r="11" spans="1:17" ht="151.5" thickTop="1" thickBot="1" x14ac:dyDescent="0.3">
      <c r="A11" s="25">
        <v>164</v>
      </c>
      <c r="B11" s="26" t="s">
        <v>460</v>
      </c>
      <c r="C11" s="27" t="s">
        <v>127</v>
      </c>
      <c r="D11" s="27" t="s">
        <v>128</v>
      </c>
      <c r="E11" s="27" t="s">
        <v>789</v>
      </c>
      <c r="F11" s="27" t="s">
        <v>790</v>
      </c>
      <c r="G11" s="27" t="s">
        <v>122</v>
      </c>
      <c r="H11" s="28">
        <v>1</v>
      </c>
      <c r="I11" s="27" t="s">
        <v>153</v>
      </c>
      <c r="J11" s="27" t="s">
        <v>126</v>
      </c>
      <c r="K11" s="29" t="s">
        <v>113</v>
      </c>
      <c r="L11" s="29"/>
      <c r="M11" s="30">
        <v>1</v>
      </c>
      <c r="N11" s="30">
        <v>1</v>
      </c>
      <c r="O11" s="31">
        <v>1</v>
      </c>
      <c r="P11" s="31">
        <v>1</v>
      </c>
      <c r="Q11" s="42" t="s">
        <v>2476</v>
      </c>
    </row>
    <row r="12" spans="1:17" ht="114" thickTop="1" thickBot="1" x14ac:dyDescent="0.3">
      <c r="A12" s="25">
        <v>161</v>
      </c>
      <c r="B12" s="26" t="s">
        <v>460</v>
      </c>
      <c r="C12" s="27" t="s">
        <v>203</v>
      </c>
      <c r="D12" s="27" t="s">
        <v>791</v>
      </c>
      <c r="E12" s="27" t="s">
        <v>370</v>
      </c>
      <c r="F12" s="27" t="s">
        <v>371</v>
      </c>
      <c r="G12" s="27" t="s">
        <v>207</v>
      </c>
      <c r="H12" s="28">
        <v>6</v>
      </c>
      <c r="I12" s="27" t="s">
        <v>267</v>
      </c>
      <c r="J12" s="27" t="s">
        <v>124</v>
      </c>
      <c r="K12" s="29" t="s">
        <v>114</v>
      </c>
      <c r="L12" s="29"/>
      <c r="M12" s="30">
        <v>6</v>
      </c>
      <c r="N12" s="30">
        <v>6</v>
      </c>
      <c r="O12" s="31">
        <v>1</v>
      </c>
      <c r="P12" s="31">
        <v>1</v>
      </c>
      <c r="Q12" s="42" t="s">
        <v>2477</v>
      </c>
    </row>
    <row r="13" spans="1:17" ht="189" thickTop="1" thickBot="1" x14ac:dyDescent="0.3">
      <c r="A13" s="25">
        <v>162</v>
      </c>
      <c r="B13" s="26" t="s">
        <v>460</v>
      </c>
      <c r="C13" s="27" t="s">
        <v>203</v>
      </c>
      <c r="D13" s="27" t="s">
        <v>372</v>
      </c>
      <c r="E13" s="27" t="s">
        <v>373</v>
      </c>
      <c r="F13" s="27" t="s">
        <v>792</v>
      </c>
      <c r="G13" s="27" t="s">
        <v>207</v>
      </c>
      <c r="H13" s="28">
        <v>6</v>
      </c>
      <c r="I13" s="27" t="s">
        <v>267</v>
      </c>
      <c r="J13" s="27" t="s">
        <v>124</v>
      </c>
      <c r="K13" s="29" t="s">
        <v>114</v>
      </c>
      <c r="L13" s="29"/>
      <c r="M13" s="30">
        <v>6</v>
      </c>
      <c r="N13" s="30">
        <v>8</v>
      </c>
      <c r="O13" s="31">
        <v>1.3333333333333333</v>
      </c>
      <c r="P13" s="31">
        <v>1.3333333333333333</v>
      </c>
      <c r="Q13" s="42" t="s">
        <v>2478</v>
      </c>
    </row>
    <row r="14" spans="1:17" ht="64.5" thickTop="1" thickBot="1" x14ac:dyDescent="0.3">
      <c r="A14" s="25">
        <v>163</v>
      </c>
      <c r="B14" s="26" t="s">
        <v>460</v>
      </c>
      <c r="C14" s="27" t="s">
        <v>203</v>
      </c>
      <c r="D14" s="27" t="s">
        <v>368</v>
      </c>
      <c r="E14" s="27" t="s">
        <v>793</v>
      </c>
      <c r="F14" s="27" t="s">
        <v>794</v>
      </c>
      <c r="G14" s="27" t="s">
        <v>207</v>
      </c>
      <c r="H14" s="28">
        <v>5</v>
      </c>
      <c r="I14" s="27" t="s">
        <v>173</v>
      </c>
      <c r="J14" s="27" t="s">
        <v>138</v>
      </c>
      <c r="K14" s="29" t="s">
        <v>117</v>
      </c>
      <c r="L14" s="29"/>
      <c r="M14" s="30">
        <v>5</v>
      </c>
      <c r="N14" s="30">
        <v>3.6333333333333329</v>
      </c>
      <c r="O14" s="31">
        <v>1.3761467889908259</v>
      </c>
      <c r="P14" s="31">
        <v>1.3761467889908259</v>
      </c>
      <c r="Q14" s="42" t="s">
        <v>2479</v>
      </c>
    </row>
    <row r="15" spans="1:17" ht="245.25" thickTop="1" thickBot="1" x14ac:dyDescent="0.3">
      <c r="A15" s="25">
        <v>11</v>
      </c>
      <c r="B15" s="26" t="s">
        <v>460</v>
      </c>
      <c r="C15" s="27" t="s">
        <v>203</v>
      </c>
      <c r="D15" s="27" t="s">
        <v>471</v>
      </c>
      <c r="E15" s="27" t="s">
        <v>472</v>
      </c>
      <c r="F15" s="27" t="s">
        <v>473</v>
      </c>
      <c r="G15" s="27" t="s">
        <v>207</v>
      </c>
      <c r="H15" s="28">
        <v>6</v>
      </c>
      <c r="I15" s="27" t="s">
        <v>123</v>
      </c>
      <c r="J15" s="27" t="s">
        <v>124</v>
      </c>
      <c r="K15" s="29" t="s">
        <v>49</v>
      </c>
      <c r="L15" s="29"/>
      <c r="M15" s="30">
        <v>6</v>
      </c>
      <c r="N15" s="30">
        <v>9</v>
      </c>
      <c r="O15" s="31">
        <v>1.5</v>
      </c>
      <c r="P15" s="31">
        <v>1.5</v>
      </c>
      <c r="Q15" s="42" t="s">
        <v>2480</v>
      </c>
    </row>
    <row r="16" spans="1:17" ht="409.6" thickTop="1" thickBot="1" x14ac:dyDescent="0.3">
      <c r="A16" s="25">
        <v>12</v>
      </c>
      <c r="B16" s="26" t="s">
        <v>460</v>
      </c>
      <c r="C16" s="27" t="s">
        <v>203</v>
      </c>
      <c r="D16" s="27" t="s">
        <v>475</v>
      </c>
      <c r="E16" s="27" t="s">
        <v>476</v>
      </c>
      <c r="F16" s="27" t="s">
        <v>477</v>
      </c>
      <c r="G16" s="27" t="s">
        <v>207</v>
      </c>
      <c r="H16" s="28">
        <v>12</v>
      </c>
      <c r="I16" s="27" t="s">
        <v>123</v>
      </c>
      <c r="J16" s="27" t="s">
        <v>124</v>
      </c>
      <c r="K16" s="29" t="s">
        <v>49</v>
      </c>
      <c r="L16" s="29"/>
      <c r="M16" s="30">
        <v>12</v>
      </c>
      <c r="N16" s="30">
        <v>16</v>
      </c>
      <c r="O16" s="31">
        <v>1.3333333333333333</v>
      </c>
      <c r="P16" s="31">
        <v>1.3333333333333333</v>
      </c>
      <c r="Q16" s="42" t="s">
        <v>2481</v>
      </c>
    </row>
    <row r="17" spans="1:17" ht="409.6" thickTop="1" thickBot="1" x14ac:dyDescent="0.3">
      <c r="A17" s="25">
        <v>159</v>
      </c>
      <c r="B17" s="26" t="s">
        <v>485</v>
      </c>
      <c r="C17" s="27" t="s">
        <v>154</v>
      </c>
      <c r="D17" s="27" t="s">
        <v>795</v>
      </c>
      <c r="E17" s="27" t="s">
        <v>369</v>
      </c>
      <c r="F17" s="27" t="s">
        <v>796</v>
      </c>
      <c r="G17" s="27" t="s">
        <v>207</v>
      </c>
      <c r="H17" s="28">
        <v>2</v>
      </c>
      <c r="I17" s="27" t="s">
        <v>130</v>
      </c>
      <c r="J17" s="27" t="s">
        <v>124</v>
      </c>
      <c r="K17" s="29" t="s">
        <v>113</v>
      </c>
      <c r="L17" s="29"/>
      <c r="M17" s="30">
        <v>2</v>
      </c>
      <c r="N17" s="30">
        <v>2</v>
      </c>
      <c r="O17" s="31">
        <v>1</v>
      </c>
      <c r="P17" s="31">
        <v>1</v>
      </c>
      <c r="Q17" s="42" t="s">
        <v>2482</v>
      </c>
    </row>
    <row r="18" spans="1:17" ht="76.5" thickTop="1" thickBot="1" x14ac:dyDescent="0.3">
      <c r="A18" s="25">
        <v>160</v>
      </c>
      <c r="B18" s="26" t="s">
        <v>485</v>
      </c>
      <c r="C18" s="27" t="s">
        <v>154</v>
      </c>
      <c r="D18" s="27" t="s">
        <v>367</v>
      </c>
      <c r="E18" s="27" t="s">
        <v>797</v>
      </c>
      <c r="F18" s="27" t="s">
        <v>798</v>
      </c>
      <c r="G18" s="27" t="s">
        <v>122</v>
      </c>
      <c r="H18" s="28">
        <v>0.8</v>
      </c>
      <c r="I18" s="27" t="s">
        <v>123</v>
      </c>
      <c r="J18" s="27" t="s">
        <v>126</v>
      </c>
      <c r="K18" s="29" t="s">
        <v>116</v>
      </c>
      <c r="L18" s="29"/>
      <c r="M18" s="30">
        <v>0.8</v>
      </c>
      <c r="N18" s="30">
        <v>1</v>
      </c>
      <c r="O18" s="31">
        <v>1.25</v>
      </c>
      <c r="P18" s="31">
        <v>1.25</v>
      </c>
      <c r="Q18" s="42" t="s">
        <v>2483</v>
      </c>
    </row>
    <row r="19" spans="1:17" ht="80.25" thickTop="1" thickBot="1" x14ac:dyDescent="0.3">
      <c r="A19" s="25">
        <v>105</v>
      </c>
      <c r="B19" s="26" t="s">
        <v>485</v>
      </c>
      <c r="C19" s="27" t="s">
        <v>154</v>
      </c>
      <c r="D19" s="27" t="s">
        <v>165</v>
      </c>
      <c r="E19" s="27" t="s">
        <v>155</v>
      </c>
      <c r="F19" s="27" t="s">
        <v>486</v>
      </c>
      <c r="G19" s="27" t="s">
        <v>122</v>
      </c>
      <c r="H19" s="28">
        <v>0.9</v>
      </c>
      <c r="I19" s="27" t="s">
        <v>132</v>
      </c>
      <c r="J19" s="27" t="s">
        <v>126</v>
      </c>
      <c r="K19" s="29" t="s">
        <v>87</v>
      </c>
      <c r="L19" s="29"/>
      <c r="M19" s="30">
        <v>0.9</v>
      </c>
      <c r="N19" s="30">
        <v>1.1600798391505425</v>
      </c>
      <c r="O19" s="31">
        <v>1.2889775990561583</v>
      </c>
      <c r="P19" s="31">
        <v>1.2889775990561583</v>
      </c>
      <c r="Q19" s="42" t="s">
        <v>2484</v>
      </c>
    </row>
    <row r="20" spans="1:17" ht="34.5" thickTop="1" x14ac:dyDescent="0.35">
      <c r="M20" s="320"/>
      <c r="N20" s="320"/>
      <c r="O20" s="317" t="s">
        <v>157</v>
      </c>
      <c r="P20" s="318">
        <v>1.3781241529864223</v>
      </c>
      <c r="Q20" s="319" t="s">
        <v>158</v>
      </c>
    </row>
  </sheetData>
  <sheetProtection algorithmName="SHA-512" hashValue="Ebq2n116JyrrIrPmSXNSUBROkUPoTzjU1XJKYm71zQG3+NqEX4Bi3gbpdLapY2P+rynw3Xai1W8kdy/Drul28A==" saltValue="o3mfK0eePrBKMAzfFlMKxw==" spinCount="100000" sheet="1" formatCells="0" formatColumns="0"/>
  <autoFilter ref="A3:Q19" xr:uid="{00000000-0001-0000-0400-000000000000}"/>
  <conditionalFormatting sqref="B4:B19">
    <cfRule type="containsText" dxfId="1772" priority="78" operator="containsText" text="Normatividad al Servicio del Cambio / Procesos">
      <formula>NOT(ISERROR(SEARCH("Normatividad al Servicio del Cambio / Procesos",B4)))</formula>
    </cfRule>
    <cfRule type="containsText" dxfId="1771" priority="103" operator="containsText" text="Transparencia y Cercanía al Ciudadano / Grupos de Interés ">
      <formula>NOT(ISERROR(SEARCH("Transparencia y Cercanía al Ciudadano / Grupos de Interés ",B4)))</formula>
    </cfRule>
    <cfRule type="containsText" dxfId="1770" priority="104" operator="containsText" text="Apoyo a la Modernización DIAN / Procesos">
      <formula>NOT(ISERROR(SEARCH("Apoyo a la Modernización DIAN / Procesos",B4)))</formula>
    </cfRule>
    <cfRule type="containsText" dxfId="1769" priority="105" operator="containsText" text="Transformación Cultural y Gestión del Cambio / Talento Humano">
      <formula>NOT(ISERROR(SEARCH("Transformación Cultural y Gestión del Cambio / Talento Humano",B4)))</formula>
    </cfRule>
    <cfRule type="containsText" dxfId="1768" priority="10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9 F4:G19">
    <cfRule type="containsText" dxfId="1767" priority="90" operator="containsText" text="Modernización y Gestión Integral de Procesos del Negocio / Procesos">
      <formula>NOT(ISERROR(SEARCH("Modernización y Gestión Integral de Procesos del Negocio / Procesos",C4)))</formula>
    </cfRule>
    <cfRule type="containsText" dxfId="1766" priority="91" operator="containsText" text="Transparencia y Cercanía al Ciudadano / Grupos de Interés">
      <formula>NOT(ISERROR(SEARCH("Transparencia y Cercanía al Ciudadano / Grupos de Interés",C4)))</formula>
    </cfRule>
    <cfRule type="containsText" dxfId="1765" priority="92" operator="containsText" text="Legitimidad y Sostenibilidad Fiscal / Resultados">
      <formula>NOT(ISERROR(SEARCH("Legitimidad y Sostenibilidad Fiscal / Resultados",C4)))</formula>
    </cfRule>
  </conditionalFormatting>
  <conditionalFormatting sqref="E6">
    <cfRule type="containsText" dxfId="1764" priority="16" operator="containsText" text="Aprendizaje y Crecimiento / Talento Humano">
      <formula>NOT(ISERROR(SEARCH("Aprendizaje y Crecimiento / Talento Humano",E6)))</formula>
    </cfRule>
    <cfRule type="containsText" dxfId="1763" priority="17" operator="containsText" text="Modernización y Gestión Integral de Procesos del Negocio / Procesos">
      <formula>NOT(ISERROR(SEARCH("Modernización y Gestión Integral de Procesos del Negocio / Procesos",E6)))</formula>
    </cfRule>
    <cfRule type="containsText" dxfId="1762" priority="18" operator="containsText" text="Transparencia y Cercanía al Ciudadano / Grupos de Interés">
      <formula>NOT(ISERROR(SEARCH("Transparencia y Cercanía al Ciudadano / Grupos de Interés",E6)))</formula>
    </cfRule>
    <cfRule type="containsText" dxfId="1761" priority="19" operator="containsText" text="Legitimidad y Sostenibilidad Fiscal / Resultados">
      <formula>NOT(ISERROR(SEARCH("Legitimidad y Sostenibilidad Fiscal / Resultados",E6)))</formula>
    </cfRule>
  </conditionalFormatting>
  <conditionalFormatting sqref="E16">
    <cfRule type="containsText" dxfId="1760" priority="12" operator="containsText" text="Aprendizaje y Crecimiento / Talento Humano">
      <formula>NOT(ISERROR(SEARCH("Aprendizaje y Crecimiento / Talento Humano",E16)))</formula>
    </cfRule>
    <cfRule type="containsText" dxfId="1759" priority="13" operator="containsText" text="Modernización y Gestión Integral de Procesos del Negocio / Procesos">
      <formula>NOT(ISERROR(SEARCH("Modernización y Gestión Integral de Procesos del Negocio / Procesos",E16)))</formula>
    </cfRule>
    <cfRule type="containsText" dxfId="1758" priority="14" operator="containsText" text="Transparencia y Cercanía al Ciudadano / Grupos de Interés">
      <formula>NOT(ISERROR(SEARCH("Transparencia y Cercanía al Ciudadano / Grupos de Interés",E16)))</formula>
    </cfRule>
    <cfRule type="containsText" dxfId="1757" priority="15" operator="containsText" text="Legitimidad y Sostenibilidad Fiscal / Resultados">
      <formula>NOT(ISERROR(SEARCH("Legitimidad y Sostenibilidad Fiscal / Resultados",E16)))</formula>
    </cfRule>
  </conditionalFormatting>
  <conditionalFormatting sqref="F4:G19 C4:D19">
    <cfRule type="containsText" dxfId="1756" priority="89" operator="containsText" text="Aprendizaje y Crecimiento / Talento Humano">
      <formula>NOT(ISERROR(SEARCH("Aprendizaje y Crecimiento / Talento Humano",C4)))</formula>
    </cfRule>
  </conditionalFormatting>
  <conditionalFormatting sqref="H4:H19">
    <cfRule type="expression" dxfId="1755" priority="85">
      <formula>$G4&lt;&gt;"Porcentaje"</formula>
    </cfRule>
    <cfRule type="expression" dxfId="1754" priority="86">
      <formula>$G4="Porcentaje"</formula>
    </cfRule>
  </conditionalFormatting>
  <conditionalFormatting sqref="I4:J19 F7:G10">
    <cfRule type="containsText" dxfId="1753" priority="79" operator="containsText" text="Aprendizaje y Crecimiento / Talento Humano">
      <formula>NOT(ISERROR(SEARCH("Aprendizaje y Crecimiento / Talento Humano",F4)))</formula>
    </cfRule>
    <cfRule type="containsText" dxfId="1752" priority="80" operator="containsText" text="Modernización y Gestión Integral de Procesos del Negocio / Procesos">
      <formula>NOT(ISERROR(SEARCH("Modernización y Gestión Integral de Procesos del Negocio / Procesos",F4)))</formula>
    </cfRule>
    <cfRule type="containsText" dxfId="1751" priority="81" operator="containsText" text="Transparencia y Cercanía al Ciudadano / Grupos de Interés">
      <formula>NOT(ISERROR(SEARCH("Transparencia y Cercanía al Ciudadano / Grupos de Interés",F4)))</formula>
    </cfRule>
    <cfRule type="containsText" dxfId="1750" priority="82" operator="containsText" text="Legitimidad y Sostenibilidad Fiscal / Resultados">
      <formula>NOT(ISERROR(SEARCH("Legitimidad y Sostenibilidad Fiscal / Resultados",F4)))</formula>
    </cfRule>
  </conditionalFormatting>
  <conditionalFormatting sqref="O4:O19">
    <cfRule type="containsText" dxfId="1749" priority="93" operator="containsText" text="Sin medición en la vigencia">
      <formula>NOT(ISERROR(SEARCH("Sin medición en la vigencia",O4)))</formula>
    </cfRule>
    <cfRule type="cellIs" dxfId="1748" priority="94" operator="greaterThan">
      <formula>1.1</formula>
    </cfRule>
    <cfRule type="cellIs" dxfId="1747" priority="95" operator="between">
      <formula>100%</formula>
      <formula>110%</formula>
    </cfRule>
    <cfRule type="cellIs" dxfId="1746" priority="96" operator="between">
      <formula>70%</formula>
      <formula>99.9999999%</formula>
    </cfRule>
    <cfRule type="cellIs" dxfId="1745" priority="97" operator="between">
      <formula>0</formula>
      <formula>0.6999999999999</formula>
    </cfRule>
  </conditionalFormatting>
  <conditionalFormatting sqref="P4:P19">
    <cfRule type="cellIs" dxfId="1744" priority="99" operator="greaterThan">
      <formula>1.1</formula>
    </cfRule>
    <cfRule type="cellIs" dxfId="1743" priority="100" operator="between">
      <formula>100%</formula>
      <formula>110%</formula>
    </cfRule>
    <cfRule type="cellIs" dxfId="1742" priority="101" operator="between">
      <formula>70%</formula>
      <formula>99.9999999%</formula>
    </cfRule>
    <cfRule type="cellIs" dxfId="1741" priority="102" operator="between">
      <formula>0</formula>
      <formula>0.6999999999999</formula>
    </cfRule>
  </conditionalFormatting>
  <conditionalFormatting sqref="M4:N19">
    <cfRule type="expression" dxfId="1740" priority="83">
      <formula>$G4&lt;&gt;"Porcentaje"</formula>
    </cfRule>
    <cfRule type="expression" dxfId="1739" priority="84">
      <formula>$G4="Porcentaje"</formula>
    </cfRule>
  </conditionalFormatting>
  <hyperlinks>
    <hyperlink ref="Q20" location="Principal!A1" display="volver al índice" xr:uid="{05776DF7-36C7-4BA5-A53C-2300975270F5}"/>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8" operator="containsText" id="{F2BE84A2-2FB8-4032-82D4-B3DD542665DE}">
            <xm:f>NOT(ISERROR(SEARCH("-",P4)))</xm:f>
            <xm:f>"-"</xm:f>
            <x14:dxf>
              <fill>
                <patternFill>
                  <bgColor rgb="FF000000"/>
                </patternFill>
              </fill>
            </x14:dxf>
          </x14:cfRule>
          <xm:sqref>P4:P19</xm:sqref>
        </x14:conditionalFormatting>
      </x14:conditionalFormattings>
    </ext>
  </extLst>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784A9-3C5C-469A-9AFA-53685F24C83F}">
  <sheetPr codeName="Hoja58">
    <pageSetUpPr fitToPage="1"/>
  </sheetPr>
  <dimension ref="A1:Q9"/>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198</v>
      </c>
      <c r="E1" s="9" t="s">
        <v>114</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179">
        <v>2023</v>
      </c>
      <c r="N3" s="23" t="s">
        <v>435</v>
      </c>
      <c r="O3" s="24" t="s">
        <v>436</v>
      </c>
      <c r="P3" s="24" t="s">
        <v>437</v>
      </c>
      <c r="Q3" s="135" t="s">
        <v>120</v>
      </c>
    </row>
    <row r="4" spans="1:17" ht="80.25" thickTop="1" thickBot="1" x14ac:dyDescent="0.3">
      <c r="A4" s="104">
        <v>20</v>
      </c>
      <c r="B4" s="83" t="s">
        <v>449</v>
      </c>
      <c r="C4" s="84" t="s">
        <v>160</v>
      </c>
      <c r="D4" s="84" t="s">
        <v>402</v>
      </c>
      <c r="E4" s="84" t="s">
        <v>452</v>
      </c>
      <c r="F4" s="84" t="s">
        <v>453</v>
      </c>
      <c r="G4" s="84" t="s">
        <v>122</v>
      </c>
      <c r="H4" s="85">
        <v>1</v>
      </c>
      <c r="I4" s="84" t="s">
        <v>130</v>
      </c>
      <c r="J4" s="84" t="s">
        <v>126</v>
      </c>
      <c r="K4" s="86" t="s">
        <v>51</v>
      </c>
      <c r="L4" s="86"/>
      <c r="M4" s="89"/>
      <c r="N4" s="89"/>
      <c r="O4" s="88" t="s">
        <v>406</v>
      </c>
      <c r="P4" s="88" t="s">
        <v>291</v>
      </c>
      <c r="Q4" s="87" t="s">
        <v>2485</v>
      </c>
    </row>
    <row r="5" spans="1:17" ht="57.75" thickTop="1" thickBot="1" x14ac:dyDescent="0.3">
      <c r="A5" s="25">
        <v>158</v>
      </c>
      <c r="B5" s="26" t="s">
        <v>460</v>
      </c>
      <c r="C5" s="27" t="s">
        <v>203</v>
      </c>
      <c r="D5" s="27" t="s">
        <v>788</v>
      </c>
      <c r="E5" s="27" t="s">
        <v>365</v>
      </c>
      <c r="F5" s="27" t="s">
        <v>366</v>
      </c>
      <c r="G5" s="27" t="s">
        <v>207</v>
      </c>
      <c r="H5" s="28">
        <v>6</v>
      </c>
      <c r="I5" s="27" t="s">
        <v>267</v>
      </c>
      <c r="J5" s="27" t="s">
        <v>124</v>
      </c>
      <c r="K5" s="29" t="s">
        <v>114</v>
      </c>
      <c r="L5" s="29"/>
      <c r="M5" s="30">
        <v>6</v>
      </c>
      <c r="N5" s="30">
        <v>6</v>
      </c>
      <c r="O5" s="31">
        <v>1</v>
      </c>
      <c r="P5" s="31">
        <v>1</v>
      </c>
      <c r="Q5" s="42" t="s">
        <v>2486</v>
      </c>
    </row>
    <row r="6" spans="1:17" ht="114" thickTop="1" thickBot="1" x14ac:dyDescent="0.3">
      <c r="A6" s="25">
        <v>161</v>
      </c>
      <c r="B6" s="26" t="s">
        <v>460</v>
      </c>
      <c r="C6" s="27" t="s">
        <v>203</v>
      </c>
      <c r="D6" s="27" t="s">
        <v>791</v>
      </c>
      <c r="E6" s="27" t="s">
        <v>370</v>
      </c>
      <c r="F6" s="27" t="s">
        <v>371</v>
      </c>
      <c r="G6" s="27" t="s">
        <v>207</v>
      </c>
      <c r="H6" s="28">
        <v>6</v>
      </c>
      <c r="I6" s="27" t="s">
        <v>267</v>
      </c>
      <c r="J6" s="27" t="s">
        <v>124</v>
      </c>
      <c r="K6" s="29" t="s">
        <v>114</v>
      </c>
      <c r="L6" s="29"/>
      <c r="M6" s="30">
        <v>6</v>
      </c>
      <c r="N6" s="30">
        <v>6</v>
      </c>
      <c r="O6" s="31">
        <v>1</v>
      </c>
      <c r="P6" s="31">
        <v>1</v>
      </c>
      <c r="Q6" s="42" t="s">
        <v>2487</v>
      </c>
    </row>
    <row r="7" spans="1:17" ht="189" thickTop="1" thickBot="1" x14ac:dyDescent="0.3">
      <c r="A7" s="25">
        <v>162</v>
      </c>
      <c r="B7" s="26" t="s">
        <v>460</v>
      </c>
      <c r="C7" s="27" t="s">
        <v>203</v>
      </c>
      <c r="D7" s="27" t="s">
        <v>372</v>
      </c>
      <c r="E7" s="27" t="s">
        <v>373</v>
      </c>
      <c r="F7" s="27" t="s">
        <v>792</v>
      </c>
      <c r="G7" s="27" t="s">
        <v>207</v>
      </c>
      <c r="H7" s="28">
        <v>6</v>
      </c>
      <c r="I7" s="27" t="s">
        <v>267</v>
      </c>
      <c r="J7" s="27" t="s">
        <v>124</v>
      </c>
      <c r="K7" s="29" t="s">
        <v>114</v>
      </c>
      <c r="L7" s="29"/>
      <c r="M7" s="30">
        <v>6</v>
      </c>
      <c r="N7" s="30">
        <v>8</v>
      </c>
      <c r="O7" s="31">
        <v>1.3333333333333333</v>
      </c>
      <c r="P7" s="31">
        <v>1.3333333333333333</v>
      </c>
      <c r="Q7" s="42" t="s">
        <v>2478</v>
      </c>
    </row>
    <row r="8" spans="1:17" ht="80.25" thickTop="1" thickBot="1" x14ac:dyDescent="0.3">
      <c r="A8" s="25">
        <v>105</v>
      </c>
      <c r="B8" s="26" t="s">
        <v>485</v>
      </c>
      <c r="C8" s="27" t="s">
        <v>154</v>
      </c>
      <c r="D8" s="27" t="s">
        <v>165</v>
      </c>
      <c r="E8" s="27" t="s">
        <v>155</v>
      </c>
      <c r="F8" s="27" t="s">
        <v>486</v>
      </c>
      <c r="G8" s="27" t="s">
        <v>122</v>
      </c>
      <c r="H8" s="28">
        <v>0.9</v>
      </c>
      <c r="I8" s="27" t="s">
        <v>132</v>
      </c>
      <c r="J8" s="27" t="s">
        <v>126</v>
      </c>
      <c r="K8" s="29" t="s">
        <v>87</v>
      </c>
      <c r="L8" s="29"/>
      <c r="M8" s="30">
        <v>0.9</v>
      </c>
      <c r="N8" s="30">
        <v>1.205357142857143</v>
      </c>
      <c r="O8" s="31">
        <v>1.3392857142857144</v>
      </c>
      <c r="P8" s="31">
        <v>1.3392857142857144</v>
      </c>
      <c r="Q8" s="42" t="s">
        <v>2488</v>
      </c>
    </row>
    <row r="9" spans="1:17" ht="34.5" thickTop="1" x14ac:dyDescent="0.35">
      <c r="M9" s="320"/>
      <c r="N9" s="320"/>
      <c r="O9" s="317" t="s">
        <v>157</v>
      </c>
      <c r="P9" s="318">
        <v>1.1681547619047619</v>
      </c>
      <c r="Q9" s="319" t="s">
        <v>158</v>
      </c>
    </row>
  </sheetData>
  <sheetProtection algorithmName="SHA-512" hashValue="9G5jKtkW9oT0TqE7SWEmRsbSds8hQf7YPUUzo3sukOKGtIgFxdkXoqzDOgYfNPWIVyPam6tBkrTV5UBdA4FX7w==" saltValue="oYpTp+O1HS5naWw78kiGWg==" spinCount="100000" sheet="1" formatCells="0" formatColumns="0"/>
  <autoFilter ref="A3:Q8" xr:uid="{00000000-0001-0000-0400-000000000000}"/>
  <conditionalFormatting sqref="B4:B8">
    <cfRule type="containsText" dxfId="1737" priority="45" operator="containsText" text="Normatividad al Servicio del Cambio / Procesos">
      <formula>NOT(ISERROR(SEARCH("Normatividad al Servicio del Cambio / Procesos",B4)))</formula>
    </cfRule>
    <cfRule type="containsText" dxfId="1736" priority="73" operator="containsText" text="Transparencia y Cercanía al Ciudadano / Grupos de Interés ">
      <formula>NOT(ISERROR(SEARCH("Transparencia y Cercanía al Ciudadano / Grupos de Interés ",B4)))</formula>
    </cfRule>
    <cfRule type="containsText" dxfId="1735" priority="74" operator="containsText" text="Apoyo a la Modernización DIAN / Procesos">
      <formula>NOT(ISERROR(SEARCH("Apoyo a la Modernización DIAN / Procesos",B4)))</formula>
    </cfRule>
    <cfRule type="containsText" dxfId="1734" priority="75" operator="containsText" text="Transformación Cultural y Gestión del Cambio / Talento Humano">
      <formula>NOT(ISERROR(SEARCH("Transformación Cultural y Gestión del Cambio / Talento Humano",B4)))</formula>
    </cfRule>
    <cfRule type="containsText" dxfId="1733" priority="7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8 F4:G8">
    <cfRule type="containsText" dxfId="1732" priority="60" operator="containsText" text="Modernización y Gestión Integral de Procesos del Negocio / Procesos">
      <formula>NOT(ISERROR(SEARCH("Modernización y Gestión Integral de Procesos del Negocio / Procesos",C4)))</formula>
    </cfRule>
    <cfRule type="containsText" dxfId="1731" priority="61" operator="containsText" text="Transparencia y Cercanía al Ciudadano / Grupos de Interés">
      <formula>NOT(ISERROR(SEARCH("Transparencia y Cercanía al Ciudadano / Grupos de Interés",C4)))</formula>
    </cfRule>
    <cfRule type="containsText" dxfId="1730" priority="62" operator="containsText" text="Legitimidad y Sostenibilidad Fiscal / Resultados">
      <formula>NOT(ISERROR(SEARCH("Legitimidad y Sostenibilidad Fiscal / Resultados",C4)))</formula>
    </cfRule>
  </conditionalFormatting>
  <conditionalFormatting sqref="F4:G5 I4:J8">
    <cfRule type="containsText" dxfId="1729" priority="46" operator="containsText" text="Aprendizaje y Crecimiento / Talento Humano">
      <formula>NOT(ISERROR(SEARCH("Aprendizaje y Crecimiento / Talento Humano",F4)))</formula>
    </cfRule>
    <cfRule type="containsText" dxfId="1728" priority="47" operator="containsText" text="Modernización y Gestión Integral de Procesos del Negocio / Procesos">
      <formula>NOT(ISERROR(SEARCH("Modernización y Gestión Integral de Procesos del Negocio / Procesos",F4)))</formula>
    </cfRule>
    <cfRule type="containsText" dxfId="1727" priority="48" operator="containsText" text="Transparencia y Cercanía al Ciudadano / Grupos de Interés">
      <formula>NOT(ISERROR(SEARCH("Transparencia y Cercanía al Ciudadano / Grupos de Interés",F4)))</formula>
    </cfRule>
    <cfRule type="containsText" dxfId="1726" priority="49" operator="containsText" text="Legitimidad y Sostenibilidad Fiscal / Resultados">
      <formula>NOT(ISERROR(SEARCH("Legitimidad y Sostenibilidad Fiscal / Resultados",F4)))</formula>
    </cfRule>
  </conditionalFormatting>
  <conditionalFormatting sqref="F4:G8 C4:D8">
    <cfRule type="containsText" dxfId="1725" priority="59" operator="containsText" text="Aprendizaje y Crecimiento / Talento Humano">
      <formula>NOT(ISERROR(SEARCH("Aprendizaje y Crecimiento / Talento Humano",C4)))</formula>
    </cfRule>
  </conditionalFormatting>
  <conditionalFormatting sqref="H4:H8">
    <cfRule type="expression" dxfId="1724" priority="52">
      <formula>$G4&lt;&gt;"Porcentaje"</formula>
    </cfRule>
    <cfRule type="expression" dxfId="1723" priority="53">
      <formula>$G4="Porcentaje"</formula>
    </cfRule>
  </conditionalFormatting>
  <conditionalFormatting sqref="O4:O8">
    <cfRule type="containsText" dxfId="1722" priority="63" operator="containsText" text="Sin medición en la vigencia">
      <formula>NOT(ISERROR(SEARCH("Sin medición en la vigencia",O4)))</formula>
    </cfRule>
    <cfRule type="cellIs" dxfId="1721" priority="64" operator="greaterThan">
      <formula>1.1</formula>
    </cfRule>
    <cfRule type="cellIs" dxfId="1720" priority="65" operator="between">
      <formula>100%</formula>
      <formula>110%</formula>
    </cfRule>
    <cfRule type="cellIs" dxfId="1719" priority="66" operator="between">
      <formula>70%</formula>
      <formula>99.9999999%</formula>
    </cfRule>
    <cfRule type="cellIs" dxfId="1718" priority="67" operator="between">
      <formula>0</formula>
      <formula>0.6999999999999</formula>
    </cfRule>
  </conditionalFormatting>
  <conditionalFormatting sqref="P4:P8">
    <cfRule type="cellIs" dxfId="1717" priority="69" operator="greaterThan">
      <formula>1.1</formula>
    </cfRule>
    <cfRule type="cellIs" dxfId="1716" priority="70" operator="between">
      <formula>100%</formula>
      <formula>110%</formula>
    </cfRule>
    <cfRule type="cellIs" dxfId="1715" priority="71" operator="between">
      <formula>70%</formula>
      <formula>99.9999999%</formula>
    </cfRule>
    <cfRule type="cellIs" dxfId="1714" priority="72" operator="between">
      <formula>0</formula>
      <formula>0.6999999999999</formula>
    </cfRule>
  </conditionalFormatting>
  <conditionalFormatting sqref="M4:N8">
    <cfRule type="expression" dxfId="1713" priority="50">
      <formula>$G4&lt;&gt;"Porcentaje"</formula>
    </cfRule>
    <cfRule type="expression" dxfId="1712" priority="51">
      <formula>$G4="Porcentaje"</formula>
    </cfRule>
  </conditionalFormatting>
  <hyperlinks>
    <hyperlink ref="Q9" location="Principal!A1" display="volver al índice" xr:uid="{D444E747-A2BB-40A6-8E03-BE89218E4BF9}"/>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8" operator="containsText" id="{875EA8B2-BD37-4191-A479-144204425B8E}">
            <xm:f>NOT(ISERROR(SEARCH("-",P4)))</xm:f>
            <xm:f>"-"</xm:f>
            <x14:dxf>
              <fill>
                <patternFill>
                  <bgColor rgb="FF000000"/>
                </patternFill>
              </fill>
            </x14:dxf>
          </x14:cfRule>
          <xm:sqref>P4:P8</xm:sqref>
        </x14:conditionalFormatting>
      </x14:conditionalFormattings>
    </ext>
  </extLst>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D1F4D-FEF0-4AA3-9715-43B580CD6ECD}">
  <sheetPr codeName="Hoja59">
    <pageSetUpPr fitToPage="1"/>
  </sheetPr>
  <dimension ref="A1:Q1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80.25" customHeight="1" thickBot="1" x14ac:dyDescent="0.3">
      <c r="A1" s="5"/>
      <c r="B1" s="6" t="s">
        <v>118</v>
      </c>
      <c r="C1" s="7"/>
      <c r="D1" s="43">
        <v>199</v>
      </c>
      <c r="E1" s="9" t="s">
        <v>115</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09.6" thickTop="1" thickBot="1" x14ac:dyDescent="0.3">
      <c r="A4" s="25">
        <v>2</v>
      </c>
      <c r="B4" s="26" t="s">
        <v>438</v>
      </c>
      <c r="C4" s="27" t="s">
        <v>127</v>
      </c>
      <c r="D4" s="27" t="s">
        <v>265</v>
      </c>
      <c r="E4" s="27" t="s">
        <v>444</v>
      </c>
      <c r="F4" s="27" t="s">
        <v>445</v>
      </c>
      <c r="G4" s="27" t="s">
        <v>440</v>
      </c>
      <c r="H4" s="28">
        <v>8515980</v>
      </c>
      <c r="I4" s="27" t="s">
        <v>123</v>
      </c>
      <c r="J4" s="27" t="s">
        <v>124</v>
      </c>
      <c r="K4" s="29" t="s">
        <v>45</v>
      </c>
      <c r="L4" s="29"/>
      <c r="M4" s="30">
        <v>8515980</v>
      </c>
      <c r="N4" s="30">
        <v>10373656.832848096</v>
      </c>
      <c r="O4" s="31">
        <v>1.2181401122182176</v>
      </c>
      <c r="P4" s="31">
        <v>1.2181401122182176</v>
      </c>
      <c r="Q4" s="42" t="s">
        <v>2470</v>
      </c>
    </row>
    <row r="5" spans="1:17" ht="76.5" thickTop="1" thickBot="1" x14ac:dyDescent="0.3">
      <c r="A5" s="25">
        <v>165</v>
      </c>
      <c r="B5" s="26" t="s">
        <v>438</v>
      </c>
      <c r="C5" s="27" t="s">
        <v>127</v>
      </c>
      <c r="D5" s="27" t="s">
        <v>374</v>
      </c>
      <c r="E5" s="27" t="s">
        <v>375</v>
      </c>
      <c r="F5" s="27" t="s">
        <v>376</v>
      </c>
      <c r="G5" s="27" t="s">
        <v>122</v>
      </c>
      <c r="H5" s="28">
        <v>0.1</v>
      </c>
      <c r="I5" s="27" t="s">
        <v>132</v>
      </c>
      <c r="J5" s="27" t="s">
        <v>138</v>
      </c>
      <c r="K5" s="29" t="s">
        <v>115</v>
      </c>
      <c r="L5" s="29"/>
      <c r="M5" s="30">
        <v>0.1</v>
      </c>
      <c r="N5" s="30">
        <v>7.3333333333333334E-2</v>
      </c>
      <c r="O5" s="31">
        <v>1.3636363636363638</v>
      </c>
      <c r="P5" s="31">
        <v>1.3636363636363638</v>
      </c>
      <c r="Q5" s="42" t="s">
        <v>2473</v>
      </c>
    </row>
    <row r="6" spans="1:17" ht="80.25" thickTop="1" thickBot="1" x14ac:dyDescent="0.3">
      <c r="A6" s="104">
        <v>20</v>
      </c>
      <c r="B6" s="83" t="s">
        <v>449</v>
      </c>
      <c r="C6" s="84" t="s">
        <v>160</v>
      </c>
      <c r="D6" s="84" t="s">
        <v>402</v>
      </c>
      <c r="E6" s="84" t="s">
        <v>452</v>
      </c>
      <c r="F6" s="84" t="s">
        <v>453</v>
      </c>
      <c r="G6" s="84" t="s">
        <v>122</v>
      </c>
      <c r="H6" s="85">
        <v>1</v>
      </c>
      <c r="I6" s="84" t="s">
        <v>130</v>
      </c>
      <c r="J6" s="84" t="s">
        <v>126</v>
      </c>
      <c r="K6" s="86" t="s">
        <v>51</v>
      </c>
      <c r="L6" s="86"/>
      <c r="M6" s="89"/>
      <c r="N6" s="89"/>
      <c r="O6" s="88" t="s">
        <v>406</v>
      </c>
      <c r="P6" s="88" t="s">
        <v>291</v>
      </c>
      <c r="Q6" s="87" t="s">
        <v>2485</v>
      </c>
    </row>
    <row r="7" spans="1:17" ht="245.25" thickTop="1" thickBot="1" x14ac:dyDescent="0.3">
      <c r="A7" s="25">
        <v>11</v>
      </c>
      <c r="B7" s="26" t="s">
        <v>460</v>
      </c>
      <c r="C7" s="27" t="s">
        <v>203</v>
      </c>
      <c r="D7" s="27" t="s">
        <v>471</v>
      </c>
      <c r="E7" s="27" t="s">
        <v>472</v>
      </c>
      <c r="F7" s="27" t="s">
        <v>473</v>
      </c>
      <c r="G7" s="27" t="s">
        <v>207</v>
      </c>
      <c r="H7" s="28">
        <v>6</v>
      </c>
      <c r="I7" s="27" t="s">
        <v>123</v>
      </c>
      <c r="J7" s="27" t="s">
        <v>124</v>
      </c>
      <c r="K7" s="29" t="s">
        <v>49</v>
      </c>
      <c r="L7" s="29"/>
      <c r="M7" s="30">
        <v>6</v>
      </c>
      <c r="N7" s="30">
        <v>9</v>
      </c>
      <c r="O7" s="31">
        <v>1.5</v>
      </c>
      <c r="P7" s="31">
        <v>1.5</v>
      </c>
      <c r="Q7" s="42" t="s">
        <v>2480</v>
      </c>
    </row>
    <row r="8" spans="1:17" ht="409.6" thickTop="1" thickBot="1" x14ac:dyDescent="0.3">
      <c r="A8" s="25">
        <v>12</v>
      </c>
      <c r="B8" s="26" t="s">
        <v>460</v>
      </c>
      <c r="C8" s="27" t="s">
        <v>203</v>
      </c>
      <c r="D8" s="27" t="s">
        <v>475</v>
      </c>
      <c r="E8" s="27" t="s">
        <v>476</v>
      </c>
      <c r="F8" s="27" t="s">
        <v>477</v>
      </c>
      <c r="G8" s="27" t="s">
        <v>207</v>
      </c>
      <c r="H8" s="28">
        <v>12</v>
      </c>
      <c r="I8" s="27" t="s">
        <v>123</v>
      </c>
      <c r="J8" s="27" t="s">
        <v>124</v>
      </c>
      <c r="K8" s="29" t="s">
        <v>49</v>
      </c>
      <c r="L8" s="29"/>
      <c r="M8" s="30">
        <v>12</v>
      </c>
      <c r="N8" s="30">
        <v>16</v>
      </c>
      <c r="O8" s="31">
        <v>1.3333333333333333</v>
      </c>
      <c r="P8" s="31">
        <v>1.3333333333333333</v>
      </c>
      <c r="Q8" s="42" t="s">
        <v>2481</v>
      </c>
    </row>
    <row r="9" spans="1:17" ht="226.5" thickTop="1" thickBot="1" x14ac:dyDescent="0.3">
      <c r="A9" s="25">
        <v>105</v>
      </c>
      <c r="B9" s="26" t="s">
        <v>485</v>
      </c>
      <c r="C9" s="27" t="s">
        <v>154</v>
      </c>
      <c r="D9" s="27" t="s">
        <v>165</v>
      </c>
      <c r="E9" s="27" t="s">
        <v>155</v>
      </c>
      <c r="F9" s="27" t="s">
        <v>486</v>
      </c>
      <c r="G9" s="27" t="s">
        <v>122</v>
      </c>
      <c r="H9" s="28">
        <v>0.9</v>
      </c>
      <c r="I9" s="27" t="s">
        <v>132</v>
      </c>
      <c r="J9" s="27" t="s">
        <v>126</v>
      </c>
      <c r="K9" s="29" t="s">
        <v>87</v>
      </c>
      <c r="L9" s="29"/>
      <c r="M9" s="30">
        <v>0.9</v>
      </c>
      <c r="N9" s="30">
        <v>1.0649999999999999</v>
      </c>
      <c r="O9" s="31">
        <v>1.1833333333333333</v>
      </c>
      <c r="P9" s="31">
        <v>1.1833333333333333</v>
      </c>
      <c r="Q9" s="42" t="s">
        <v>2489</v>
      </c>
    </row>
    <row r="10" spans="1:17" ht="34.5" thickTop="1" x14ac:dyDescent="0.35">
      <c r="M10" s="320"/>
      <c r="N10" s="320"/>
      <c r="O10" s="317" t="s">
        <v>157</v>
      </c>
      <c r="P10" s="318">
        <v>1.3196886285042495</v>
      </c>
      <c r="Q10" s="319" t="s">
        <v>158</v>
      </c>
    </row>
  </sheetData>
  <sheetProtection algorithmName="SHA-512" hashValue="Cx8BOtdUmp/pFEMXVYXJKQyuA1RvCiXk2q9ctsIy7k+iI6B/jnQz3+j1oA58SLCs9Tr7TIdXfzZN1Sb0IjEE6Q==" saltValue="HCWHXbjkooaY01XbTGbeUA==" spinCount="100000" sheet="1" formatCells="0" formatColumns="0"/>
  <autoFilter ref="A3:Q9" xr:uid="{00000000-0001-0000-0400-000000000000}"/>
  <conditionalFormatting sqref="B4:B9">
    <cfRule type="containsText" dxfId="1710" priority="50" operator="containsText" text="Normatividad al Servicio del Cambio / Procesos">
      <formula>NOT(ISERROR(SEARCH("Normatividad al Servicio del Cambio / Procesos",B4)))</formula>
    </cfRule>
    <cfRule type="containsText" dxfId="1709" priority="76" operator="containsText" text="Transparencia y Cercanía al Ciudadano / Grupos de Interés ">
      <formula>NOT(ISERROR(SEARCH("Transparencia y Cercanía al Ciudadano / Grupos de Interés ",B4)))</formula>
    </cfRule>
    <cfRule type="containsText" dxfId="1708" priority="77" operator="containsText" text="Apoyo a la Modernización DIAN / Procesos">
      <formula>NOT(ISERROR(SEARCH("Apoyo a la Modernización DIAN / Procesos",B4)))</formula>
    </cfRule>
    <cfRule type="containsText" dxfId="1707" priority="78" operator="containsText" text="Transformación Cultural y Gestión del Cambio / Talento Humano">
      <formula>NOT(ISERROR(SEARCH("Transformación Cultural y Gestión del Cambio / Talento Humano",B4)))</formula>
    </cfRule>
    <cfRule type="containsText" dxfId="1706" priority="79"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9 F4:G9">
    <cfRule type="containsText" dxfId="1705" priority="63" operator="containsText" text="Modernización y Gestión Integral de Procesos del Negocio / Procesos">
      <formula>NOT(ISERROR(SEARCH("Modernización y Gestión Integral de Procesos del Negocio / Procesos",C4)))</formula>
    </cfRule>
    <cfRule type="containsText" dxfId="1704" priority="64" operator="containsText" text="Transparencia y Cercanía al Ciudadano / Grupos de Interés">
      <formula>NOT(ISERROR(SEARCH("Transparencia y Cercanía al Ciudadano / Grupos de Interés",C4)))</formula>
    </cfRule>
    <cfRule type="containsText" dxfId="1703" priority="65" operator="containsText" text="Legitimidad y Sostenibilidad Fiscal / Resultados">
      <formula>NOT(ISERROR(SEARCH("Legitimidad y Sostenibilidad Fiscal / Resultados",C4)))</formula>
    </cfRule>
  </conditionalFormatting>
  <conditionalFormatting sqref="F4:G9 C4:D9">
    <cfRule type="containsText" dxfId="1702" priority="62" operator="containsText" text="Aprendizaje y Crecimiento / Talento Humano">
      <formula>NOT(ISERROR(SEARCH("Aprendizaje y Crecimiento / Talento Humano",C4)))</formula>
    </cfRule>
  </conditionalFormatting>
  <conditionalFormatting sqref="H4:H9">
    <cfRule type="expression" dxfId="1701" priority="57">
      <formula>$G4&lt;&gt;"Porcentaje"</formula>
    </cfRule>
    <cfRule type="expression" dxfId="1700" priority="58">
      <formula>$G4="Porcentaje"</formula>
    </cfRule>
  </conditionalFormatting>
  <conditionalFormatting sqref="I4:J9 F7:G8">
    <cfRule type="containsText" dxfId="1699" priority="51" operator="containsText" text="Aprendizaje y Crecimiento / Talento Humano">
      <formula>NOT(ISERROR(SEARCH("Aprendizaje y Crecimiento / Talento Humano",F4)))</formula>
    </cfRule>
    <cfRule type="containsText" dxfId="1698" priority="52" operator="containsText" text="Modernización y Gestión Integral de Procesos del Negocio / Procesos">
      <formula>NOT(ISERROR(SEARCH("Modernización y Gestión Integral de Procesos del Negocio / Procesos",F4)))</formula>
    </cfRule>
    <cfRule type="containsText" dxfId="1697" priority="53" operator="containsText" text="Transparencia y Cercanía al Ciudadano / Grupos de Interés">
      <formula>NOT(ISERROR(SEARCH("Transparencia y Cercanía al Ciudadano / Grupos de Interés",F4)))</formula>
    </cfRule>
    <cfRule type="containsText" dxfId="1696" priority="54" operator="containsText" text="Legitimidad y Sostenibilidad Fiscal / Resultados">
      <formula>NOT(ISERROR(SEARCH("Legitimidad y Sostenibilidad Fiscal / Resultados",F4)))</formula>
    </cfRule>
  </conditionalFormatting>
  <conditionalFormatting sqref="O4:O9">
    <cfRule type="containsText" dxfId="1695" priority="66" operator="containsText" text="Sin medición en la vigencia">
      <formula>NOT(ISERROR(SEARCH("Sin medición en la vigencia",O4)))</formula>
    </cfRule>
    <cfRule type="cellIs" dxfId="1694" priority="67" operator="greaterThan">
      <formula>1.1</formula>
    </cfRule>
    <cfRule type="cellIs" dxfId="1693" priority="68" operator="between">
      <formula>100%</formula>
      <formula>110%</formula>
    </cfRule>
    <cfRule type="cellIs" dxfId="1692" priority="69" operator="between">
      <formula>70%</formula>
      <formula>99.9999999%</formula>
    </cfRule>
    <cfRule type="cellIs" dxfId="1691" priority="70" operator="between">
      <formula>0</formula>
      <formula>0.6999999999999</formula>
    </cfRule>
  </conditionalFormatting>
  <conditionalFormatting sqref="P4:P9">
    <cfRule type="cellIs" dxfId="1690" priority="72" operator="greaterThan">
      <formula>1.1</formula>
    </cfRule>
    <cfRule type="cellIs" dxfId="1689" priority="73" operator="between">
      <formula>100%</formula>
      <formula>110%</formula>
    </cfRule>
    <cfRule type="cellIs" dxfId="1688" priority="74" operator="between">
      <formula>70%</formula>
      <formula>99.9999999%</formula>
    </cfRule>
    <cfRule type="cellIs" dxfId="1687" priority="75" operator="between">
      <formula>0</formula>
      <formula>0.6999999999999</formula>
    </cfRule>
  </conditionalFormatting>
  <conditionalFormatting sqref="M4:N9">
    <cfRule type="expression" dxfId="1686" priority="55">
      <formula>$G4&lt;&gt;"Porcentaje"</formula>
    </cfRule>
    <cfRule type="expression" dxfId="1685" priority="56">
      <formula>$G4="Porcentaje"</formula>
    </cfRule>
  </conditionalFormatting>
  <hyperlinks>
    <hyperlink ref="Q10" location="Principal!A1" display="volver al índice" xr:uid="{38857B1F-CEA0-4D88-8CD3-9EC85013735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1" operator="containsText" id="{26C21596-8B0C-4A67-ADA5-593D78072545}">
            <xm:f>NOT(ISERROR(SEARCH("-",P4)))</xm:f>
            <xm:f>"-"</xm:f>
            <x14:dxf>
              <fill>
                <patternFill>
                  <bgColor rgb="FF000000"/>
                </patternFill>
              </fill>
            </x14:dxf>
          </x14:cfRule>
          <xm:sqref>P4:P9</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3625-0600-4B7A-B9B4-2F0B7DDCFFA6}">
  <sheetPr codeName="Hoja6">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192</v>
      </c>
      <c r="E1" s="9" t="s">
        <v>9</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51.5" thickTop="1" thickBot="1" x14ac:dyDescent="0.3">
      <c r="A4" s="25">
        <v>20</v>
      </c>
      <c r="B4" s="26" t="s">
        <v>449</v>
      </c>
      <c r="C4" s="27" t="s">
        <v>160</v>
      </c>
      <c r="D4" s="27" t="s">
        <v>402</v>
      </c>
      <c r="E4" s="27" t="s">
        <v>452</v>
      </c>
      <c r="F4" s="27" t="s">
        <v>453</v>
      </c>
      <c r="G4" s="27" t="s">
        <v>122</v>
      </c>
      <c r="H4" s="28">
        <v>1</v>
      </c>
      <c r="I4" s="27" t="s">
        <v>130</v>
      </c>
      <c r="J4" s="27" t="s">
        <v>126</v>
      </c>
      <c r="K4" s="29" t="s">
        <v>51</v>
      </c>
      <c r="L4" s="29"/>
      <c r="M4" s="30">
        <v>1</v>
      </c>
      <c r="N4" s="30">
        <v>1</v>
      </c>
      <c r="O4" s="31">
        <v>1</v>
      </c>
      <c r="P4" s="31">
        <v>1</v>
      </c>
      <c r="Q4" s="322" t="s">
        <v>2432</v>
      </c>
    </row>
    <row r="5" spans="1:17" ht="80.25" thickTop="1" thickBot="1" x14ac:dyDescent="0.3">
      <c r="A5" s="25">
        <v>78</v>
      </c>
      <c r="B5" s="26" t="s">
        <v>480</v>
      </c>
      <c r="C5" s="27" t="s">
        <v>160</v>
      </c>
      <c r="D5" s="27" t="s">
        <v>768</v>
      </c>
      <c r="E5" s="27" t="s">
        <v>161</v>
      </c>
      <c r="F5" s="27" t="s">
        <v>162</v>
      </c>
      <c r="G5" s="27" t="s">
        <v>122</v>
      </c>
      <c r="H5" s="28">
        <v>1</v>
      </c>
      <c r="I5" s="27" t="s">
        <v>123</v>
      </c>
      <c r="J5" s="27" t="s">
        <v>126</v>
      </c>
      <c r="K5" s="29" t="s">
        <v>9</v>
      </c>
      <c r="L5" s="29"/>
      <c r="M5" s="30">
        <v>1</v>
      </c>
      <c r="N5" s="30">
        <v>1</v>
      </c>
      <c r="O5" s="31">
        <v>1</v>
      </c>
      <c r="P5" s="31">
        <v>1</v>
      </c>
      <c r="Q5" s="322" t="s">
        <v>2433</v>
      </c>
    </row>
    <row r="6" spans="1:17" ht="76.5" thickTop="1" thickBot="1" x14ac:dyDescent="0.3">
      <c r="A6" s="25">
        <v>57</v>
      </c>
      <c r="B6" s="26" t="s">
        <v>480</v>
      </c>
      <c r="C6" s="27" t="s">
        <v>127</v>
      </c>
      <c r="D6" s="27" t="s">
        <v>159</v>
      </c>
      <c r="E6" s="27" t="s">
        <v>131</v>
      </c>
      <c r="F6" s="27" t="s">
        <v>766</v>
      </c>
      <c r="G6" s="27" t="s">
        <v>122</v>
      </c>
      <c r="H6" s="28">
        <v>1</v>
      </c>
      <c r="I6" s="27" t="s">
        <v>132</v>
      </c>
      <c r="J6" s="27" t="s">
        <v>126</v>
      </c>
      <c r="K6" s="29" t="s">
        <v>7</v>
      </c>
      <c r="L6" s="29"/>
      <c r="M6" s="30">
        <v>1</v>
      </c>
      <c r="N6" s="30">
        <v>1</v>
      </c>
      <c r="O6" s="31">
        <v>1</v>
      </c>
      <c r="P6" s="31">
        <v>1</v>
      </c>
      <c r="Q6" s="322" t="s">
        <v>2434</v>
      </c>
    </row>
    <row r="7" spans="1:17" ht="64.5" thickTop="1" thickBot="1" x14ac:dyDescent="0.3">
      <c r="A7" s="25">
        <v>79</v>
      </c>
      <c r="B7" s="26" t="s">
        <v>480</v>
      </c>
      <c r="C7" s="27" t="s">
        <v>160</v>
      </c>
      <c r="D7" s="27" t="s">
        <v>769</v>
      </c>
      <c r="E7" s="27" t="s">
        <v>163</v>
      </c>
      <c r="F7" s="27" t="s">
        <v>164</v>
      </c>
      <c r="G7" s="27" t="s">
        <v>122</v>
      </c>
      <c r="H7" s="28">
        <v>1</v>
      </c>
      <c r="I7" s="27" t="s">
        <v>123</v>
      </c>
      <c r="J7" s="27" t="s">
        <v>126</v>
      </c>
      <c r="K7" s="29" t="s">
        <v>9</v>
      </c>
      <c r="L7" s="29"/>
      <c r="M7" s="30">
        <v>1</v>
      </c>
      <c r="N7" s="30">
        <v>1</v>
      </c>
      <c r="O7" s="31">
        <v>1</v>
      </c>
      <c r="P7" s="31">
        <v>1</v>
      </c>
      <c r="Q7" s="322" t="s">
        <v>2435</v>
      </c>
    </row>
    <row r="8" spans="1:17" ht="226.5" thickTop="1" thickBot="1" x14ac:dyDescent="0.3">
      <c r="A8" s="25">
        <v>58</v>
      </c>
      <c r="B8" s="26" t="s">
        <v>480</v>
      </c>
      <c r="C8" s="27" t="s">
        <v>133</v>
      </c>
      <c r="D8" s="27" t="s">
        <v>134</v>
      </c>
      <c r="E8" s="27" t="s">
        <v>135</v>
      </c>
      <c r="F8" s="27" t="s">
        <v>136</v>
      </c>
      <c r="G8" s="27" t="s">
        <v>137</v>
      </c>
      <c r="H8" s="28">
        <v>28</v>
      </c>
      <c r="I8" s="27" t="s">
        <v>123</v>
      </c>
      <c r="J8" s="27" t="s">
        <v>138</v>
      </c>
      <c r="K8" s="29" t="s">
        <v>7</v>
      </c>
      <c r="L8" s="29"/>
      <c r="M8" s="30">
        <v>28</v>
      </c>
      <c r="N8" s="30">
        <v>39.583333333333336</v>
      </c>
      <c r="O8" s="31">
        <v>0.70736842105263154</v>
      </c>
      <c r="P8" s="31">
        <v>0.70736842105263154</v>
      </c>
      <c r="Q8" s="322" t="s">
        <v>2436</v>
      </c>
    </row>
    <row r="9" spans="1:17" ht="136.5" thickTop="1" thickBot="1" x14ac:dyDescent="0.3">
      <c r="A9" s="25">
        <v>59</v>
      </c>
      <c r="B9" s="26" t="s">
        <v>480</v>
      </c>
      <c r="C9" s="27" t="s">
        <v>133</v>
      </c>
      <c r="D9" s="27" t="s">
        <v>139</v>
      </c>
      <c r="E9" s="27" t="s">
        <v>140</v>
      </c>
      <c r="F9" s="27" t="s">
        <v>141</v>
      </c>
      <c r="G9" s="27" t="s">
        <v>122</v>
      </c>
      <c r="H9" s="28">
        <v>1</v>
      </c>
      <c r="I9" s="27" t="s">
        <v>130</v>
      </c>
      <c r="J9" s="27" t="s">
        <v>126</v>
      </c>
      <c r="K9" s="29" t="s">
        <v>7</v>
      </c>
      <c r="L9" s="29"/>
      <c r="M9" s="30">
        <v>1</v>
      </c>
      <c r="N9" s="30">
        <v>1</v>
      </c>
      <c r="O9" s="31">
        <v>1</v>
      </c>
      <c r="P9" s="31">
        <v>1</v>
      </c>
      <c r="Q9" s="322" t="s">
        <v>2437</v>
      </c>
    </row>
    <row r="10" spans="1:17" ht="106.5" thickTop="1" thickBot="1" x14ac:dyDescent="0.3">
      <c r="A10" s="25">
        <v>60</v>
      </c>
      <c r="B10" s="26" t="s">
        <v>480</v>
      </c>
      <c r="C10" s="27" t="s">
        <v>133</v>
      </c>
      <c r="D10" s="27" t="s">
        <v>142</v>
      </c>
      <c r="E10" s="27" t="s">
        <v>143</v>
      </c>
      <c r="F10" s="27" t="s">
        <v>767</v>
      </c>
      <c r="G10" s="27" t="s">
        <v>122</v>
      </c>
      <c r="H10" s="28">
        <v>1</v>
      </c>
      <c r="I10" s="27" t="s">
        <v>123</v>
      </c>
      <c r="J10" s="27" t="s">
        <v>126</v>
      </c>
      <c r="K10" s="29" t="s">
        <v>7</v>
      </c>
      <c r="L10" s="29"/>
      <c r="M10" s="30">
        <v>1</v>
      </c>
      <c r="N10" s="30">
        <v>1</v>
      </c>
      <c r="O10" s="31">
        <v>1</v>
      </c>
      <c r="P10" s="31">
        <v>1</v>
      </c>
      <c r="Q10" s="322" t="s">
        <v>2438</v>
      </c>
    </row>
    <row r="11" spans="1:17" ht="136.5" thickTop="1" thickBot="1" x14ac:dyDescent="0.3">
      <c r="A11" s="25">
        <v>105</v>
      </c>
      <c r="B11" s="26" t="s">
        <v>485</v>
      </c>
      <c r="C11" s="27" t="s">
        <v>154</v>
      </c>
      <c r="D11" s="27" t="s">
        <v>165</v>
      </c>
      <c r="E11" s="27" t="s">
        <v>155</v>
      </c>
      <c r="F11" s="27" t="s">
        <v>486</v>
      </c>
      <c r="G11" s="27" t="s">
        <v>122</v>
      </c>
      <c r="H11" s="28">
        <v>0.9</v>
      </c>
      <c r="I11" s="27" t="s">
        <v>132</v>
      </c>
      <c r="J11" s="27" t="s">
        <v>126</v>
      </c>
      <c r="K11" s="29" t="s">
        <v>87</v>
      </c>
      <c r="L11" s="29"/>
      <c r="M11" s="30">
        <v>0.9</v>
      </c>
      <c r="N11" s="30">
        <v>0.96</v>
      </c>
      <c r="O11" s="31">
        <v>1.0666666666666667</v>
      </c>
      <c r="P11" s="31">
        <v>1.0666666666666667</v>
      </c>
      <c r="Q11" s="322" t="s">
        <v>2439</v>
      </c>
    </row>
    <row r="12" spans="1:17" ht="34.5" thickTop="1" x14ac:dyDescent="0.35">
      <c r="M12" s="320"/>
      <c r="N12" s="320"/>
      <c r="O12" s="317" t="s">
        <v>157</v>
      </c>
      <c r="P12" s="318">
        <v>0.97175438596491226</v>
      </c>
      <c r="Q12" s="319" t="s">
        <v>158</v>
      </c>
    </row>
  </sheetData>
  <sheetProtection algorithmName="SHA-512" hashValue="ZNDE58VftQT50XVhx6sx/XBLEwsYd6qDeZjXLs0guvI4wOFXyJ81DkGx3sEsy+gi/NXXcX2xDwy4VlqSpsqF+w==" saltValue="C4TZwmvhztK1uu/N3+oSPw==" spinCount="100000" sheet="1" formatCells="0" formatColumns="0"/>
  <autoFilter ref="A3:Q11" xr:uid="{00000000-0001-0000-0400-000000000000}"/>
  <conditionalFormatting sqref="B4:B11">
    <cfRule type="containsText" dxfId="3222" priority="41" operator="containsText" text="Normatividad al Servicio del Cambio / Procesos">
      <formula>NOT(ISERROR(SEARCH("Normatividad al Servicio del Cambio / Procesos",B4)))</formula>
    </cfRule>
    <cfRule type="containsText" dxfId="3221" priority="69" operator="containsText" text="Transparencia y Cercanía al Ciudadano / Grupos de Interés ">
      <formula>NOT(ISERROR(SEARCH("Transparencia y Cercanía al Ciudadano / Grupos de Interés ",B4)))</formula>
    </cfRule>
    <cfRule type="containsText" dxfId="3220" priority="70" operator="containsText" text="Apoyo a la Modernización DIAN / Procesos">
      <formula>NOT(ISERROR(SEARCH("Apoyo a la Modernización DIAN / Procesos",B4)))</formula>
    </cfRule>
    <cfRule type="containsText" dxfId="3219" priority="71" operator="containsText" text="Transformación Cultural y Gestión del Cambio / Talento Humano">
      <formula>NOT(ISERROR(SEARCH("Transformación Cultural y Gestión del Cambio / Talento Humano",B4)))</formula>
    </cfRule>
    <cfRule type="containsText" dxfId="3218"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1 F4:G11">
    <cfRule type="containsText" dxfId="3217" priority="56" operator="containsText" text="Modernización y Gestión Integral de Procesos del Negocio / Procesos">
      <formula>NOT(ISERROR(SEARCH("Modernización y Gestión Integral de Procesos del Negocio / Procesos",C4)))</formula>
    </cfRule>
    <cfRule type="containsText" dxfId="3216" priority="57" operator="containsText" text="Transparencia y Cercanía al Ciudadano / Grupos de Interés">
      <formula>NOT(ISERROR(SEARCH("Transparencia y Cercanía al Ciudadano / Grupos de Interés",C4)))</formula>
    </cfRule>
    <cfRule type="containsText" dxfId="3215" priority="58" operator="containsText" text="Legitimidad y Sostenibilidad Fiscal / Resultados">
      <formula>NOT(ISERROR(SEARCH("Legitimidad y Sostenibilidad Fiscal / Resultados",C4)))</formula>
    </cfRule>
  </conditionalFormatting>
  <conditionalFormatting sqref="F4:G11 C4:D11">
    <cfRule type="containsText" dxfId="3214" priority="55" operator="containsText" text="Aprendizaje y Crecimiento / Talento Humano">
      <formula>NOT(ISERROR(SEARCH("Aprendizaje y Crecimiento / Talento Humano",C4)))</formula>
    </cfRule>
  </conditionalFormatting>
  <conditionalFormatting sqref="F4:G11 I4:J11">
    <cfRule type="containsText" dxfId="3213" priority="42" operator="containsText" text="Aprendizaje y Crecimiento / Talento Humano">
      <formula>NOT(ISERROR(SEARCH("Aprendizaje y Crecimiento / Talento Humano",F4)))</formula>
    </cfRule>
    <cfRule type="containsText" dxfId="3212" priority="43" operator="containsText" text="Modernización y Gestión Integral de Procesos del Negocio / Procesos">
      <formula>NOT(ISERROR(SEARCH("Modernización y Gestión Integral de Procesos del Negocio / Procesos",F4)))</formula>
    </cfRule>
    <cfRule type="containsText" dxfId="3211" priority="44" operator="containsText" text="Transparencia y Cercanía al Ciudadano / Grupos de Interés">
      <formula>NOT(ISERROR(SEARCH("Transparencia y Cercanía al Ciudadano / Grupos de Interés",F4)))</formula>
    </cfRule>
    <cfRule type="containsText" dxfId="3210" priority="45" operator="containsText" text="Legitimidad y Sostenibilidad Fiscal / Resultados">
      <formula>NOT(ISERROR(SEARCH("Legitimidad y Sostenibilidad Fiscal / Resultados",F4)))</formula>
    </cfRule>
  </conditionalFormatting>
  <conditionalFormatting sqref="H4:H11">
    <cfRule type="expression" dxfId="3209" priority="48">
      <formula>$G4&lt;&gt;"Porcentaje"</formula>
    </cfRule>
    <cfRule type="expression" dxfId="3208" priority="49">
      <formula>$G4="Porcentaje"</formula>
    </cfRule>
  </conditionalFormatting>
  <conditionalFormatting sqref="M4:N11">
    <cfRule type="expression" dxfId="3207" priority="46">
      <formula>$G4&lt;&gt;"Porcentaje"</formula>
    </cfRule>
    <cfRule type="expression" dxfId="3206" priority="47">
      <formula>$G4="Porcentaje"</formula>
    </cfRule>
  </conditionalFormatting>
  <conditionalFormatting sqref="O4:O11">
    <cfRule type="containsText" dxfId="3205" priority="59" operator="containsText" text="Sin medición en la vigencia">
      <formula>NOT(ISERROR(SEARCH("Sin medición en la vigencia",O4)))</formula>
    </cfRule>
    <cfRule type="cellIs" dxfId="3204" priority="60" operator="greaterThan">
      <formula>1.1</formula>
    </cfRule>
    <cfRule type="cellIs" dxfId="3203" priority="61" operator="between">
      <formula>100%</formula>
      <formula>110%</formula>
    </cfRule>
    <cfRule type="cellIs" dxfId="3202" priority="62" operator="between">
      <formula>70%</formula>
      <formula>99.9999999%</formula>
    </cfRule>
    <cfRule type="cellIs" dxfId="3201" priority="63" operator="between">
      <formula>0</formula>
      <formula>0.6999999999999</formula>
    </cfRule>
  </conditionalFormatting>
  <conditionalFormatting sqref="P4:P11">
    <cfRule type="cellIs" dxfId="3200" priority="65" operator="greaterThan">
      <formula>1.1</formula>
    </cfRule>
    <cfRule type="cellIs" dxfId="3199" priority="66" operator="between">
      <formula>100%</formula>
      <formula>110%</formula>
    </cfRule>
    <cfRule type="cellIs" dxfId="3198" priority="67" operator="between">
      <formula>70%</formula>
      <formula>99.9999999%</formula>
    </cfRule>
    <cfRule type="cellIs" dxfId="3197" priority="68" operator="between">
      <formula>0</formula>
      <formula>0.6999999999999</formula>
    </cfRule>
  </conditionalFormatting>
  <hyperlinks>
    <hyperlink ref="Q12" location="Principal!A1" display="volver al índice" xr:uid="{324A185D-3202-4D86-BA63-8329A58FD5A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582C6CD1-BBEF-4778-9E6E-607A776941CE}">
            <xm:f>NOT(ISERROR(SEARCH("-",P4)))</xm:f>
            <xm:f>"-"</xm:f>
            <x14:dxf>
              <fill>
                <patternFill>
                  <bgColor rgb="FF000000"/>
                </patternFill>
              </fill>
            </x14:dxf>
          </x14:cfRule>
          <xm:sqref>P4:P11</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AE94E-4773-4F8A-926A-F1E321692A7A}">
  <sheetPr codeName="Hoja60">
    <pageSetUpPr fitToPage="1"/>
  </sheetPr>
  <dimension ref="A1:Q18"/>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8">
        <v>256</v>
      </c>
      <c r="E1" s="9" t="s">
        <v>116</v>
      </c>
      <c r="F1" s="9"/>
      <c r="G1" s="9"/>
      <c r="H1" s="9"/>
      <c r="I1" s="10"/>
      <c r="J1" s="11"/>
      <c r="K1" s="12"/>
      <c r="L1" s="41"/>
      <c r="M1" s="14"/>
      <c r="N1" s="14"/>
      <c r="O1" s="15"/>
      <c r="P1" s="15"/>
      <c r="Q1" s="13"/>
    </row>
    <row r="2" spans="1:17" ht="69" customHeight="1" thickBot="1" x14ac:dyDescent="0.3">
      <c r="A2" s="5"/>
      <c r="B2" s="6"/>
      <c r="C2" s="7"/>
      <c r="D2" s="7"/>
      <c r="E2" s="17" t="s">
        <v>2451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65</v>
      </c>
      <c r="B4" s="26" t="s">
        <v>438</v>
      </c>
      <c r="C4" s="27" t="s">
        <v>127</v>
      </c>
      <c r="D4" s="27" t="s">
        <v>128</v>
      </c>
      <c r="E4" s="27" t="s">
        <v>359</v>
      </c>
      <c r="F4" s="27" t="s">
        <v>360</v>
      </c>
      <c r="G4" s="27" t="s">
        <v>122</v>
      </c>
      <c r="H4" s="28">
        <v>0.2</v>
      </c>
      <c r="I4" s="27" t="s">
        <v>132</v>
      </c>
      <c r="J4" s="27" t="s">
        <v>126</v>
      </c>
      <c r="K4" s="29" t="s">
        <v>15</v>
      </c>
      <c r="L4" s="29"/>
      <c r="M4" s="30">
        <v>0.2</v>
      </c>
      <c r="N4" s="30">
        <v>1.643939393939394</v>
      </c>
      <c r="O4" s="31">
        <v>8.2196969696969688</v>
      </c>
      <c r="P4" s="31">
        <v>2</v>
      </c>
      <c r="Q4" s="42" t="s">
        <v>2496</v>
      </c>
    </row>
    <row r="5" spans="1:17" ht="64.5" thickTop="1" thickBot="1" x14ac:dyDescent="0.3">
      <c r="A5" s="25">
        <v>166</v>
      </c>
      <c r="B5" s="26" t="s">
        <v>438</v>
      </c>
      <c r="C5" s="27" t="s">
        <v>127</v>
      </c>
      <c r="D5" s="27" t="s">
        <v>128</v>
      </c>
      <c r="E5" s="27" t="s">
        <v>786</v>
      </c>
      <c r="F5" s="27" t="s">
        <v>787</v>
      </c>
      <c r="G5" s="27" t="s">
        <v>122</v>
      </c>
      <c r="H5" s="28">
        <v>0.3</v>
      </c>
      <c r="I5" s="27" t="s">
        <v>153</v>
      </c>
      <c r="J5" s="27" t="s">
        <v>126</v>
      </c>
      <c r="K5" s="29" t="s">
        <v>116</v>
      </c>
      <c r="L5" s="29"/>
      <c r="M5" s="30">
        <v>0.3</v>
      </c>
      <c r="N5" s="30">
        <v>0.58333333333333326</v>
      </c>
      <c r="O5" s="31">
        <v>1.9444444444444442</v>
      </c>
      <c r="P5" s="31">
        <v>1.9444444444444442</v>
      </c>
      <c r="Q5" s="42" t="s">
        <v>2469</v>
      </c>
    </row>
    <row r="6" spans="1:17" ht="64.5" thickTop="1" thickBot="1" x14ac:dyDescent="0.3">
      <c r="A6" s="25">
        <v>66</v>
      </c>
      <c r="B6" s="26" t="s">
        <v>438</v>
      </c>
      <c r="C6" s="27" t="s">
        <v>127</v>
      </c>
      <c r="D6" s="27" t="s">
        <v>128</v>
      </c>
      <c r="E6" s="27" t="s">
        <v>361</v>
      </c>
      <c r="F6" s="27" t="s">
        <v>383</v>
      </c>
      <c r="G6" s="27" t="s">
        <v>122</v>
      </c>
      <c r="H6" s="28">
        <v>1</v>
      </c>
      <c r="I6" s="27" t="s">
        <v>132</v>
      </c>
      <c r="J6" s="27" t="s">
        <v>126</v>
      </c>
      <c r="K6" s="29" t="s">
        <v>15</v>
      </c>
      <c r="L6" s="29"/>
      <c r="M6" s="30">
        <v>1</v>
      </c>
      <c r="N6" s="30">
        <v>0</v>
      </c>
      <c r="O6" s="31" t="s">
        <v>406</v>
      </c>
      <c r="P6" s="31" t="s">
        <v>291</v>
      </c>
      <c r="Q6" s="42" t="s">
        <v>2497</v>
      </c>
    </row>
    <row r="7" spans="1:17" ht="80.25" thickTop="1" thickBot="1" x14ac:dyDescent="0.3">
      <c r="A7" s="25">
        <v>20</v>
      </c>
      <c r="B7" s="26" t="s">
        <v>449</v>
      </c>
      <c r="C7" s="27" t="s">
        <v>160</v>
      </c>
      <c r="D7" s="27" t="s">
        <v>402</v>
      </c>
      <c r="E7" s="27" t="s">
        <v>452</v>
      </c>
      <c r="F7" s="27" t="s">
        <v>453</v>
      </c>
      <c r="G7" s="27" t="s">
        <v>122</v>
      </c>
      <c r="H7" s="28">
        <v>1</v>
      </c>
      <c r="I7" s="27" t="s">
        <v>130</v>
      </c>
      <c r="J7" s="27" t="s">
        <v>126</v>
      </c>
      <c r="K7" s="29" t="s">
        <v>51</v>
      </c>
      <c r="L7" s="29"/>
      <c r="M7" s="30"/>
      <c r="N7" s="30"/>
      <c r="O7" s="31" t="s">
        <v>406</v>
      </c>
      <c r="P7" s="31" t="s">
        <v>291</v>
      </c>
      <c r="Q7" s="42" t="s">
        <v>2485</v>
      </c>
    </row>
    <row r="8" spans="1:17" ht="76.5" thickTop="1" thickBot="1" x14ac:dyDescent="0.3">
      <c r="A8" s="25">
        <v>61</v>
      </c>
      <c r="B8" s="26" t="s">
        <v>449</v>
      </c>
      <c r="C8" s="27" t="s">
        <v>133</v>
      </c>
      <c r="D8" s="27" t="s">
        <v>362</v>
      </c>
      <c r="E8" s="27" t="s">
        <v>144</v>
      </c>
      <c r="F8" s="27" t="s">
        <v>363</v>
      </c>
      <c r="G8" s="27" t="s">
        <v>145</v>
      </c>
      <c r="H8" s="28">
        <v>10.199999999999999</v>
      </c>
      <c r="I8" s="27" t="s">
        <v>123</v>
      </c>
      <c r="J8" s="27" t="s">
        <v>138</v>
      </c>
      <c r="K8" s="29" t="s">
        <v>7</v>
      </c>
      <c r="L8" s="29"/>
      <c r="M8" s="30">
        <v>10.199999999999999</v>
      </c>
      <c r="N8" s="30">
        <v>10.576256105006104</v>
      </c>
      <c r="O8" s="31">
        <v>0.96442445216242356</v>
      </c>
      <c r="P8" s="31">
        <v>0.96442445216242356</v>
      </c>
      <c r="Q8" s="42" t="s">
        <v>2498</v>
      </c>
    </row>
    <row r="9" spans="1:17" ht="48.75" thickTop="1" thickBot="1" x14ac:dyDescent="0.3">
      <c r="A9" s="25">
        <v>71</v>
      </c>
      <c r="B9" s="26" t="s">
        <v>460</v>
      </c>
      <c r="C9" s="27" t="s">
        <v>149</v>
      </c>
      <c r="D9" s="27" t="s">
        <v>461</v>
      </c>
      <c r="E9" s="27" t="s">
        <v>174</v>
      </c>
      <c r="F9" s="27" t="s">
        <v>462</v>
      </c>
      <c r="G9" s="27" t="s">
        <v>122</v>
      </c>
      <c r="H9" s="28">
        <v>1</v>
      </c>
      <c r="I9" s="27" t="s">
        <v>153</v>
      </c>
      <c r="J9" s="27" t="s">
        <v>126</v>
      </c>
      <c r="K9" s="29" t="s">
        <v>13</v>
      </c>
      <c r="L9" s="29"/>
      <c r="M9" s="30">
        <v>1</v>
      </c>
      <c r="N9" s="30">
        <v>0</v>
      </c>
      <c r="O9" s="31" t="s">
        <v>406</v>
      </c>
      <c r="P9" s="31" t="s">
        <v>291</v>
      </c>
      <c r="Q9" s="42" t="s">
        <v>799</v>
      </c>
    </row>
    <row r="10" spans="1:17" ht="48.75" thickTop="1" thickBot="1" x14ac:dyDescent="0.3">
      <c r="A10" s="25">
        <v>69</v>
      </c>
      <c r="B10" s="26" t="s">
        <v>480</v>
      </c>
      <c r="C10" s="27" t="s">
        <v>160</v>
      </c>
      <c r="D10" s="27" t="s">
        <v>169</v>
      </c>
      <c r="E10" s="27" t="s">
        <v>170</v>
      </c>
      <c r="F10" s="27" t="s">
        <v>386</v>
      </c>
      <c r="G10" s="27" t="s">
        <v>122</v>
      </c>
      <c r="H10" s="28">
        <v>1</v>
      </c>
      <c r="I10" s="27" t="s">
        <v>132</v>
      </c>
      <c r="J10" s="27" t="s">
        <v>126</v>
      </c>
      <c r="K10" s="29" t="s">
        <v>13</v>
      </c>
      <c r="L10" s="29"/>
      <c r="M10" s="30">
        <v>1</v>
      </c>
      <c r="N10" s="30">
        <v>0</v>
      </c>
      <c r="O10" s="31" t="s">
        <v>406</v>
      </c>
      <c r="P10" s="31" t="s">
        <v>291</v>
      </c>
      <c r="Q10" s="42" t="s">
        <v>800</v>
      </c>
    </row>
    <row r="11" spans="1:17" ht="95.25" thickTop="1" thickBot="1" x14ac:dyDescent="0.3">
      <c r="A11" s="25">
        <v>75</v>
      </c>
      <c r="B11" s="26" t="s">
        <v>480</v>
      </c>
      <c r="C11" s="27" t="s">
        <v>160</v>
      </c>
      <c r="D11" s="27" t="s">
        <v>364</v>
      </c>
      <c r="E11" s="27" t="s">
        <v>377</v>
      </c>
      <c r="F11" s="27" t="s">
        <v>166</v>
      </c>
      <c r="G11" s="27" t="s">
        <v>122</v>
      </c>
      <c r="H11" s="28">
        <v>1</v>
      </c>
      <c r="I11" s="27" t="s">
        <v>132</v>
      </c>
      <c r="J11" s="27" t="s">
        <v>126</v>
      </c>
      <c r="K11" s="29" t="s">
        <v>11</v>
      </c>
      <c r="L11" s="29"/>
      <c r="M11" s="30">
        <v>1</v>
      </c>
      <c r="N11" s="30">
        <v>1</v>
      </c>
      <c r="O11" s="31">
        <v>1</v>
      </c>
      <c r="P11" s="31">
        <v>1</v>
      </c>
      <c r="Q11" s="42" t="s">
        <v>2499</v>
      </c>
    </row>
    <row r="12" spans="1:17" ht="48.75" thickTop="1" thickBot="1" x14ac:dyDescent="0.3">
      <c r="A12" s="25">
        <v>67</v>
      </c>
      <c r="B12" s="26" t="s">
        <v>480</v>
      </c>
      <c r="C12" s="27" t="s">
        <v>149</v>
      </c>
      <c r="D12" s="27" t="s">
        <v>461</v>
      </c>
      <c r="E12" s="27" t="s">
        <v>175</v>
      </c>
      <c r="F12" s="27" t="s">
        <v>176</v>
      </c>
      <c r="G12" s="27" t="s">
        <v>122</v>
      </c>
      <c r="H12" s="28">
        <v>1</v>
      </c>
      <c r="I12" s="27" t="s">
        <v>173</v>
      </c>
      <c r="J12" s="27" t="s">
        <v>126</v>
      </c>
      <c r="K12" s="29" t="s">
        <v>15</v>
      </c>
      <c r="L12" s="29"/>
      <c r="M12" s="30">
        <v>1</v>
      </c>
      <c r="N12" s="30">
        <v>1</v>
      </c>
      <c r="O12" s="31">
        <v>1</v>
      </c>
      <c r="P12" s="31">
        <v>1</v>
      </c>
      <c r="Q12" s="42" t="s">
        <v>2500</v>
      </c>
    </row>
    <row r="13" spans="1:17" ht="48.75" thickTop="1" thickBot="1" x14ac:dyDescent="0.3">
      <c r="A13" s="25">
        <v>72</v>
      </c>
      <c r="B13" s="26" t="s">
        <v>480</v>
      </c>
      <c r="C13" s="27" t="s">
        <v>149</v>
      </c>
      <c r="D13" s="27" t="s">
        <v>461</v>
      </c>
      <c r="E13" s="27" t="s">
        <v>481</v>
      </c>
      <c r="F13" s="27" t="s">
        <v>482</v>
      </c>
      <c r="G13" s="27" t="s">
        <v>122</v>
      </c>
      <c r="H13" s="28">
        <v>0.75</v>
      </c>
      <c r="I13" s="27" t="s">
        <v>153</v>
      </c>
      <c r="J13" s="27" t="s">
        <v>126</v>
      </c>
      <c r="K13" s="29" t="s">
        <v>13</v>
      </c>
      <c r="L13" s="29"/>
      <c r="M13" s="30">
        <v>0.75</v>
      </c>
      <c r="N13" s="30">
        <v>0.73684210526315785</v>
      </c>
      <c r="O13" s="31">
        <v>0.98245614035087714</v>
      </c>
      <c r="P13" s="31">
        <v>0.98245614035087714</v>
      </c>
      <c r="Q13" s="42" t="s">
        <v>2501</v>
      </c>
    </row>
    <row r="14" spans="1:17" ht="64.5" thickTop="1" thickBot="1" x14ac:dyDescent="0.3">
      <c r="A14" s="25">
        <v>68</v>
      </c>
      <c r="B14" s="26" t="s">
        <v>480</v>
      </c>
      <c r="C14" s="27" t="s">
        <v>149</v>
      </c>
      <c r="D14" s="27" t="s">
        <v>461</v>
      </c>
      <c r="E14" s="27" t="s">
        <v>483</v>
      </c>
      <c r="F14" s="27" t="s">
        <v>484</v>
      </c>
      <c r="G14" s="27" t="s">
        <v>122</v>
      </c>
      <c r="H14" s="28">
        <v>1</v>
      </c>
      <c r="I14" s="27" t="s">
        <v>153</v>
      </c>
      <c r="J14" s="27" t="s">
        <v>126</v>
      </c>
      <c r="K14" s="29" t="s">
        <v>15</v>
      </c>
      <c r="L14" s="29"/>
      <c r="M14" s="30">
        <v>1</v>
      </c>
      <c r="N14" s="30">
        <v>1</v>
      </c>
      <c r="O14" s="31">
        <v>1</v>
      </c>
      <c r="P14" s="31">
        <v>1</v>
      </c>
      <c r="Q14" s="42" t="s">
        <v>2502</v>
      </c>
    </row>
    <row r="15" spans="1:17" ht="48.75" thickTop="1" thickBot="1" x14ac:dyDescent="0.3">
      <c r="A15" s="25">
        <v>64</v>
      </c>
      <c r="B15" s="26" t="s">
        <v>480</v>
      </c>
      <c r="C15" s="27" t="s">
        <v>149</v>
      </c>
      <c r="D15" s="27" t="s">
        <v>150</v>
      </c>
      <c r="E15" s="27" t="s">
        <v>151</v>
      </c>
      <c r="F15" s="27" t="s">
        <v>152</v>
      </c>
      <c r="G15" s="27" t="s">
        <v>122</v>
      </c>
      <c r="H15" s="28">
        <v>1</v>
      </c>
      <c r="I15" s="27" t="s">
        <v>153</v>
      </c>
      <c r="J15" s="27" t="s">
        <v>126</v>
      </c>
      <c r="K15" s="29" t="s">
        <v>7</v>
      </c>
      <c r="L15" s="29"/>
      <c r="M15" s="30">
        <v>1</v>
      </c>
      <c r="N15" s="30">
        <v>0</v>
      </c>
      <c r="O15" s="31" t="s">
        <v>406</v>
      </c>
      <c r="P15" s="31" t="s">
        <v>291</v>
      </c>
      <c r="Q15" s="42" t="s">
        <v>801</v>
      </c>
    </row>
    <row r="16" spans="1:17" ht="76.5" thickTop="1" thickBot="1" x14ac:dyDescent="0.3">
      <c r="A16" s="25">
        <v>160</v>
      </c>
      <c r="B16" s="26" t="s">
        <v>485</v>
      </c>
      <c r="C16" s="27" t="s">
        <v>154</v>
      </c>
      <c r="D16" s="27" t="s">
        <v>367</v>
      </c>
      <c r="E16" s="27" t="s">
        <v>797</v>
      </c>
      <c r="F16" s="27" t="s">
        <v>798</v>
      </c>
      <c r="G16" s="27" t="s">
        <v>122</v>
      </c>
      <c r="H16" s="28">
        <v>0.8</v>
      </c>
      <c r="I16" s="27" t="s">
        <v>123</v>
      </c>
      <c r="J16" s="27" t="s">
        <v>126</v>
      </c>
      <c r="K16" s="29" t="s">
        <v>116</v>
      </c>
      <c r="L16" s="29"/>
      <c r="M16" s="30">
        <v>0.8</v>
      </c>
      <c r="N16" s="30">
        <v>1</v>
      </c>
      <c r="O16" s="31">
        <v>1.25</v>
      </c>
      <c r="P16" s="31">
        <v>1.25</v>
      </c>
      <c r="Q16" s="42" t="s">
        <v>2483</v>
      </c>
    </row>
    <row r="17" spans="1:17" ht="80.25" thickTop="1" thickBot="1" x14ac:dyDescent="0.3">
      <c r="A17" s="25">
        <v>105</v>
      </c>
      <c r="B17" s="26" t="s">
        <v>485</v>
      </c>
      <c r="C17" s="27" t="s">
        <v>154</v>
      </c>
      <c r="D17" s="27" t="s">
        <v>165</v>
      </c>
      <c r="E17" s="27" t="s">
        <v>155</v>
      </c>
      <c r="F17" s="27" t="s">
        <v>486</v>
      </c>
      <c r="G17" s="27" t="s">
        <v>122</v>
      </c>
      <c r="H17" s="28">
        <v>0.9</v>
      </c>
      <c r="I17" s="27" t="s">
        <v>132</v>
      </c>
      <c r="J17" s="27" t="s">
        <v>126</v>
      </c>
      <c r="K17" s="29" t="s">
        <v>87</v>
      </c>
      <c r="L17" s="29"/>
      <c r="M17" s="30">
        <v>0.9</v>
      </c>
      <c r="N17" s="30">
        <v>1.0356084656084656</v>
      </c>
      <c r="O17" s="31">
        <v>1.1506760728982952</v>
      </c>
      <c r="P17" s="31">
        <v>1.1506760728982952</v>
      </c>
      <c r="Q17" s="42" t="s">
        <v>2503</v>
      </c>
    </row>
    <row r="18" spans="1:17" ht="34.5" thickTop="1" x14ac:dyDescent="0.35">
      <c r="M18" s="320"/>
      <c r="N18" s="320"/>
      <c r="O18" s="317" t="s">
        <v>157</v>
      </c>
      <c r="P18" s="318">
        <v>1.2546667899840047</v>
      </c>
      <c r="Q18" s="319" t="s">
        <v>158</v>
      </c>
    </row>
  </sheetData>
  <sheetProtection algorithmName="SHA-512" hashValue="6JmIhIPEeCRrhbRPsVbPO+h2/u2Xc1RI35dmQ8Yhga26/CBT1f3WVZE06hu3/h8hmHO6+N7PV3fMsL5EobbEHg==" saltValue="0TNbjitTlMlGHiyht7gfmg==" spinCount="100000" sheet="1" formatCells="0" formatColumns="0"/>
  <autoFilter ref="A3:Q17" xr:uid="{00000000-0001-0000-0400-000000000000}"/>
  <conditionalFormatting sqref="B4:B17">
    <cfRule type="containsText" dxfId="1683" priority="7" operator="containsText" text="Normatividad al Servicio del Cambio / Procesos">
      <formula>NOT(ISERROR(SEARCH("Normatividad al Servicio del Cambio / Procesos",B4)))</formula>
    </cfRule>
    <cfRule type="containsText" dxfId="1682" priority="33" operator="containsText" text="Transparencia y Cercanía al Ciudadano / Grupos de Interés ">
      <formula>NOT(ISERROR(SEARCH("Transparencia y Cercanía al Ciudadano / Grupos de Interés ",B4)))</formula>
    </cfRule>
    <cfRule type="containsText" dxfId="1681" priority="34" operator="containsText" text="Apoyo a la Modernización DIAN / Procesos">
      <formula>NOT(ISERROR(SEARCH("Apoyo a la Modernización DIAN / Procesos",B4)))</formula>
    </cfRule>
    <cfRule type="containsText" dxfId="1680" priority="35" operator="containsText" text="Transformación Cultural y Gestión del Cambio / Talento Humano">
      <formula>NOT(ISERROR(SEARCH("Transformación Cultural y Gestión del Cambio / Talento Humano",B4)))</formula>
    </cfRule>
    <cfRule type="containsText" dxfId="1679" priority="3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G15 I4:J15">
    <cfRule type="containsText" dxfId="1678" priority="19" operator="containsText" text="Aprendizaje y Crecimiento / Talento Humano">
      <formula>NOT(ISERROR(SEARCH("Aprendizaje y Crecimiento / Talento Humano",C4)))</formula>
    </cfRule>
    <cfRule type="containsText" dxfId="1677" priority="20" operator="containsText" text="Modernización y Gestión Integral de Procesos del Negocio / Procesos">
      <formula>NOT(ISERROR(SEARCH("Modernización y Gestión Integral de Procesos del Negocio / Procesos",C4)))</formula>
    </cfRule>
    <cfRule type="containsText" dxfId="1676" priority="21" operator="containsText" text="Transparencia y Cercanía al Ciudadano / Grupos de Interés">
      <formula>NOT(ISERROR(SEARCH("Transparencia y Cercanía al Ciudadano / Grupos de Interés",C4)))</formula>
    </cfRule>
    <cfRule type="containsText" dxfId="1675" priority="22" operator="containsText" text="Legitimidad y Sostenibilidad Fiscal / Resultados">
      <formula>NOT(ISERROR(SEARCH("Legitimidad y Sostenibilidad Fiscal / Resultados",C4)))</formula>
    </cfRule>
  </conditionalFormatting>
  <conditionalFormatting sqref="H4:H17 M4:N17">
    <cfRule type="expression" dxfId="1674" priority="8">
      <formula>$G4&lt;&gt;"Porcentaje"</formula>
    </cfRule>
    <cfRule type="expression" dxfId="1673" priority="9">
      <formula>$G4="Porcentaje"</formula>
    </cfRule>
  </conditionalFormatting>
  <conditionalFormatting sqref="O4:O17">
    <cfRule type="containsText" dxfId="1672" priority="23" operator="containsText" text="Sin medición en la vigencia">
      <formula>NOT(ISERROR(SEARCH("Sin medición en la vigencia",O4)))</formula>
    </cfRule>
    <cfRule type="cellIs" dxfId="1671" priority="24" operator="greaterThan">
      <formula>1.1</formula>
    </cfRule>
    <cfRule type="cellIs" dxfId="1670" priority="25" operator="between">
      <formula>100%</formula>
      <formula>110%</formula>
    </cfRule>
    <cfRule type="cellIs" dxfId="1669" priority="26" operator="between">
      <formula>70%</formula>
      <formula>99.9999999%</formula>
    </cfRule>
    <cfRule type="cellIs" dxfId="1668" priority="27" operator="between">
      <formula>0</formula>
      <formula>0.6999999999999</formula>
    </cfRule>
  </conditionalFormatting>
  <conditionalFormatting sqref="P4:P17">
    <cfRule type="cellIs" dxfId="1667" priority="29" operator="greaterThan">
      <formula>1.1</formula>
    </cfRule>
    <cfRule type="cellIs" dxfId="1666" priority="30" operator="between">
      <formula>100%</formula>
      <formula>110%</formula>
    </cfRule>
    <cfRule type="cellIs" dxfId="1665" priority="31" operator="between">
      <formula>70%</formula>
      <formula>99.9999999%</formula>
    </cfRule>
    <cfRule type="cellIs" dxfId="1664" priority="32" operator="between">
      <formula>0</formula>
      <formula>0.6999999999999</formula>
    </cfRule>
  </conditionalFormatting>
  <hyperlinks>
    <hyperlink ref="Q18" location="Principal!A1" display="volver al índice" xr:uid="{A96EE4FC-1626-4DA2-A24D-3520ECB0B565}"/>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8" operator="containsText" id="{BA853BFB-5F0F-4B2F-BBE6-32FD358E02BB}">
            <xm:f>NOT(ISERROR(SEARCH("-",P4)))</xm:f>
            <xm:f>"-"</xm:f>
            <x14:dxf>
              <fill>
                <patternFill>
                  <bgColor rgb="FF000000"/>
                </patternFill>
              </fill>
            </x14:dxf>
          </x14:cfRule>
          <xm:sqref>P4:P17</xm:sqref>
        </x14:conditionalFormatting>
      </x14:conditionalFormattings>
    </ext>
  </extLst>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20A26-5A53-4DCA-8568-B182397AF1FC}">
  <sheetPr codeName="Hoja61">
    <pageSetUpPr fitToPage="1"/>
  </sheetPr>
  <dimension ref="A1:Q11"/>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200</v>
      </c>
      <c r="E1" s="9" t="s">
        <v>117</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25">
        <v>132</v>
      </c>
      <c r="B4" s="26" t="s">
        <v>438</v>
      </c>
      <c r="C4" s="27" t="s">
        <v>127</v>
      </c>
      <c r="D4" s="27" t="s">
        <v>358</v>
      </c>
      <c r="E4" s="27" t="s">
        <v>442</v>
      </c>
      <c r="F4" s="27" t="s">
        <v>442</v>
      </c>
      <c r="G4" s="27" t="s">
        <v>231</v>
      </c>
      <c r="H4" s="28">
        <v>3481407215917</v>
      </c>
      <c r="I4" s="27" t="s">
        <v>123</v>
      </c>
      <c r="J4" s="27" t="s">
        <v>124</v>
      </c>
      <c r="K4" s="29" t="s">
        <v>238</v>
      </c>
      <c r="L4" s="29"/>
      <c r="M4" s="30">
        <v>3481407215917</v>
      </c>
      <c r="N4" s="30">
        <v>4766121410057.9492</v>
      </c>
      <c r="O4" s="31">
        <v>1.3690215233274734</v>
      </c>
      <c r="P4" s="31">
        <v>1.3690215233274734</v>
      </c>
      <c r="Q4" s="42" t="s">
        <v>2490</v>
      </c>
    </row>
    <row r="5" spans="1:17" ht="132.75" thickTop="1" thickBot="1" x14ac:dyDescent="0.3">
      <c r="A5" s="25">
        <v>133</v>
      </c>
      <c r="B5" s="26" t="s">
        <v>438</v>
      </c>
      <c r="C5" s="27" t="s">
        <v>127</v>
      </c>
      <c r="D5" s="27" t="s">
        <v>358</v>
      </c>
      <c r="E5" s="27" t="s">
        <v>237</v>
      </c>
      <c r="F5" s="27" t="s">
        <v>237</v>
      </c>
      <c r="G5" s="27" t="s">
        <v>231</v>
      </c>
      <c r="H5" s="28">
        <v>1485358549450</v>
      </c>
      <c r="I5" s="27" t="s">
        <v>123</v>
      </c>
      <c r="J5" s="27" t="s">
        <v>124</v>
      </c>
      <c r="K5" s="29" t="s">
        <v>238</v>
      </c>
      <c r="L5" s="29"/>
      <c r="M5" s="30">
        <v>1485358549450</v>
      </c>
      <c r="N5" s="30">
        <v>1764791934471</v>
      </c>
      <c r="O5" s="31">
        <v>1.1881252072938677</v>
      </c>
      <c r="P5" s="31">
        <v>1.1881252072938677</v>
      </c>
      <c r="Q5" s="42" t="s">
        <v>2491</v>
      </c>
    </row>
    <row r="6" spans="1:17" ht="80.25" thickTop="1" thickBot="1" x14ac:dyDescent="0.3">
      <c r="A6" s="104">
        <v>20</v>
      </c>
      <c r="B6" s="83" t="s">
        <v>449</v>
      </c>
      <c r="C6" s="84" t="s">
        <v>160</v>
      </c>
      <c r="D6" s="84" t="s">
        <v>402</v>
      </c>
      <c r="E6" s="84" t="s">
        <v>452</v>
      </c>
      <c r="F6" s="84" t="s">
        <v>453</v>
      </c>
      <c r="G6" s="84" t="s">
        <v>122</v>
      </c>
      <c r="H6" s="85">
        <v>1</v>
      </c>
      <c r="I6" s="84" t="s">
        <v>130</v>
      </c>
      <c r="J6" s="84" t="s">
        <v>126</v>
      </c>
      <c r="K6" s="86" t="s">
        <v>51</v>
      </c>
      <c r="L6" s="86"/>
      <c r="M6" s="89"/>
      <c r="N6" s="89"/>
      <c r="O6" s="88" t="s">
        <v>406</v>
      </c>
      <c r="P6" s="88" t="s">
        <v>291</v>
      </c>
      <c r="Q6" s="87" t="s">
        <v>2485</v>
      </c>
    </row>
    <row r="7" spans="1:17" ht="57.75" thickTop="1" thickBot="1" x14ac:dyDescent="0.3">
      <c r="A7" s="25">
        <v>135</v>
      </c>
      <c r="B7" s="26" t="s">
        <v>460</v>
      </c>
      <c r="C7" s="27" t="s">
        <v>203</v>
      </c>
      <c r="D7" s="27" t="s">
        <v>465</v>
      </c>
      <c r="E7" s="27" t="s">
        <v>465</v>
      </c>
      <c r="F7" s="27" t="s">
        <v>466</v>
      </c>
      <c r="G7" s="27" t="s">
        <v>207</v>
      </c>
      <c r="H7" s="28">
        <v>4</v>
      </c>
      <c r="I7" s="27" t="s">
        <v>132</v>
      </c>
      <c r="J7" s="27" t="s">
        <v>124</v>
      </c>
      <c r="K7" s="29" t="s">
        <v>238</v>
      </c>
      <c r="L7" s="29"/>
      <c r="M7" s="30">
        <v>4</v>
      </c>
      <c r="N7" s="30">
        <v>4</v>
      </c>
      <c r="O7" s="31">
        <v>1</v>
      </c>
      <c r="P7" s="31">
        <v>1</v>
      </c>
      <c r="Q7" s="42" t="s">
        <v>2492</v>
      </c>
    </row>
    <row r="8" spans="1:17" ht="64.5" thickTop="1" thickBot="1" x14ac:dyDescent="0.3">
      <c r="A8" s="25">
        <v>163</v>
      </c>
      <c r="B8" s="26" t="s">
        <v>460</v>
      </c>
      <c r="C8" s="27" t="s">
        <v>203</v>
      </c>
      <c r="D8" s="27" t="s">
        <v>368</v>
      </c>
      <c r="E8" s="27" t="s">
        <v>793</v>
      </c>
      <c r="F8" s="27" t="s">
        <v>794</v>
      </c>
      <c r="G8" s="27" t="s">
        <v>207</v>
      </c>
      <c r="H8" s="28">
        <v>5</v>
      </c>
      <c r="I8" s="27" t="s">
        <v>173</v>
      </c>
      <c r="J8" s="27" t="s">
        <v>138</v>
      </c>
      <c r="K8" s="29" t="s">
        <v>117</v>
      </c>
      <c r="L8" s="29"/>
      <c r="M8" s="30">
        <v>5</v>
      </c>
      <c r="N8" s="30">
        <v>3.6</v>
      </c>
      <c r="O8" s="31">
        <v>1.3888888888888888</v>
      </c>
      <c r="P8" s="31">
        <v>1.3888888888888888</v>
      </c>
      <c r="Q8" s="42" t="s">
        <v>2479</v>
      </c>
    </row>
    <row r="9" spans="1:17" ht="57.75" thickTop="1" thickBot="1" x14ac:dyDescent="0.3">
      <c r="A9" s="25">
        <v>18</v>
      </c>
      <c r="B9" s="26" t="s">
        <v>460</v>
      </c>
      <c r="C9" s="27" t="s">
        <v>203</v>
      </c>
      <c r="D9" s="27" t="s">
        <v>256</v>
      </c>
      <c r="E9" s="27" t="s">
        <v>1032</v>
      </c>
      <c r="F9" s="27" t="s">
        <v>468</v>
      </c>
      <c r="G9" s="27" t="s">
        <v>122</v>
      </c>
      <c r="H9" s="28">
        <v>1</v>
      </c>
      <c r="I9" s="27" t="s">
        <v>132</v>
      </c>
      <c r="J9" s="27" t="s">
        <v>124</v>
      </c>
      <c r="K9" s="29" t="s">
        <v>238</v>
      </c>
      <c r="L9" s="29"/>
      <c r="M9" s="30">
        <v>1</v>
      </c>
      <c r="N9" s="30">
        <v>1</v>
      </c>
      <c r="O9" s="31">
        <v>1</v>
      </c>
      <c r="P9" s="31">
        <v>1</v>
      </c>
      <c r="Q9" s="42" t="s">
        <v>2493</v>
      </c>
    </row>
    <row r="10" spans="1:17" ht="80.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1.1766666666666667</v>
      </c>
      <c r="O10" s="31">
        <v>1.3074074074074076</v>
      </c>
      <c r="P10" s="31">
        <v>1.3074074074074076</v>
      </c>
      <c r="Q10" s="42" t="s">
        <v>2494</v>
      </c>
    </row>
    <row r="11" spans="1:17" ht="34.5" thickTop="1" x14ac:dyDescent="0.35">
      <c r="M11" s="320"/>
      <c r="N11" s="320"/>
      <c r="O11" s="317" t="s">
        <v>157</v>
      </c>
      <c r="P11" s="318">
        <v>1.2089071711529396</v>
      </c>
      <c r="Q11" s="319" t="s">
        <v>158</v>
      </c>
    </row>
  </sheetData>
  <sheetProtection algorithmName="SHA-512" hashValue="Dc86u4y2oNCI+6+UyZWgByxNp+qxRXnCuJxdwlJTT0Wfj5lDOx0qnq2W9qgXbV58mBEO3fX8iQ/1UZhd3r5cXg==" saltValue="TTSYfrMo0o9UL1nN7uAJ5g==" spinCount="100000" sheet="1" formatCells="0" formatColumns="0"/>
  <autoFilter ref="A3:Q10" xr:uid="{00000000-0001-0000-0400-000000000000}"/>
  <conditionalFormatting sqref="B4:B10">
    <cfRule type="containsText" dxfId="1662" priority="43" operator="containsText" text="Normatividad al Servicio del Cambio / Procesos">
      <formula>NOT(ISERROR(SEARCH("Normatividad al Servicio del Cambio / Procesos",B4)))</formula>
    </cfRule>
    <cfRule type="containsText" dxfId="1661" priority="71" operator="containsText" text="Transparencia y Cercanía al Ciudadano / Grupos de Interés ">
      <formula>NOT(ISERROR(SEARCH("Transparencia y Cercanía al Ciudadano / Grupos de Interés ",B4)))</formula>
    </cfRule>
    <cfRule type="containsText" dxfId="1660" priority="72" operator="containsText" text="Apoyo a la Modernización DIAN / Procesos">
      <formula>NOT(ISERROR(SEARCH("Apoyo a la Modernización DIAN / Procesos",B4)))</formula>
    </cfRule>
    <cfRule type="containsText" dxfId="1659" priority="73" operator="containsText" text="Transformación Cultural y Gestión del Cambio / Talento Humano">
      <formula>NOT(ISERROR(SEARCH("Transformación Cultural y Gestión del Cambio / Talento Humano",B4)))</formula>
    </cfRule>
    <cfRule type="containsText" dxfId="1658" priority="7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0 F4:G10">
    <cfRule type="containsText" dxfId="1657" priority="58" operator="containsText" text="Modernización y Gestión Integral de Procesos del Negocio / Procesos">
      <formula>NOT(ISERROR(SEARCH("Modernización y Gestión Integral de Procesos del Negocio / Procesos",C4)))</formula>
    </cfRule>
    <cfRule type="containsText" dxfId="1656" priority="59" operator="containsText" text="Transparencia y Cercanía al Ciudadano / Grupos de Interés">
      <formula>NOT(ISERROR(SEARCH("Transparencia y Cercanía al Ciudadano / Grupos de Interés",C4)))</formula>
    </cfRule>
    <cfRule type="containsText" dxfId="1655" priority="60" operator="containsText" text="Legitimidad y Sostenibilidad Fiscal / Resultados">
      <formula>NOT(ISERROR(SEARCH("Legitimidad y Sostenibilidad Fiscal / Resultados",C4)))</formula>
    </cfRule>
  </conditionalFormatting>
  <conditionalFormatting sqref="F4:G9 I4:J10">
    <cfRule type="containsText" dxfId="1654" priority="44" operator="containsText" text="Aprendizaje y Crecimiento / Talento Humano">
      <formula>NOT(ISERROR(SEARCH("Aprendizaje y Crecimiento / Talento Humano",F4)))</formula>
    </cfRule>
    <cfRule type="containsText" dxfId="1653" priority="45" operator="containsText" text="Modernización y Gestión Integral de Procesos del Negocio / Procesos">
      <formula>NOT(ISERROR(SEARCH("Modernización y Gestión Integral de Procesos del Negocio / Procesos",F4)))</formula>
    </cfRule>
    <cfRule type="containsText" dxfId="1652" priority="46" operator="containsText" text="Transparencia y Cercanía al Ciudadano / Grupos de Interés">
      <formula>NOT(ISERROR(SEARCH("Transparencia y Cercanía al Ciudadano / Grupos de Interés",F4)))</formula>
    </cfRule>
    <cfRule type="containsText" dxfId="1651" priority="47" operator="containsText" text="Legitimidad y Sostenibilidad Fiscal / Resultados">
      <formula>NOT(ISERROR(SEARCH("Legitimidad y Sostenibilidad Fiscal / Resultados",F4)))</formula>
    </cfRule>
  </conditionalFormatting>
  <conditionalFormatting sqref="F4:G10 C4:D10">
    <cfRule type="containsText" dxfId="1650" priority="57" operator="containsText" text="Aprendizaje y Crecimiento / Talento Humano">
      <formula>NOT(ISERROR(SEARCH("Aprendizaje y Crecimiento / Talento Humano",C4)))</formula>
    </cfRule>
  </conditionalFormatting>
  <conditionalFormatting sqref="H4:H10">
    <cfRule type="expression" dxfId="1649" priority="50">
      <formula>$G4&lt;&gt;"Porcentaje"</formula>
    </cfRule>
    <cfRule type="expression" dxfId="1648" priority="51">
      <formula>$G4="Porcentaje"</formula>
    </cfRule>
  </conditionalFormatting>
  <conditionalFormatting sqref="O4:O10">
    <cfRule type="containsText" dxfId="1647" priority="61" operator="containsText" text="Sin medición en la vigencia">
      <formula>NOT(ISERROR(SEARCH("Sin medición en la vigencia",O4)))</formula>
    </cfRule>
    <cfRule type="cellIs" dxfId="1646" priority="62" operator="greaterThan">
      <formula>1.1</formula>
    </cfRule>
    <cfRule type="cellIs" dxfId="1645" priority="63" operator="between">
      <formula>100%</formula>
      <formula>110%</formula>
    </cfRule>
    <cfRule type="cellIs" dxfId="1644" priority="64" operator="between">
      <formula>70%</formula>
      <formula>99.9999999%</formula>
    </cfRule>
    <cfRule type="cellIs" dxfId="1643" priority="65" operator="between">
      <formula>0</formula>
      <formula>0.6999999999999</formula>
    </cfRule>
  </conditionalFormatting>
  <conditionalFormatting sqref="P4:P10">
    <cfRule type="cellIs" dxfId="1642" priority="67" operator="greaterThan">
      <formula>1.1</formula>
    </cfRule>
    <cfRule type="cellIs" dxfId="1641" priority="68" operator="between">
      <formula>100%</formula>
      <formula>110%</formula>
    </cfRule>
    <cfRule type="cellIs" dxfId="1640" priority="69" operator="between">
      <formula>70%</formula>
      <formula>99.9999999%</formula>
    </cfRule>
    <cfRule type="cellIs" dxfId="1639" priority="70" operator="between">
      <formula>0</formula>
      <formula>0.6999999999999</formula>
    </cfRule>
  </conditionalFormatting>
  <conditionalFormatting sqref="M4:N10">
    <cfRule type="expression" dxfId="1638" priority="48">
      <formula>$G4&lt;&gt;"Porcentaje"</formula>
    </cfRule>
    <cfRule type="expression" dxfId="1637" priority="49">
      <formula>$G4="Porcentaje"</formula>
    </cfRule>
  </conditionalFormatting>
  <hyperlinks>
    <hyperlink ref="Q11" location="Principal!A1" display="volver al índice" xr:uid="{283FD8F3-3BDE-4EE7-AF1F-537A303C5A89}"/>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 operator="containsText" id="{F2B6B935-8F82-4E79-8954-213D4706B0B6}">
            <xm:f>NOT(ISERROR(SEARCH("-",P4)))</xm:f>
            <xm:f>"-"</xm:f>
            <x14:dxf>
              <fill>
                <patternFill>
                  <bgColor rgb="FF000000"/>
                </patternFill>
              </fill>
            </x14:dxf>
          </x14:cfRule>
          <xm:sqref>P4:P10</xm:sqref>
        </x14:conditionalFormatting>
      </x14:conditionalFormattings>
    </ext>
  </extLst>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DD08-B555-465E-B4D9-C2178408CFBC}">
  <sheetPr codeName="Hoja62">
    <pageSetUpPr fitToPage="1"/>
  </sheetPr>
  <dimension ref="A1:Q8"/>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321" customWidth="1"/>
    <col min="18" max="16384" width="11.42578125" style="34"/>
  </cols>
  <sheetData>
    <row r="1" spans="1:17" ht="78.75" customHeight="1" thickBot="1" x14ac:dyDescent="0.3">
      <c r="A1" s="5"/>
      <c r="B1" s="6" t="s">
        <v>118</v>
      </c>
      <c r="C1" s="7"/>
      <c r="D1" s="43">
        <v>255</v>
      </c>
      <c r="E1" s="9" t="s">
        <v>113</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80.25" thickTop="1" thickBot="1" x14ac:dyDescent="0.3">
      <c r="A4" s="104">
        <v>20</v>
      </c>
      <c r="B4" s="83" t="s">
        <v>449</v>
      </c>
      <c r="C4" s="84" t="s">
        <v>160</v>
      </c>
      <c r="D4" s="84" t="s">
        <v>402</v>
      </c>
      <c r="E4" s="84" t="s">
        <v>452</v>
      </c>
      <c r="F4" s="84" t="s">
        <v>453</v>
      </c>
      <c r="G4" s="84" t="s">
        <v>122</v>
      </c>
      <c r="H4" s="85">
        <v>1</v>
      </c>
      <c r="I4" s="84" t="s">
        <v>130</v>
      </c>
      <c r="J4" s="84" t="s">
        <v>126</v>
      </c>
      <c r="K4" s="86" t="s">
        <v>51</v>
      </c>
      <c r="L4" s="86"/>
      <c r="M4" s="89"/>
      <c r="N4" s="89"/>
      <c r="O4" s="88" t="s">
        <v>406</v>
      </c>
      <c r="P4" s="88" t="s">
        <v>291</v>
      </c>
      <c r="Q4" s="87" t="s">
        <v>2474</v>
      </c>
    </row>
    <row r="5" spans="1:17" ht="151.5" thickTop="1" thickBot="1" x14ac:dyDescent="0.3">
      <c r="A5" s="25">
        <v>164</v>
      </c>
      <c r="B5" s="26" t="s">
        <v>460</v>
      </c>
      <c r="C5" s="27" t="s">
        <v>127</v>
      </c>
      <c r="D5" s="27" t="s">
        <v>128</v>
      </c>
      <c r="E5" s="27" t="s">
        <v>789</v>
      </c>
      <c r="F5" s="27" t="s">
        <v>790</v>
      </c>
      <c r="G5" s="27" t="s">
        <v>122</v>
      </c>
      <c r="H5" s="28">
        <v>1</v>
      </c>
      <c r="I5" s="27" t="s">
        <v>153</v>
      </c>
      <c r="J5" s="27" t="s">
        <v>126</v>
      </c>
      <c r="K5" s="29" t="s">
        <v>113</v>
      </c>
      <c r="L5" s="29"/>
      <c r="M5" s="30">
        <v>1</v>
      </c>
      <c r="N5" s="30">
        <v>1</v>
      </c>
      <c r="O5" s="31">
        <v>1</v>
      </c>
      <c r="P5" s="31">
        <v>1</v>
      </c>
      <c r="Q5" s="42" t="s">
        <v>2476</v>
      </c>
    </row>
    <row r="6" spans="1:17" ht="409.6" thickTop="1" thickBot="1" x14ac:dyDescent="0.3">
      <c r="A6" s="25">
        <v>159</v>
      </c>
      <c r="B6" s="26" t="s">
        <v>485</v>
      </c>
      <c r="C6" s="27" t="s">
        <v>154</v>
      </c>
      <c r="D6" s="27" t="s">
        <v>795</v>
      </c>
      <c r="E6" s="27" t="s">
        <v>369</v>
      </c>
      <c r="F6" s="27" t="s">
        <v>796</v>
      </c>
      <c r="G6" s="27" t="s">
        <v>207</v>
      </c>
      <c r="H6" s="28">
        <v>2</v>
      </c>
      <c r="I6" s="27" t="s">
        <v>130</v>
      </c>
      <c r="J6" s="27" t="s">
        <v>124</v>
      </c>
      <c r="K6" s="29" t="s">
        <v>113</v>
      </c>
      <c r="L6" s="29"/>
      <c r="M6" s="30">
        <v>2</v>
      </c>
      <c r="N6" s="30">
        <v>2</v>
      </c>
      <c r="O6" s="31">
        <v>1</v>
      </c>
      <c r="P6" s="31">
        <v>1</v>
      </c>
      <c r="Q6" s="42" t="s">
        <v>2482</v>
      </c>
    </row>
    <row r="7" spans="1:17" ht="80.25" thickTop="1" thickBot="1" x14ac:dyDescent="0.3">
      <c r="A7" s="25">
        <v>105</v>
      </c>
      <c r="B7" s="26" t="s">
        <v>485</v>
      </c>
      <c r="C7" s="27" t="s">
        <v>154</v>
      </c>
      <c r="D7" s="27" t="s">
        <v>165</v>
      </c>
      <c r="E7" s="27" t="s">
        <v>155</v>
      </c>
      <c r="F7" s="27" t="s">
        <v>486</v>
      </c>
      <c r="G7" s="27" t="s">
        <v>122</v>
      </c>
      <c r="H7" s="28">
        <v>0.9</v>
      </c>
      <c r="I7" s="27" t="s">
        <v>132</v>
      </c>
      <c r="J7" s="27" t="s">
        <v>126</v>
      </c>
      <c r="K7" s="29" t="s">
        <v>87</v>
      </c>
      <c r="L7" s="29"/>
      <c r="M7" s="30">
        <v>0.9</v>
      </c>
      <c r="N7" s="30">
        <v>1.2</v>
      </c>
      <c r="O7" s="31">
        <v>1.3333333333333333</v>
      </c>
      <c r="P7" s="31">
        <v>1.3333333333333333</v>
      </c>
      <c r="Q7" s="42" t="s">
        <v>2495</v>
      </c>
    </row>
    <row r="8" spans="1:17" ht="34.5" thickTop="1" x14ac:dyDescent="0.35">
      <c r="M8" s="320"/>
      <c r="N8" s="320"/>
      <c r="O8" s="317" t="s">
        <v>157</v>
      </c>
      <c r="P8" s="318">
        <v>1.1111111111111109</v>
      </c>
      <c r="Q8" s="319" t="s">
        <v>158</v>
      </c>
    </row>
  </sheetData>
  <sheetProtection algorithmName="SHA-512" hashValue="acExfs9OGjK1jxYyr7SPcZXCFZF9A9LB2ZVE8TYfoD+6+NvMGQM0UYVyJJAIJW+GRNpooSVAfAALRezP+PI9zw==" saltValue="BZwMYWtJWcmknlVrxwiZGw==" spinCount="100000" sheet="1" formatCells="0" formatColumns="0"/>
  <autoFilter ref="A3:Q7" xr:uid="{00000000-0001-0000-0400-000000000000}"/>
  <conditionalFormatting sqref="B4:B7">
    <cfRule type="containsText" dxfId="1635" priority="47" operator="containsText" text="Normatividad al Servicio del Cambio / Procesos">
      <formula>NOT(ISERROR(SEARCH("Normatividad al Servicio del Cambio / Procesos",B4)))</formula>
    </cfRule>
    <cfRule type="containsText" dxfId="1634" priority="73" operator="containsText" text="Transparencia y Cercanía al Ciudadano / Grupos de Interés ">
      <formula>NOT(ISERROR(SEARCH("Transparencia y Cercanía al Ciudadano / Grupos de Interés ",B4)))</formula>
    </cfRule>
    <cfRule type="containsText" dxfId="1633" priority="74" operator="containsText" text="Apoyo a la Modernización DIAN / Procesos">
      <formula>NOT(ISERROR(SEARCH("Apoyo a la Modernización DIAN / Procesos",B4)))</formula>
    </cfRule>
    <cfRule type="containsText" dxfId="1632" priority="75" operator="containsText" text="Transformación Cultural y Gestión del Cambio / Talento Humano">
      <formula>NOT(ISERROR(SEARCH("Transformación Cultural y Gestión del Cambio / Talento Humano",B4)))</formula>
    </cfRule>
    <cfRule type="containsText" dxfId="1631" priority="7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7 F4:G7">
    <cfRule type="containsText" dxfId="1630" priority="60" operator="containsText" text="Modernización y Gestión Integral de Procesos del Negocio / Procesos">
      <formula>NOT(ISERROR(SEARCH("Modernización y Gestión Integral de Procesos del Negocio / Procesos",C4)))</formula>
    </cfRule>
    <cfRule type="containsText" dxfId="1629" priority="61" operator="containsText" text="Transparencia y Cercanía al Ciudadano / Grupos de Interés">
      <formula>NOT(ISERROR(SEARCH("Transparencia y Cercanía al Ciudadano / Grupos de Interés",C4)))</formula>
    </cfRule>
    <cfRule type="containsText" dxfId="1628" priority="62" operator="containsText" text="Legitimidad y Sostenibilidad Fiscal / Resultados">
      <formula>NOT(ISERROR(SEARCH("Legitimidad y Sostenibilidad Fiscal / Resultados",C4)))</formula>
    </cfRule>
  </conditionalFormatting>
  <conditionalFormatting sqref="F4:G5 I4:J7">
    <cfRule type="containsText" dxfId="1627" priority="48" operator="containsText" text="Aprendizaje y Crecimiento / Talento Humano">
      <formula>NOT(ISERROR(SEARCH("Aprendizaje y Crecimiento / Talento Humano",F4)))</formula>
    </cfRule>
    <cfRule type="containsText" dxfId="1626" priority="49" operator="containsText" text="Modernización y Gestión Integral de Procesos del Negocio / Procesos">
      <formula>NOT(ISERROR(SEARCH("Modernización y Gestión Integral de Procesos del Negocio / Procesos",F4)))</formula>
    </cfRule>
    <cfRule type="containsText" dxfId="1625" priority="50" operator="containsText" text="Transparencia y Cercanía al Ciudadano / Grupos de Interés">
      <formula>NOT(ISERROR(SEARCH("Transparencia y Cercanía al Ciudadano / Grupos de Interés",F4)))</formula>
    </cfRule>
    <cfRule type="containsText" dxfId="1624" priority="51" operator="containsText" text="Legitimidad y Sostenibilidad Fiscal / Resultados">
      <formula>NOT(ISERROR(SEARCH("Legitimidad y Sostenibilidad Fiscal / Resultados",F4)))</formula>
    </cfRule>
  </conditionalFormatting>
  <conditionalFormatting sqref="F4:G7 C4:D7">
    <cfRule type="containsText" dxfId="1623" priority="59" operator="containsText" text="Aprendizaje y Crecimiento / Talento Humano">
      <formula>NOT(ISERROR(SEARCH("Aprendizaje y Crecimiento / Talento Humano",C4)))</formula>
    </cfRule>
  </conditionalFormatting>
  <conditionalFormatting sqref="H4:H7">
    <cfRule type="expression" dxfId="1622" priority="54">
      <formula>$G4&lt;&gt;"Porcentaje"</formula>
    </cfRule>
    <cfRule type="expression" dxfId="1621" priority="55">
      <formula>$G4="Porcentaje"</formula>
    </cfRule>
  </conditionalFormatting>
  <conditionalFormatting sqref="O4:O7">
    <cfRule type="containsText" dxfId="1620" priority="63" operator="containsText" text="Sin medición en la vigencia">
      <formula>NOT(ISERROR(SEARCH("Sin medición en la vigencia",O4)))</formula>
    </cfRule>
    <cfRule type="cellIs" dxfId="1619" priority="64" operator="greaterThan">
      <formula>1.1</formula>
    </cfRule>
    <cfRule type="cellIs" dxfId="1618" priority="65" operator="between">
      <formula>100%</formula>
      <formula>110%</formula>
    </cfRule>
    <cfRule type="cellIs" dxfId="1617" priority="66" operator="between">
      <formula>70%</formula>
      <formula>99.9999999%</formula>
    </cfRule>
    <cfRule type="cellIs" dxfId="1616" priority="67" operator="between">
      <formula>0</formula>
      <formula>0.6999999999999</formula>
    </cfRule>
  </conditionalFormatting>
  <conditionalFormatting sqref="P4:P7">
    <cfRule type="cellIs" dxfId="1615" priority="69" operator="greaterThan">
      <formula>1.1</formula>
    </cfRule>
    <cfRule type="cellIs" dxfId="1614" priority="70" operator="between">
      <formula>100%</formula>
      <formula>110%</formula>
    </cfRule>
    <cfRule type="cellIs" dxfId="1613" priority="71" operator="between">
      <formula>70%</formula>
      <formula>99.9999999%</formula>
    </cfRule>
    <cfRule type="cellIs" dxfId="1612" priority="72" operator="between">
      <formula>0</formula>
      <formula>0.6999999999999</formula>
    </cfRule>
  </conditionalFormatting>
  <conditionalFormatting sqref="M4:N7">
    <cfRule type="expression" dxfId="1611" priority="52">
      <formula>$G4&lt;&gt;"Porcentaje"</formula>
    </cfRule>
    <cfRule type="expression" dxfId="1610" priority="53">
      <formula>$G4="Porcentaje"</formula>
    </cfRule>
  </conditionalFormatting>
  <hyperlinks>
    <hyperlink ref="Q8" location="Principal!A1" display="volver al índice" xr:uid="{1E986D7A-7349-4D3A-8D36-B6CC30D4FCA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8" operator="containsText" id="{7C929F03-FB5D-49A7-A64D-73D359BDC111}">
            <xm:f>NOT(ISERROR(SEARCH("-",P4)))</xm:f>
            <xm:f>"-"</xm:f>
            <x14:dxf>
              <fill>
                <patternFill>
                  <bgColor rgb="FF000000"/>
                </patternFill>
              </fill>
            </x14:dxf>
          </x14:cfRule>
          <xm:sqref>P4:P7</xm:sqref>
        </x14:conditionalFormatting>
      </x14:conditionalFormattings>
    </ext>
  </extLst>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8645-51EC-463B-9AE8-6247B770ADF5}">
  <sheetPr codeName="Sheet2">
    <pageSetUpPr fitToPage="1"/>
  </sheetPr>
  <dimension ref="A1:Q4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35.5703125" style="34" customWidth="1"/>
    <col min="7" max="7" width="16.140625" style="34" customWidth="1"/>
    <col min="8" max="8" width="26.85546875" style="36" customWidth="1"/>
    <col min="9" max="9" width="11.140625" style="34" customWidth="1"/>
    <col min="10" max="10" width="8.42578125" style="34" customWidth="1"/>
    <col min="11" max="11" width="40.7109375" style="34" customWidth="1"/>
    <col min="12" max="12" width="21.5703125" style="34" customWidth="1"/>
    <col min="13" max="14" width="25.7109375" style="38" customWidth="1"/>
    <col min="15" max="16" width="25.7109375" style="37" customWidth="1"/>
    <col min="17" max="17" width="100.7109375" style="321" customWidth="1"/>
    <col min="18" max="16384" width="11.42578125" style="34"/>
  </cols>
  <sheetData>
    <row r="1" spans="1:17" ht="89.25" customHeight="1" thickBot="1" x14ac:dyDescent="0.3">
      <c r="A1" s="5"/>
      <c r="B1" s="6" t="s">
        <v>118</v>
      </c>
      <c r="C1" s="7"/>
      <c r="D1" s="43">
        <v>87</v>
      </c>
      <c r="E1" s="9" t="s">
        <v>695</v>
      </c>
      <c r="F1" s="9"/>
      <c r="G1" s="9"/>
      <c r="H1" s="9"/>
      <c r="I1" s="10"/>
      <c r="J1" s="11"/>
      <c r="K1" s="12"/>
      <c r="L1" s="41"/>
      <c r="M1" s="14"/>
      <c r="N1" s="14"/>
      <c r="O1" s="15"/>
      <c r="P1" s="15"/>
      <c r="Q1" s="13"/>
    </row>
    <row r="2" spans="1:17" ht="69" customHeight="1" thickBot="1" x14ac:dyDescent="0.3">
      <c r="A2" s="5"/>
      <c r="B2" s="6"/>
      <c r="C2" s="43"/>
      <c r="D2" s="43"/>
      <c r="E2" s="154" t="s">
        <v>1961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80.2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4" t="s">
        <v>382</v>
      </c>
      <c r="M4" s="30">
        <v>0.66500000000000004</v>
      </c>
      <c r="N4" s="30">
        <v>0.44</v>
      </c>
      <c r="O4" s="31">
        <v>0.66165413533834583</v>
      </c>
      <c r="P4" s="31">
        <v>0.66165413533834583</v>
      </c>
      <c r="Q4" s="42" t="s">
        <v>1962</v>
      </c>
    </row>
    <row r="5" spans="1:17" ht="189" thickTop="1" thickBot="1" x14ac:dyDescent="0.3">
      <c r="A5" s="25">
        <v>136</v>
      </c>
      <c r="B5" s="26" t="s">
        <v>438</v>
      </c>
      <c r="C5" s="27" t="s">
        <v>127</v>
      </c>
      <c r="D5" s="27" t="s">
        <v>240</v>
      </c>
      <c r="E5" s="27" t="s">
        <v>241</v>
      </c>
      <c r="F5" s="27" t="s">
        <v>242</v>
      </c>
      <c r="G5" s="27" t="s">
        <v>231</v>
      </c>
      <c r="H5" s="28">
        <v>72831000000</v>
      </c>
      <c r="I5" s="27" t="s">
        <v>123</v>
      </c>
      <c r="J5" s="27" t="s">
        <v>124</v>
      </c>
      <c r="K5" s="29" t="s">
        <v>36</v>
      </c>
      <c r="L5" s="44" t="s">
        <v>408</v>
      </c>
      <c r="M5" s="30">
        <v>72831000000</v>
      </c>
      <c r="N5" s="30">
        <v>114154650851</v>
      </c>
      <c r="O5" s="31">
        <v>1.5673909578476197</v>
      </c>
      <c r="P5" s="31">
        <v>1.5673909578476197</v>
      </c>
      <c r="Q5" s="42" t="s">
        <v>1963</v>
      </c>
    </row>
    <row r="6" spans="1:17" ht="151.5" thickTop="1" thickBot="1" x14ac:dyDescent="0.3">
      <c r="A6" s="25">
        <v>145</v>
      </c>
      <c r="B6" s="26" t="s">
        <v>438</v>
      </c>
      <c r="C6" s="27" t="s">
        <v>127</v>
      </c>
      <c r="D6" s="27" t="s">
        <v>249</v>
      </c>
      <c r="E6" s="27" t="s">
        <v>250</v>
      </c>
      <c r="F6" s="27" t="s">
        <v>251</v>
      </c>
      <c r="G6" s="27" t="s">
        <v>231</v>
      </c>
      <c r="H6" s="28">
        <v>8030000000</v>
      </c>
      <c r="I6" s="27" t="s">
        <v>123</v>
      </c>
      <c r="J6" s="27" t="s">
        <v>124</v>
      </c>
      <c r="K6" s="29" t="s">
        <v>38</v>
      </c>
      <c r="L6" s="44" t="s">
        <v>392</v>
      </c>
      <c r="M6" s="30">
        <v>8030000000</v>
      </c>
      <c r="N6" s="30">
        <v>10735917541</v>
      </c>
      <c r="O6" s="31">
        <v>1.3369760325031133</v>
      </c>
      <c r="P6" s="31">
        <v>1.3369760325031133</v>
      </c>
      <c r="Q6" s="42" t="s">
        <v>1964</v>
      </c>
    </row>
    <row r="7" spans="1:17" ht="76.5" thickTop="1" thickBot="1" x14ac:dyDescent="0.3">
      <c r="A7" s="25">
        <v>65</v>
      </c>
      <c r="B7" s="26" t="s">
        <v>438</v>
      </c>
      <c r="C7" s="27" t="s">
        <v>127</v>
      </c>
      <c r="D7" s="27" t="s">
        <v>128</v>
      </c>
      <c r="E7" s="27" t="s">
        <v>359</v>
      </c>
      <c r="F7" s="27" t="s">
        <v>360</v>
      </c>
      <c r="G7" s="27" t="s">
        <v>122</v>
      </c>
      <c r="H7" s="28">
        <v>0.4</v>
      </c>
      <c r="I7" s="27" t="s">
        <v>132</v>
      </c>
      <c r="J7" s="27" t="s">
        <v>126</v>
      </c>
      <c r="K7" s="29" t="s">
        <v>15</v>
      </c>
      <c r="L7" s="42" t="s">
        <v>382</v>
      </c>
      <c r="M7" s="30">
        <v>0.4</v>
      </c>
      <c r="N7" s="30">
        <v>0.4</v>
      </c>
      <c r="O7" s="31">
        <v>1</v>
      </c>
      <c r="P7" s="31">
        <v>1</v>
      </c>
      <c r="Q7" s="42" t="s">
        <v>1965</v>
      </c>
    </row>
    <row r="8" spans="1:17" ht="114" thickTop="1" thickBot="1" x14ac:dyDescent="0.3">
      <c r="A8" s="25">
        <v>137</v>
      </c>
      <c r="B8" s="26" t="s">
        <v>438</v>
      </c>
      <c r="C8" s="27" t="s">
        <v>127</v>
      </c>
      <c r="D8" s="27" t="s">
        <v>489</v>
      </c>
      <c r="E8" s="27" t="s">
        <v>243</v>
      </c>
      <c r="F8" s="27" t="s">
        <v>244</v>
      </c>
      <c r="G8" s="27" t="s">
        <v>231</v>
      </c>
      <c r="H8" s="28">
        <v>3831000000</v>
      </c>
      <c r="I8" s="27" t="s">
        <v>123</v>
      </c>
      <c r="J8" s="27" t="s">
        <v>124</v>
      </c>
      <c r="K8" s="29" t="s">
        <v>36</v>
      </c>
      <c r="L8" s="42" t="s">
        <v>408</v>
      </c>
      <c r="M8" s="30">
        <v>3831000000</v>
      </c>
      <c r="N8" s="30">
        <v>4039920416</v>
      </c>
      <c r="O8" s="31">
        <v>1.0545341728008353</v>
      </c>
      <c r="P8" s="31">
        <v>1.0545341728008353</v>
      </c>
      <c r="Q8" s="42" t="s">
        <v>1966</v>
      </c>
    </row>
    <row r="9" spans="1:17" ht="132.75" thickTop="1" thickBot="1" x14ac:dyDescent="0.3">
      <c r="A9" s="25">
        <v>146</v>
      </c>
      <c r="B9" s="26" t="s">
        <v>438</v>
      </c>
      <c r="C9" s="27" t="s">
        <v>127</v>
      </c>
      <c r="D9" s="27" t="s">
        <v>249</v>
      </c>
      <c r="E9" s="27" t="s">
        <v>490</v>
      </c>
      <c r="F9" s="27" t="s">
        <v>491</v>
      </c>
      <c r="G9" s="27" t="s">
        <v>231</v>
      </c>
      <c r="H9" s="28">
        <v>7626690000</v>
      </c>
      <c r="I9" s="27" t="s">
        <v>123</v>
      </c>
      <c r="J9" s="27" t="s">
        <v>124</v>
      </c>
      <c r="K9" s="29" t="s">
        <v>38</v>
      </c>
      <c r="L9" s="44" t="s">
        <v>392</v>
      </c>
      <c r="M9" s="30">
        <v>7626690000</v>
      </c>
      <c r="N9" s="30">
        <v>13618784221</v>
      </c>
      <c r="O9" s="31">
        <v>1.7856742860926562</v>
      </c>
      <c r="P9" s="31">
        <v>1.7856742860926562</v>
      </c>
      <c r="Q9" s="42" t="s">
        <v>1967</v>
      </c>
    </row>
    <row r="10" spans="1:17" ht="143.25" thickTop="1" thickBot="1" x14ac:dyDescent="0.3">
      <c r="A10" s="25">
        <v>66</v>
      </c>
      <c r="B10" s="26" t="s">
        <v>438</v>
      </c>
      <c r="C10" s="27" t="s">
        <v>127</v>
      </c>
      <c r="D10" s="27" t="s">
        <v>128</v>
      </c>
      <c r="E10" s="27" t="s">
        <v>361</v>
      </c>
      <c r="F10" s="27" t="s">
        <v>383</v>
      </c>
      <c r="G10" s="27" t="s">
        <v>122</v>
      </c>
      <c r="H10" s="28">
        <v>1</v>
      </c>
      <c r="I10" s="27" t="s">
        <v>132</v>
      </c>
      <c r="J10" s="27" t="s">
        <v>126</v>
      </c>
      <c r="K10" s="29" t="s">
        <v>15</v>
      </c>
      <c r="L10" s="44" t="s">
        <v>382</v>
      </c>
      <c r="M10" s="30">
        <v>1</v>
      </c>
      <c r="N10" s="30">
        <v>0.875</v>
      </c>
      <c r="O10" s="31">
        <v>0.875</v>
      </c>
      <c r="P10" s="31">
        <v>0.875</v>
      </c>
      <c r="Q10" s="42" t="s">
        <v>1968</v>
      </c>
    </row>
    <row r="11" spans="1:17" ht="409.6" thickTop="1" thickBot="1" x14ac:dyDescent="0.3">
      <c r="A11" s="25">
        <v>109</v>
      </c>
      <c r="B11" s="26" t="s">
        <v>438</v>
      </c>
      <c r="C11" s="27" t="s">
        <v>290</v>
      </c>
      <c r="D11" s="27" t="s">
        <v>290</v>
      </c>
      <c r="E11" s="27" t="s">
        <v>317</v>
      </c>
      <c r="F11" s="27" t="s">
        <v>121</v>
      </c>
      <c r="G11" s="27" t="s">
        <v>122</v>
      </c>
      <c r="H11" s="28">
        <v>0.95</v>
      </c>
      <c r="I11" s="27" t="s">
        <v>123</v>
      </c>
      <c r="J11" s="27" t="s">
        <v>124</v>
      </c>
      <c r="K11" s="29" t="s">
        <v>93</v>
      </c>
      <c r="L11" s="44" t="s">
        <v>378</v>
      </c>
      <c r="M11" s="30">
        <v>0.95</v>
      </c>
      <c r="N11" s="30">
        <v>0.97599999999999998</v>
      </c>
      <c r="O11" s="31">
        <v>1.0273684210526317</v>
      </c>
      <c r="P11" s="31">
        <v>1.0273684210526317</v>
      </c>
      <c r="Q11" s="42" t="s">
        <v>1969</v>
      </c>
    </row>
    <row r="12" spans="1:17" ht="409.6" thickTop="1" thickBot="1" x14ac:dyDescent="0.3">
      <c r="A12" s="25">
        <v>32</v>
      </c>
      <c r="B12" s="26" t="s">
        <v>438</v>
      </c>
      <c r="C12" s="27" t="s">
        <v>127</v>
      </c>
      <c r="D12" s="27" t="s">
        <v>177</v>
      </c>
      <c r="E12" s="27" t="s">
        <v>182</v>
      </c>
      <c r="F12" s="27" t="s">
        <v>183</v>
      </c>
      <c r="G12" s="27" t="s">
        <v>440</v>
      </c>
      <c r="H12" s="28">
        <v>10510</v>
      </c>
      <c r="I12" s="27" t="s">
        <v>123</v>
      </c>
      <c r="J12" s="27" t="s">
        <v>124</v>
      </c>
      <c r="K12" s="29" t="s">
        <v>18</v>
      </c>
      <c r="L12" s="44" t="s">
        <v>401</v>
      </c>
      <c r="M12" s="30">
        <v>10510</v>
      </c>
      <c r="N12" s="30">
        <v>12066</v>
      </c>
      <c r="O12" s="31">
        <v>1.1480494766888678</v>
      </c>
      <c r="P12" s="31">
        <v>1.1480494766888678</v>
      </c>
      <c r="Q12" s="42" t="s">
        <v>1970</v>
      </c>
    </row>
    <row r="13" spans="1:17" ht="151.5" thickTop="1" thickBot="1" x14ac:dyDescent="0.3">
      <c r="A13" s="25">
        <v>138</v>
      </c>
      <c r="B13" s="26" t="s">
        <v>438</v>
      </c>
      <c r="C13" s="27" t="s">
        <v>127</v>
      </c>
      <c r="D13" s="27" t="s">
        <v>489</v>
      </c>
      <c r="E13" s="27" t="s">
        <v>245</v>
      </c>
      <c r="F13" s="27" t="s">
        <v>492</v>
      </c>
      <c r="G13" s="27" t="s">
        <v>231</v>
      </c>
      <c r="H13" s="28">
        <v>80000000000</v>
      </c>
      <c r="I13" s="27" t="s">
        <v>123</v>
      </c>
      <c r="J13" s="27" t="s">
        <v>124</v>
      </c>
      <c r="K13" s="29" t="s">
        <v>36</v>
      </c>
      <c r="L13" s="44" t="s">
        <v>408</v>
      </c>
      <c r="M13" s="30">
        <v>80000000000</v>
      </c>
      <c r="N13" s="30">
        <v>107535879389</v>
      </c>
      <c r="O13" s="31">
        <v>1.3441984923625001</v>
      </c>
      <c r="P13" s="31">
        <v>1.3441984923625001</v>
      </c>
      <c r="Q13" s="42" t="s">
        <v>1971</v>
      </c>
    </row>
    <row r="14" spans="1:17" ht="95.25" thickTop="1" thickBot="1" x14ac:dyDescent="0.3">
      <c r="A14" s="25">
        <v>147</v>
      </c>
      <c r="B14" s="26" t="s">
        <v>438</v>
      </c>
      <c r="C14" s="27" t="s">
        <v>127</v>
      </c>
      <c r="D14" s="27" t="s">
        <v>249</v>
      </c>
      <c r="E14" s="27" t="s">
        <v>252</v>
      </c>
      <c r="F14" s="27" t="s">
        <v>252</v>
      </c>
      <c r="G14" s="27" t="s">
        <v>231</v>
      </c>
      <c r="H14" s="28">
        <v>840000000</v>
      </c>
      <c r="I14" s="27" t="s">
        <v>123</v>
      </c>
      <c r="J14" s="27" t="s">
        <v>124</v>
      </c>
      <c r="K14" s="29" t="s">
        <v>38</v>
      </c>
      <c r="L14" s="44" t="s">
        <v>392</v>
      </c>
      <c r="M14" s="30">
        <v>840000000</v>
      </c>
      <c r="N14" s="30">
        <v>940866709</v>
      </c>
      <c r="O14" s="31">
        <v>1.1200794154761904</v>
      </c>
      <c r="P14" s="31">
        <v>1.1200794154761904</v>
      </c>
      <c r="Q14" s="42" t="s">
        <v>1972</v>
      </c>
    </row>
    <row r="15" spans="1:17" ht="114" thickTop="1" thickBot="1" x14ac:dyDescent="0.3">
      <c r="A15" s="25">
        <v>98</v>
      </c>
      <c r="B15" s="26" t="s">
        <v>438</v>
      </c>
      <c r="C15" s="27" t="s">
        <v>290</v>
      </c>
      <c r="D15" s="27" t="s">
        <v>446</v>
      </c>
      <c r="E15" s="27" t="s">
        <v>125</v>
      </c>
      <c r="F15" s="27" t="s">
        <v>331</v>
      </c>
      <c r="G15" s="27" t="s">
        <v>122</v>
      </c>
      <c r="H15" s="28">
        <v>0.95</v>
      </c>
      <c r="I15" s="27" t="s">
        <v>123</v>
      </c>
      <c r="J15" s="27" t="s">
        <v>126</v>
      </c>
      <c r="K15" s="29" t="s">
        <v>93</v>
      </c>
      <c r="L15" s="44" t="s">
        <v>378</v>
      </c>
      <c r="M15" s="30">
        <v>0.95</v>
      </c>
      <c r="N15" s="30">
        <v>0.95299999999999996</v>
      </c>
      <c r="O15" s="31">
        <v>1.003157894736842</v>
      </c>
      <c r="P15" s="31">
        <v>1.003157894736842</v>
      </c>
      <c r="Q15" s="42" t="s">
        <v>1973</v>
      </c>
    </row>
    <row r="16" spans="1:17" ht="95.25" thickTop="1" thickBot="1" x14ac:dyDescent="0.3">
      <c r="A16" s="25">
        <v>234</v>
      </c>
      <c r="B16" s="26" t="s">
        <v>438</v>
      </c>
      <c r="C16" s="27" t="s">
        <v>127</v>
      </c>
      <c r="D16" s="27" t="s">
        <v>489</v>
      </c>
      <c r="E16" s="27" t="s">
        <v>493</v>
      </c>
      <c r="F16" s="27" t="s">
        <v>493</v>
      </c>
      <c r="G16" s="27" t="s">
        <v>231</v>
      </c>
      <c r="H16" s="28">
        <v>83831000000</v>
      </c>
      <c r="I16" s="27" t="s">
        <v>123</v>
      </c>
      <c r="J16" s="27" t="s">
        <v>124</v>
      </c>
      <c r="K16" s="29" t="s">
        <v>36</v>
      </c>
      <c r="L16" s="44" t="s">
        <v>408</v>
      </c>
      <c r="M16" s="30">
        <v>83831000000</v>
      </c>
      <c r="N16" s="30">
        <v>111575799805</v>
      </c>
      <c r="O16" s="31">
        <v>1.3309610979828463</v>
      </c>
      <c r="P16" s="31">
        <v>1.3309610979828463</v>
      </c>
      <c r="Q16" s="42" t="s">
        <v>1974</v>
      </c>
    </row>
    <row r="17" spans="1:17" ht="76.5" thickTop="1" thickBot="1" x14ac:dyDescent="0.3">
      <c r="A17" s="25">
        <v>73</v>
      </c>
      <c r="B17" s="26" t="s">
        <v>449</v>
      </c>
      <c r="C17" s="27" t="s">
        <v>160</v>
      </c>
      <c r="D17" s="27" t="s">
        <v>384</v>
      </c>
      <c r="E17" s="27" t="s">
        <v>167</v>
      </c>
      <c r="F17" s="27" t="s">
        <v>385</v>
      </c>
      <c r="G17" s="27" t="s">
        <v>145</v>
      </c>
      <c r="H17" s="28">
        <v>4</v>
      </c>
      <c r="I17" s="27" t="s">
        <v>123</v>
      </c>
      <c r="J17" s="27" t="s">
        <v>138</v>
      </c>
      <c r="K17" s="29" t="s">
        <v>11</v>
      </c>
      <c r="L17" s="44" t="s">
        <v>382</v>
      </c>
      <c r="M17" s="30">
        <v>4</v>
      </c>
      <c r="N17" s="30">
        <v>4</v>
      </c>
      <c r="O17" s="31">
        <v>1</v>
      </c>
      <c r="P17" s="31">
        <v>1</v>
      </c>
      <c r="Q17" s="42" t="s">
        <v>1975</v>
      </c>
    </row>
    <row r="18" spans="1:17" ht="76.5" thickTop="1" thickBot="1" x14ac:dyDescent="0.3">
      <c r="A18" s="25">
        <v>74</v>
      </c>
      <c r="B18" s="26" t="s">
        <v>449</v>
      </c>
      <c r="C18" s="27" t="s">
        <v>160</v>
      </c>
      <c r="D18" s="27" t="s">
        <v>494</v>
      </c>
      <c r="E18" s="27" t="s">
        <v>495</v>
      </c>
      <c r="F18" s="27" t="s">
        <v>496</v>
      </c>
      <c r="G18" s="27" t="s">
        <v>145</v>
      </c>
      <c r="H18" s="28">
        <v>5.5</v>
      </c>
      <c r="I18" s="27" t="s">
        <v>123</v>
      </c>
      <c r="J18" s="27" t="s">
        <v>138</v>
      </c>
      <c r="K18" s="29" t="s">
        <v>11</v>
      </c>
      <c r="L18" s="44" t="s">
        <v>382</v>
      </c>
      <c r="M18" s="30">
        <v>5.5</v>
      </c>
      <c r="N18" s="30">
        <v>5.5</v>
      </c>
      <c r="O18" s="31">
        <v>1</v>
      </c>
      <c r="P18" s="31">
        <v>1</v>
      </c>
      <c r="Q18" s="42" t="s">
        <v>1976</v>
      </c>
    </row>
    <row r="19" spans="1:17" ht="151.5" thickTop="1" thickBot="1" x14ac:dyDescent="0.3">
      <c r="A19" s="137">
        <v>20</v>
      </c>
      <c r="B19" s="138" t="s">
        <v>449</v>
      </c>
      <c r="C19" s="140" t="s">
        <v>160</v>
      </c>
      <c r="D19" s="140" t="s">
        <v>402</v>
      </c>
      <c r="E19" s="140" t="s">
        <v>452</v>
      </c>
      <c r="F19" s="140" t="s">
        <v>453</v>
      </c>
      <c r="G19" s="140" t="s">
        <v>122</v>
      </c>
      <c r="H19" s="141">
        <v>1</v>
      </c>
      <c r="I19" s="140" t="s">
        <v>130</v>
      </c>
      <c r="J19" s="140" t="s">
        <v>126</v>
      </c>
      <c r="K19" s="142" t="s">
        <v>51</v>
      </c>
      <c r="L19" s="155" t="s">
        <v>393</v>
      </c>
      <c r="M19" s="143">
        <v>1</v>
      </c>
      <c r="N19" s="143">
        <v>0</v>
      </c>
      <c r="O19" s="144" t="s">
        <v>406</v>
      </c>
      <c r="P19" s="144" t="s">
        <v>291</v>
      </c>
      <c r="Q19" s="145" t="s">
        <v>1977</v>
      </c>
    </row>
    <row r="20" spans="1:17" ht="170.25" thickTop="1" thickBot="1" x14ac:dyDescent="0.3">
      <c r="A20" s="25">
        <v>33</v>
      </c>
      <c r="B20" s="26" t="s">
        <v>449</v>
      </c>
      <c r="C20" s="27" t="s">
        <v>160</v>
      </c>
      <c r="D20" s="27" t="s">
        <v>184</v>
      </c>
      <c r="E20" s="27" t="s">
        <v>185</v>
      </c>
      <c r="F20" s="27" t="s">
        <v>186</v>
      </c>
      <c r="G20" s="27" t="s">
        <v>122</v>
      </c>
      <c r="H20" s="28">
        <v>1</v>
      </c>
      <c r="I20" s="27" t="s">
        <v>267</v>
      </c>
      <c r="J20" s="27" t="s">
        <v>126</v>
      </c>
      <c r="K20" s="29" t="s">
        <v>18</v>
      </c>
      <c r="L20" s="44" t="s">
        <v>393</v>
      </c>
      <c r="M20" s="30">
        <v>1</v>
      </c>
      <c r="N20" s="30">
        <v>1</v>
      </c>
      <c r="O20" s="31">
        <v>1</v>
      </c>
      <c r="P20" s="31">
        <v>1</v>
      </c>
      <c r="Q20" s="42" t="s">
        <v>1978</v>
      </c>
    </row>
    <row r="21" spans="1:17" ht="264" thickTop="1" thickBot="1" x14ac:dyDescent="0.3">
      <c r="A21" s="25">
        <v>51</v>
      </c>
      <c r="B21" s="26" t="s">
        <v>460</v>
      </c>
      <c r="C21" s="27" t="s">
        <v>194</v>
      </c>
      <c r="D21" s="27" t="s">
        <v>198</v>
      </c>
      <c r="E21" s="27" t="s">
        <v>512</v>
      </c>
      <c r="F21" s="27" t="s">
        <v>213</v>
      </c>
      <c r="G21" s="27" t="s">
        <v>122</v>
      </c>
      <c r="H21" s="28">
        <v>0.8</v>
      </c>
      <c r="I21" s="27" t="s">
        <v>132</v>
      </c>
      <c r="J21" s="27" t="s">
        <v>126</v>
      </c>
      <c r="K21" s="29" t="s">
        <v>22</v>
      </c>
      <c r="L21" s="44" t="s">
        <v>401</v>
      </c>
      <c r="M21" s="30">
        <v>0.8</v>
      </c>
      <c r="N21" s="30">
        <v>0.92854999999999999</v>
      </c>
      <c r="O21" s="31">
        <v>1.1606874999999999</v>
      </c>
      <c r="P21" s="31">
        <v>1.1606874999999999</v>
      </c>
      <c r="Q21" s="42" t="s">
        <v>1979</v>
      </c>
    </row>
    <row r="22" spans="1:17" ht="320.25" thickTop="1" thickBot="1" x14ac:dyDescent="0.3">
      <c r="A22" s="25">
        <v>42</v>
      </c>
      <c r="B22" s="26" t="s">
        <v>460</v>
      </c>
      <c r="C22" s="27" t="s">
        <v>194</v>
      </c>
      <c r="D22" s="27" t="s">
        <v>198</v>
      </c>
      <c r="E22" s="27" t="s">
        <v>1980</v>
      </c>
      <c r="F22" s="27" t="s">
        <v>514</v>
      </c>
      <c r="G22" s="27" t="s">
        <v>207</v>
      </c>
      <c r="H22" s="28">
        <v>350</v>
      </c>
      <c r="I22" s="27" t="s">
        <v>123</v>
      </c>
      <c r="J22" s="27" t="s">
        <v>124</v>
      </c>
      <c r="K22" s="29" t="s">
        <v>30</v>
      </c>
      <c r="L22" s="44" t="s">
        <v>401</v>
      </c>
      <c r="M22" s="30">
        <v>350</v>
      </c>
      <c r="N22" s="30">
        <v>497</v>
      </c>
      <c r="O22" s="31">
        <v>1.42</v>
      </c>
      <c r="P22" s="31">
        <v>1.42</v>
      </c>
      <c r="Q22" s="42" t="s">
        <v>1981</v>
      </c>
    </row>
    <row r="23" spans="1:17" ht="64.5" thickTop="1" thickBot="1" x14ac:dyDescent="0.3">
      <c r="A23" s="25">
        <v>71</v>
      </c>
      <c r="B23" s="26" t="s">
        <v>460</v>
      </c>
      <c r="C23" s="27" t="s">
        <v>149</v>
      </c>
      <c r="D23" s="27" t="s">
        <v>461</v>
      </c>
      <c r="E23" s="27" t="s">
        <v>1431</v>
      </c>
      <c r="F23" s="27" t="s">
        <v>462</v>
      </c>
      <c r="G23" s="27" t="s">
        <v>122</v>
      </c>
      <c r="H23" s="28">
        <v>1</v>
      </c>
      <c r="I23" s="27" t="s">
        <v>153</v>
      </c>
      <c r="J23" s="27" t="s">
        <v>126</v>
      </c>
      <c r="K23" s="29" t="s">
        <v>13</v>
      </c>
      <c r="L23" s="44" t="s">
        <v>382</v>
      </c>
      <c r="M23" s="30">
        <v>1</v>
      </c>
      <c r="N23" s="30">
        <v>0.73799999999999999</v>
      </c>
      <c r="O23" s="31">
        <v>0.73799999999999999</v>
      </c>
      <c r="P23" s="31">
        <v>0.73799999999999999</v>
      </c>
      <c r="Q23" s="42" t="s">
        <v>1982</v>
      </c>
    </row>
    <row r="24" spans="1:17" ht="151.5" thickTop="1" thickBot="1" x14ac:dyDescent="0.3">
      <c r="A24" s="25">
        <v>235</v>
      </c>
      <c r="B24" s="26" t="s">
        <v>460</v>
      </c>
      <c r="C24" s="27" t="s">
        <v>194</v>
      </c>
      <c r="D24" s="27" t="s">
        <v>389</v>
      </c>
      <c r="E24" s="27" t="s">
        <v>246</v>
      </c>
      <c r="F24" s="27" t="s">
        <v>247</v>
      </c>
      <c r="G24" s="27" t="s">
        <v>440</v>
      </c>
      <c r="H24" s="28">
        <v>23445000000</v>
      </c>
      <c r="I24" s="27" t="s">
        <v>123</v>
      </c>
      <c r="J24" s="27" t="s">
        <v>124</v>
      </c>
      <c r="K24" s="29" t="s">
        <v>36</v>
      </c>
      <c r="L24" s="44" t="s">
        <v>408</v>
      </c>
      <c r="M24" s="30">
        <v>23445000000</v>
      </c>
      <c r="N24" s="30">
        <v>19427759867</v>
      </c>
      <c r="O24" s="31">
        <v>0.82865258549797394</v>
      </c>
      <c r="P24" s="31">
        <v>0.82865258549797394</v>
      </c>
      <c r="Q24" s="42" t="s">
        <v>1983</v>
      </c>
    </row>
    <row r="25" spans="1:17" ht="76.5" thickTop="1" thickBot="1" x14ac:dyDescent="0.3">
      <c r="A25" s="25">
        <v>104</v>
      </c>
      <c r="B25" s="26" t="s">
        <v>460</v>
      </c>
      <c r="C25" s="27" t="s">
        <v>194</v>
      </c>
      <c r="D25" s="27" t="s">
        <v>319</v>
      </c>
      <c r="E25" s="27" t="s">
        <v>320</v>
      </c>
      <c r="F25" s="27" t="s">
        <v>467</v>
      </c>
      <c r="G25" s="27" t="s">
        <v>122</v>
      </c>
      <c r="H25" s="151">
        <v>0.61299999999999999</v>
      </c>
      <c r="I25" s="27" t="s">
        <v>123</v>
      </c>
      <c r="J25" s="27" t="s">
        <v>261</v>
      </c>
      <c r="K25" s="29" t="s">
        <v>87</v>
      </c>
      <c r="L25" s="44" t="s">
        <v>378</v>
      </c>
      <c r="M25" s="30">
        <v>0.61299999999999999</v>
      </c>
      <c r="N25" s="30">
        <v>0.71299999999999997</v>
      </c>
      <c r="O25" s="31">
        <v>1.1631321370309951</v>
      </c>
      <c r="P25" s="31">
        <v>1.1631321370309951</v>
      </c>
      <c r="Q25" s="42" t="s">
        <v>1984</v>
      </c>
    </row>
    <row r="26" spans="1:17" ht="95.25" thickTop="1" thickBot="1" x14ac:dyDescent="0.3">
      <c r="A26" s="25">
        <v>36</v>
      </c>
      <c r="B26" s="26" t="s">
        <v>460</v>
      </c>
      <c r="C26" s="27" t="s">
        <v>194</v>
      </c>
      <c r="D26" s="27" t="s">
        <v>198</v>
      </c>
      <c r="E26" s="27" t="s">
        <v>195</v>
      </c>
      <c r="F26" s="27" t="s">
        <v>196</v>
      </c>
      <c r="G26" s="27" t="s">
        <v>122</v>
      </c>
      <c r="H26" s="28">
        <v>0.01</v>
      </c>
      <c r="I26" s="27" t="s">
        <v>123</v>
      </c>
      <c r="J26" s="27" t="s">
        <v>126</v>
      </c>
      <c r="K26" s="29" t="s">
        <v>18</v>
      </c>
      <c r="L26" s="44" t="s">
        <v>416</v>
      </c>
      <c r="M26" s="30">
        <v>0.01</v>
      </c>
      <c r="N26" s="30">
        <v>2.8570166666666667E-2</v>
      </c>
      <c r="O26" s="31">
        <v>2.8570166666666665</v>
      </c>
      <c r="P26" s="31">
        <v>2</v>
      </c>
      <c r="Q26" s="42" t="s">
        <v>1985</v>
      </c>
    </row>
    <row r="27" spans="1:17" ht="76.5" thickTop="1" thickBot="1" x14ac:dyDescent="0.3">
      <c r="A27" s="25">
        <v>62</v>
      </c>
      <c r="B27" s="26" t="s">
        <v>460</v>
      </c>
      <c r="C27" s="27" t="s">
        <v>194</v>
      </c>
      <c r="D27" s="27" t="s">
        <v>389</v>
      </c>
      <c r="E27" s="27" t="s">
        <v>478</v>
      </c>
      <c r="F27" s="27" t="s">
        <v>479</v>
      </c>
      <c r="G27" s="27" t="s">
        <v>207</v>
      </c>
      <c r="H27" s="28">
        <v>1</v>
      </c>
      <c r="I27" s="27" t="s">
        <v>123</v>
      </c>
      <c r="J27" s="27" t="s">
        <v>124</v>
      </c>
      <c r="K27" s="29" t="s">
        <v>38</v>
      </c>
      <c r="L27" s="44" t="s">
        <v>392</v>
      </c>
      <c r="M27" s="30">
        <v>1</v>
      </c>
      <c r="N27" s="30">
        <v>3</v>
      </c>
      <c r="O27" s="31">
        <v>3</v>
      </c>
      <c r="P27" s="31">
        <v>2</v>
      </c>
      <c r="Q27" s="42" t="s">
        <v>1986</v>
      </c>
    </row>
    <row r="28" spans="1:17" ht="409.6" thickTop="1" thickBot="1" x14ac:dyDescent="0.3">
      <c r="A28" s="25">
        <v>37</v>
      </c>
      <c r="B28" s="26" t="s">
        <v>460</v>
      </c>
      <c r="C28" s="27" t="s">
        <v>194</v>
      </c>
      <c r="D28" s="27" t="s">
        <v>198</v>
      </c>
      <c r="E28" s="27" t="s">
        <v>199</v>
      </c>
      <c r="F28" s="27" t="s">
        <v>200</v>
      </c>
      <c r="G28" s="27" t="s">
        <v>122</v>
      </c>
      <c r="H28" s="28">
        <v>0.03</v>
      </c>
      <c r="I28" s="27" t="s">
        <v>123</v>
      </c>
      <c r="J28" s="27" t="s">
        <v>126</v>
      </c>
      <c r="K28" s="29" t="s">
        <v>18</v>
      </c>
      <c r="L28" s="44" t="s">
        <v>401</v>
      </c>
      <c r="M28" s="30">
        <v>0.03</v>
      </c>
      <c r="N28" s="30">
        <v>2.47E-2</v>
      </c>
      <c r="O28" s="31">
        <v>0.82333333333333336</v>
      </c>
      <c r="P28" s="31">
        <v>0.82333333333333336</v>
      </c>
      <c r="Q28" s="42" t="s">
        <v>1987</v>
      </c>
    </row>
    <row r="29" spans="1:17" ht="245.25" thickTop="1" thickBot="1" x14ac:dyDescent="0.3">
      <c r="A29" s="25">
        <v>38</v>
      </c>
      <c r="B29" s="26" t="s">
        <v>460</v>
      </c>
      <c r="C29" s="27" t="s">
        <v>194</v>
      </c>
      <c r="D29" s="27" t="s">
        <v>198</v>
      </c>
      <c r="E29" s="27" t="s">
        <v>201</v>
      </c>
      <c r="F29" s="27" t="s">
        <v>202</v>
      </c>
      <c r="G29" s="27" t="s">
        <v>122</v>
      </c>
      <c r="H29" s="28">
        <v>0.02</v>
      </c>
      <c r="I29" s="27" t="s">
        <v>123</v>
      </c>
      <c r="J29" s="27" t="s">
        <v>126</v>
      </c>
      <c r="K29" s="29" t="s">
        <v>18</v>
      </c>
      <c r="L29" s="44" t="s">
        <v>397</v>
      </c>
      <c r="M29" s="30">
        <v>0.02</v>
      </c>
      <c r="N29" s="30">
        <v>2.6166666666666664E-2</v>
      </c>
      <c r="O29" s="31">
        <v>1.3083333333333331</v>
      </c>
      <c r="P29" s="31">
        <v>1.3083333333333331</v>
      </c>
      <c r="Q29" s="42" t="s">
        <v>1988</v>
      </c>
    </row>
    <row r="30" spans="1:17" ht="76.5" thickTop="1" thickBot="1" x14ac:dyDescent="0.3">
      <c r="A30" s="25">
        <v>142</v>
      </c>
      <c r="B30" s="26" t="s">
        <v>460</v>
      </c>
      <c r="C30" s="27" t="s">
        <v>203</v>
      </c>
      <c r="D30" s="27" t="s">
        <v>497</v>
      </c>
      <c r="E30" s="27" t="s">
        <v>498</v>
      </c>
      <c r="F30" s="27" t="s">
        <v>499</v>
      </c>
      <c r="G30" s="27" t="s">
        <v>122</v>
      </c>
      <c r="H30" s="28">
        <v>1</v>
      </c>
      <c r="I30" s="27" t="s">
        <v>130</v>
      </c>
      <c r="J30" s="27" t="s">
        <v>124</v>
      </c>
      <c r="K30" s="29" t="s">
        <v>36</v>
      </c>
      <c r="L30" s="44" t="s">
        <v>408</v>
      </c>
      <c r="M30" s="30">
        <v>1</v>
      </c>
      <c r="N30" s="30">
        <v>1</v>
      </c>
      <c r="O30" s="31">
        <v>1</v>
      </c>
      <c r="P30" s="31">
        <v>1</v>
      </c>
      <c r="Q30" s="42" t="s">
        <v>1989</v>
      </c>
    </row>
    <row r="31" spans="1:17" ht="80.25" thickTop="1" thickBot="1" x14ac:dyDescent="0.3">
      <c r="A31" s="25">
        <v>144</v>
      </c>
      <c r="B31" s="26" t="s">
        <v>460</v>
      </c>
      <c r="C31" s="27" t="s">
        <v>203</v>
      </c>
      <c r="D31" s="27" t="s">
        <v>500</v>
      </c>
      <c r="E31" s="27" t="s">
        <v>501</v>
      </c>
      <c r="F31" s="27" t="s">
        <v>502</v>
      </c>
      <c r="G31" s="27" t="s">
        <v>122</v>
      </c>
      <c r="H31" s="28">
        <v>1</v>
      </c>
      <c r="I31" s="27" t="s">
        <v>130</v>
      </c>
      <c r="J31" s="27" t="s">
        <v>124</v>
      </c>
      <c r="K31" s="29" t="s">
        <v>36</v>
      </c>
      <c r="L31" s="44" t="s">
        <v>408</v>
      </c>
      <c r="M31" s="30">
        <v>1</v>
      </c>
      <c r="N31" s="30">
        <v>1</v>
      </c>
      <c r="O31" s="31">
        <v>1</v>
      </c>
      <c r="P31" s="31">
        <v>1</v>
      </c>
      <c r="Q31" s="42" t="s">
        <v>1990</v>
      </c>
    </row>
    <row r="32" spans="1:17" ht="151.5" thickTop="1" thickBot="1" x14ac:dyDescent="0.3">
      <c r="A32" s="25">
        <v>23</v>
      </c>
      <c r="B32" s="26" t="s">
        <v>460</v>
      </c>
      <c r="C32" s="27" t="s">
        <v>194</v>
      </c>
      <c r="D32" s="27" t="s">
        <v>389</v>
      </c>
      <c r="E32" s="27" t="s">
        <v>478</v>
      </c>
      <c r="F32" s="27" t="s">
        <v>479</v>
      </c>
      <c r="G32" s="27" t="s">
        <v>207</v>
      </c>
      <c r="H32" s="28">
        <v>1</v>
      </c>
      <c r="I32" s="27" t="s">
        <v>123</v>
      </c>
      <c r="J32" s="27" t="s">
        <v>124</v>
      </c>
      <c r="K32" s="29" t="s">
        <v>36</v>
      </c>
      <c r="L32" s="44" t="s">
        <v>408</v>
      </c>
      <c r="M32" s="30">
        <v>1</v>
      </c>
      <c r="N32" s="30">
        <v>1</v>
      </c>
      <c r="O32" s="31">
        <v>1</v>
      </c>
      <c r="P32" s="31">
        <v>1</v>
      </c>
      <c r="Q32" s="42" t="s">
        <v>1991</v>
      </c>
    </row>
    <row r="33" spans="1:17" ht="76.5" thickTop="1" thickBot="1" x14ac:dyDescent="0.3">
      <c r="A33" s="25">
        <v>69</v>
      </c>
      <c r="B33" s="26" t="s">
        <v>480</v>
      </c>
      <c r="C33" s="27" t="s">
        <v>160</v>
      </c>
      <c r="D33" s="27" t="s">
        <v>169</v>
      </c>
      <c r="E33" s="27" t="s">
        <v>170</v>
      </c>
      <c r="F33" s="27" t="s">
        <v>386</v>
      </c>
      <c r="G33" s="27" t="s">
        <v>122</v>
      </c>
      <c r="H33" s="28">
        <v>1</v>
      </c>
      <c r="I33" s="27" t="s">
        <v>132</v>
      </c>
      <c r="J33" s="27" t="s">
        <v>126</v>
      </c>
      <c r="K33" s="29" t="s">
        <v>13</v>
      </c>
      <c r="L33" s="44" t="s">
        <v>382</v>
      </c>
      <c r="M33" s="30">
        <v>1</v>
      </c>
      <c r="N33" s="30">
        <v>0.91500000000000004</v>
      </c>
      <c r="O33" s="31">
        <v>0.91500000000000004</v>
      </c>
      <c r="P33" s="31">
        <v>0.91500000000000004</v>
      </c>
      <c r="Q33" s="42" t="s">
        <v>1992</v>
      </c>
    </row>
    <row r="34" spans="1:17" ht="114" thickTop="1" thickBot="1" x14ac:dyDescent="0.3">
      <c r="A34" s="25">
        <v>75</v>
      </c>
      <c r="B34" s="26" t="s">
        <v>480</v>
      </c>
      <c r="C34" s="27" t="s">
        <v>160</v>
      </c>
      <c r="D34" s="27" t="s">
        <v>364</v>
      </c>
      <c r="E34" s="27" t="s">
        <v>377</v>
      </c>
      <c r="F34" s="27" t="s">
        <v>166</v>
      </c>
      <c r="G34" s="27" t="s">
        <v>122</v>
      </c>
      <c r="H34" s="28">
        <v>1</v>
      </c>
      <c r="I34" s="27" t="s">
        <v>132</v>
      </c>
      <c r="J34" s="27" t="s">
        <v>126</v>
      </c>
      <c r="K34" s="29" t="s">
        <v>11</v>
      </c>
      <c r="L34" s="44" t="s">
        <v>382</v>
      </c>
      <c r="M34" s="30">
        <v>1</v>
      </c>
      <c r="N34" s="30">
        <v>1</v>
      </c>
      <c r="O34" s="31">
        <v>1</v>
      </c>
      <c r="P34" s="31">
        <v>1</v>
      </c>
      <c r="Q34" s="42" t="s">
        <v>1993</v>
      </c>
    </row>
    <row r="35" spans="1:17" ht="95.25" thickTop="1" thickBot="1" x14ac:dyDescent="0.3">
      <c r="A35" s="25">
        <v>67</v>
      </c>
      <c r="B35" s="26" t="s">
        <v>480</v>
      </c>
      <c r="C35" s="27" t="s">
        <v>149</v>
      </c>
      <c r="D35" s="27" t="s">
        <v>461</v>
      </c>
      <c r="E35" s="27" t="s">
        <v>175</v>
      </c>
      <c r="F35" s="27" t="s">
        <v>176</v>
      </c>
      <c r="G35" s="27" t="s">
        <v>122</v>
      </c>
      <c r="H35" s="28">
        <v>1</v>
      </c>
      <c r="I35" s="27" t="s">
        <v>173</v>
      </c>
      <c r="J35" s="27" t="s">
        <v>126</v>
      </c>
      <c r="K35" s="29" t="s">
        <v>15</v>
      </c>
      <c r="L35" s="44" t="s">
        <v>382</v>
      </c>
      <c r="M35" s="30">
        <v>1</v>
      </c>
      <c r="N35" s="30">
        <v>0.91666666666666663</v>
      </c>
      <c r="O35" s="31">
        <v>0.91666666666666663</v>
      </c>
      <c r="P35" s="31">
        <v>0.91666666666666663</v>
      </c>
      <c r="Q35" s="42" t="s">
        <v>1994</v>
      </c>
    </row>
    <row r="36" spans="1:17" ht="48.75" thickTop="1" thickBot="1" x14ac:dyDescent="0.3">
      <c r="A36" s="25">
        <v>72</v>
      </c>
      <c r="B36" s="26" t="s">
        <v>480</v>
      </c>
      <c r="C36" s="27" t="s">
        <v>149</v>
      </c>
      <c r="D36" s="27" t="s">
        <v>461</v>
      </c>
      <c r="E36" s="27" t="s">
        <v>481</v>
      </c>
      <c r="F36" s="27" t="s">
        <v>482</v>
      </c>
      <c r="G36" s="27" t="s">
        <v>122</v>
      </c>
      <c r="H36" s="28">
        <v>0.75</v>
      </c>
      <c r="I36" s="27" t="s">
        <v>153</v>
      </c>
      <c r="J36" s="27" t="s">
        <v>126</v>
      </c>
      <c r="K36" s="29" t="s">
        <v>13</v>
      </c>
      <c r="L36" s="44" t="s">
        <v>382</v>
      </c>
      <c r="M36" s="30">
        <v>0.75</v>
      </c>
      <c r="N36" s="30">
        <v>0.92059999999999997</v>
      </c>
      <c r="O36" s="31">
        <v>1.2274666666666667</v>
      </c>
      <c r="P36" s="31">
        <v>1.2274666666666667</v>
      </c>
      <c r="Q36" s="42" t="s">
        <v>1995</v>
      </c>
    </row>
    <row r="37" spans="1:17" ht="95.25" thickTop="1" thickBot="1" x14ac:dyDescent="0.3">
      <c r="A37" s="25">
        <v>68</v>
      </c>
      <c r="B37" s="26" t="s">
        <v>480</v>
      </c>
      <c r="C37" s="27" t="s">
        <v>149</v>
      </c>
      <c r="D37" s="27" t="s">
        <v>461</v>
      </c>
      <c r="E37" s="27" t="s">
        <v>483</v>
      </c>
      <c r="F37" s="27" t="s">
        <v>484</v>
      </c>
      <c r="G37" s="27" t="s">
        <v>122</v>
      </c>
      <c r="H37" s="28">
        <v>1</v>
      </c>
      <c r="I37" s="27" t="s">
        <v>153</v>
      </c>
      <c r="J37" s="27" t="s">
        <v>126</v>
      </c>
      <c r="K37" s="29" t="s">
        <v>15</v>
      </c>
      <c r="L37" s="44" t="s">
        <v>382</v>
      </c>
      <c r="M37" s="30">
        <v>1</v>
      </c>
      <c r="N37" s="30">
        <v>0.85000000000000009</v>
      </c>
      <c r="O37" s="31">
        <v>0.85000000000000009</v>
      </c>
      <c r="P37" s="31">
        <v>0.85000000000000009</v>
      </c>
      <c r="Q37" s="42" t="s">
        <v>1996</v>
      </c>
    </row>
    <row r="38" spans="1:17" ht="96" thickTop="1" thickBot="1" x14ac:dyDescent="0.3">
      <c r="A38" s="25">
        <v>64</v>
      </c>
      <c r="B38" s="26" t="s">
        <v>480</v>
      </c>
      <c r="C38" s="27" t="s">
        <v>149</v>
      </c>
      <c r="D38" s="27" t="s">
        <v>150</v>
      </c>
      <c r="E38" s="27" t="s">
        <v>151</v>
      </c>
      <c r="F38" s="27" t="s">
        <v>152</v>
      </c>
      <c r="G38" s="27" t="s">
        <v>122</v>
      </c>
      <c r="H38" s="28">
        <v>1</v>
      </c>
      <c r="I38" s="27" t="s">
        <v>153</v>
      </c>
      <c r="J38" s="27" t="s">
        <v>126</v>
      </c>
      <c r="K38" s="29" t="s">
        <v>7</v>
      </c>
      <c r="L38" s="44" t="s">
        <v>382</v>
      </c>
      <c r="M38" s="30">
        <v>1</v>
      </c>
      <c r="N38" s="30">
        <v>0.81</v>
      </c>
      <c r="O38" s="31">
        <v>0.81</v>
      </c>
      <c r="P38" s="31">
        <v>0.81</v>
      </c>
      <c r="Q38" s="42" t="s">
        <v>1997</v>
      </c>
    </row>
    <row r="39" spans="1:17" ht="226.5" thickTop="1" thickBot="1" x14ac:dyDescent="0.3">
      <c r="A39" s="25">
        <v>105</v>
      </c>
      <c r="B39" s="26" t="s">
        <v>485</v>
      </c>
      <c r="C39" s="27" t="s">
        <v>154</v>
      </c>
      <c r="D39" s="27" t="s">
        <v>165</v>
      </c>
      <c r="E39" s="27" t="s">
        <v>155</v>
      </c>
      <c r="F39" s="27" t="s">
        <v>486</v>
      </c>
      <c r="G39" s="27" t="s">
        <v>122</v>
      </c>
      <c r="H39" s="28">
        <v>0.9</v>
      </c>
      <c r="I39" s="27" t="s">
        <v>123</v>
      </c>
      <c r="J39" s="27" t="s">
        <v>126</v>
      </c>
      <c r="K39" s="29" t="s">
        <v>87</v>
      </c>
      <c r="L39" s="44" t="s">
        <v>394</v>
      </c>
      <c r="M39" s="30">
        <v>0.9</v>
      </c>
      <c r="N39" s="30">
        <v>1.1399999999999999</v>
      </c>
      <c r="O39" s="31">
        <v>1.2666666666666666</v>
      </c>
      <c r="P39" s="31">
        <v>1.2666666666666666</v>
      </c>
      <c r="Q39" s="42" t="s">
        <v>1998</v>
      </c>
    </row>
    <row r="40" spans="1:17" ht="34.5" thickTop="1" x14ac:dyDescent="0.35">
      <c r="M40" s="320"/>
      <c r="N40" s="320"/>
      <c r="O40" s="317" t="s">
        <v>157</v>
      </c>
      <c r="P40" s="318">
        <v>1.133799522059374</v>
      </c>
      <c r="Q40" s="319" t="s">
        <v>158</v>
      </c>
    </row>
  </sheetData>
  <sheetProtection algorithmName="SHA-512" hashValue="l7xNLH86pb3w2JfCYV6WKlqN8td0WTyzf1PYFOL0WyziSGxYDdyGyeHQuT+fpH7NBDEpU/vLCjo+E9Y0V2QHLw==" saltValue="QD/kp1nskxC6IyzIE7yH9A==" spinCount="100000" sheet="1" formatCells="0" formatColumns="0"/>
  <autoFilter ref="A3:Q39" xr:uid="{00000000-0009-0000-0000-000000000000}"/>
  <conditionalFormatting sqref="B4:B39">
    <cfRule type="containsText" dxfId="1608" priority="425" operator="containsText" text="Normatividad al Servicio del Cambio / Procesos">
      <formula>NOT(ISERROR(SEARCH("Normatividad al Servicio del Cambio / Procesos",B4)))</formula>
    </cfRule>
    <cfRule type="containsText" dxfId="1607" priority="453" operator="containsText" text="Transparencia y Cercanía al Ciudadano / Grupos de Interés ">
      <formula>NOT(ISERROR(SEARCH("Transparencia y Cercanía al Ciudadano / Grupos de Interés ",B4)))</formula>
    </cfRule>
    <cfRule type="containsText" dxfId="1606" priority="454" operator="containsText" text="Apoyo a la Modernización DIAN / Procesos">
      <formula>NOT(ISERROR(SEARCH("Apoyo a la Modernización DIAN / Procesos",B4)))</formula>
    </cfRule>
    <cfRule type="containsText" dxfId="1605" priority="455" operator="containsText" text="Transformación Cultural y Gestión del Cambio / Talento Humano">
      <formula>NOT(ISERROR(SEARCH("Transformación Cultural y Gestión del Cambio / Talento Humano",B4)))</formula>
    </cfRule>
    <cfRule type="containsText" dxfId="1604" priority="45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9 F4:G39">
    <cfRule type="containsText" dxfId="1603" priority="440" operator="containsText" text="Modernización y Gestión Integral de Procesos del Negocio / Procesos">
      <formula>NOT(ISERROR(SEARCH("Modernización y Gestión Integral de Procesos del Negocio / Procesos",C4)))</formula>
    </cfRule>
    <cfRule type="containsText" dxfId="1602" priority="441" operator="containsText" text="Transparencia y Cercanía al Ciudadano / Grupos de Interés">
      <formula>NOT(ISERROR(SEARCH("Transparencia y Cercanía al Ciudadano / Grupos de Interés",C4)))</formula>
    </cfRule>
    <cfRule type="containsText" dxfId="1601" priority="442" operator="containsText" text="Legitimidad y Sostenibilidad Fiscal / Resultados">
      <formula>NOT(ISERROR(SEARCH("Legitimidad y Sostenibilidad Fiscal / Resultados",C4)))</formula>
    </cfRule>
  </conditionalFormatting>
  <conditionalFormatting sqref="F4:G37 I4:J39">
    <cfRule type="containsText" dxfId="1600" priority="426" operator="containsText" text="Aprendizaje y Crecimiento / Talento Humano">
      <formula>NOT(ISERROR(SEARCH("Aprendizaje y Crecimiento / Talento Humano",F4)))</formula>
    </cfRule>
    <cfRule type="containsText" dxfId="1599" priority="427" operator="containsText" text="Modernización y Gestión Integral de Procesos del Negocio / Procesos">
      <formula>NOT(ISERROR(SEARCH("Modernización y Gestión Integral de Procesos del Negocio / Procesos",F4)))</formula>
    </cfRule>
    <cfRule type="containsText" dxfId="1598" priority="428" operator="containsText" text="Transparencia y Cercanía al Ciudadano / Grupos de Interés">
      <formula>NOT(ISERROR(SEARCH("Transparencia y Cercanía al Ciudadano / Grupos de Interés",F4)))</formula>
    </cfRule>
    <cfRule type="containsText" dxfId="1597" priority="429" operator="containsText" text="Legitimidad y Sostenibilidad Fiscal / Resultados">
      <formula>NOT(ISERROR(SEARCH("Legitimidad y Sostenibilidad Fiscal / Resultados",F4)))</formula>
    </cfRule>
  </conditionalFormatting>
  <conditionalFormatting sqref="F4:G39 C4:D39">
    <cfRule type="containsText" dxfId="1596" priority="439" operator="containsText" text="Aprendizaje y Crecimiento / Talento Humano">
      <formula>NOT(ISERROR(SEARCH("Aprendizaje y Crecimiento / Talento Humano",C4)))</formula>
    </cfRule>
  </conditionalFormatting>
  <conditionalFormatting sqref="H4:H39 M4:N39">
    <cfRule type="expression" dxfId="1595" priority="430">
      <formula>$G4&lt;&gt;"Porcentaje"</formula>
    </cfRule>
    <cfRule type="expression" dxfId="1594" priority="431">
      <formula>$G4="Porcentaje"</formula>
    </cfRule>
  </conditionalFormatting>
  <conditionalFormatting sqref="O4:O39">
    <cfRule type="containsText" dxfId="1593" priority="443" operator="containsText" text="Sin medición en la vigencia">
      <formula>NOT(ISERROR(SEARCH("Sin medición en la vigencia",O4)))</formula>
    </cfRule>
    <cfRule type="cellIs" dxfId="1592" priority="444" operator="greaterThan">
      <formula>1.1</formula>
    </cfRule>
    <cfRule type="cellIs" dxfId="1591" priority="445" operator="between">
      <formula>100%</formula>
      <formula>110%</formula>
    </cfRule>
    <cfRule type="cellIs" dxfId="1590" priority="446" operator="between">
      <formula>70%</formula>
      <formula>99.9999999%</formula>
    </cfRule>
    <cfRule type="cellIs" dxfId="1589" priority="447" operator="between">
      <formula>0</formula>
      <formula>0.6999999999999</formula>
    </cfRule>
  </conditionalFormatting>
  <conditionalFormatting sqref="P4:P39">
    <cfRule type="cellIs" dxfId="1588" priority="449" operator="greaterThan">
      <formula>1.1</formula>
    </cfRule>
    <cfRule type="cellIs" dxfId="1587" priority="450" operator="between">
      <formula>100%</formula>
      <formula>110%</formula>
    </cfRule>
    <cfRule type="cellIs" dxfId="1586" priority="451" operator="between">
      <formula>70%</formula>
      <formula>99.9999999%</formula>
    </cfRule>
    <cfRule type="cellIs" dxfId="1585" priority="452" operator="between">
      <formula>0</formula>
      <formula>0.6999999999999</formula>
    </cfRule>
  </conditionalFormatting>
  <conditionalFormatting sqref="L4:L39">
    <cfRule type="cellIs" dxfId="1584" priority="386" operator="equal">
      <formula>0</formula>
    </cfRule>
  </conditionalFormatting>
  <hyperlinks>
    <hyperlink ref="Q40" location="Principal!A1" display="volver al índice" xr:uid="{5FE2684F-F791-4F9A-A385-95E01A6FF2D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48" operator="containsText" id="{DE9E670E-5984-4BBF-9559-C4AB81C9A426}">
            <xm:f>NOT(ISERROR(SEARCH("-",P4)))</xm:f>
            <xm:f>"-"</xm:f>
            <x14:dxf>
              <fill>
                <patternFill>
                  <bgColor rgb="FF000000"/>
                </patternFill>
              </fill>
            </x14:dxf>
          </x14:cfRule>
          <xm:sqref>P4:P39</xm:sqref>
        </x14:conditionalFormatting>
      </x14:conditionalFormattings>
    </ext>
  </extLst>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4D50-1EAE-43F9-96B6-063514B82AD2}">
  <sheetPr codeName="Sheet3">
    <pageSetUpPr fitToPage="1"/>
  </sheetPr>
  <dimension ref="A1:Q33"/>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91</v>
      </c>
      <c r="E1" s="9" t="s">
        <v>685</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382</v>
      </c>
      <c r="M4" s="30">
        <v>0.66500000000000004</v>
      </c>
      <c r="N4" s="30">
        <v>0.73913043479999996</v>
      </c>
      <c r="O4" s="31">
        <v>1.1114743380451126</v>
      </c>
      <c r="P4" s="31">
        <v>1.1114743380451126</v>
      </c>
      <c r="Q4" s="42" t="s">
        <v>2335</v>
      </c>
    </row>
    <row r="5" spans="1:17" ht="264" thickTop="1" thickBot="1" x14ac:dyDescent="0.3">
      <c r="A5" s="25">
        <v>136</v>
      </c>
      <c r="B5" s="26" t="s">
        <v>438</v>
      </c>
      <c r="C5" s="27" t="s">
        <v>127</v>
      </c>
      <c r="D5" s="27" t="s">
        <v>240</v>
      </c>
      <c r="E5" s="27" t="s">
        <v>241</v>
      </c>
      <c r="F5" s="27" t="s">
        <v>242</v>
      </c>
      <c r="G5" s="27" t="s">
        <v>231</v>
      </c>
      <c r="H5" s="28">
        <v>290000000000.00006</v>
      </c>
      <c r="I5" s="27" t="s">
        <v>123</v>
      </c>
      <c r="J5" s="27" t="s">
        <v>124</v>
      </c>
      <c r="K5" s="29" t="s">
        <v>36</v>
      </c>
      <c r="L5" s="52" t="s">
        <v>686</v>
      </c>
      <c r="M5" s="30">
        <v>290000000000.00006</v>
      </c>
      <c r="N5" s="30">
        <v>321875149006</v>
      </c>
      <c r="O5" s="31">
        <v>1.1099143069172412</v>
      </c>
      <c r="P5" s="31">
        <v>1.1099143069172412</v>
      </c>
      <c r="Q5" s="42" t="s">
        <v>2336</v>
      </c>
    </row>
    <row r="6" spans="1:17" ht="76.5" thickTop="1" thickBot="1" x14ac:dyDescent="0.3">
      <c r="A6" s="25">
        <v>145</v>
      </c>
      <c r="B6" s="26" t="s">
        <v>438</v>
      </c>
      <c r="C6" s="27" t="s">
        <v>127</v>
      </c>
      <c r="D6" s="27" t="s">
        <v>249</v>
      </c>
      <c r="E6" s="27" t="s">
        <v>250</v>
      </c>
      <c r="F6" s="27" t="s">
        <v>251</v>
      </c>
      <c r="G6" s="27" t="s">
        <v>231</v>
      </c>
      <c r="H6" s="28">
        <v>50213000000</v>
      </c>
      <c r="I6" s="27" t="s">
        <v>123</v>
      </c>
      <c r="J6" s="27" t="s">
        <v>124</v>
      </c>
      <c r="K6" s="29" t="s">
        <v>38</v>
      </c>
      <c r="L6" s="52" t="s">
        <v>392</v>
      </c>
      <c r="M6" s="30">
        <v>50213000000</v>
      </c>
      <c r="N6" s="30">
        <v>55582938081</v>
      </c>
      <c r="O6" s="31">
        <v>1.1069431836576185</v>
      </c>
      <c r="P6" s="31">
        <v>1.1069431836576185</v>
      </c>
      <c r="Q6" s="42" t="s">
        <v>2337</v>
      </c>
    </row>
    <row r="7" spans="1:17" ht="132.75" thickTop="1" thickBot="1" x14ac:dyDescent="0.3">
      <c r="A7" s="25">
        <v>65</v>
      </c>
      <c r="B7" s="26" t="s">
        <v>438</v>
      </c>
      <c r="C7" s="27" t="s">
        <v>127</v>
      </c>
      <c r="D7" s="27" t="s">
        <v>128</v>
      </c>
      <c r="E7" s="27" t="s">
        <v>359</v>
      </c>
      <c r="F7" s="27" t="s">
        <v>360</v>
      </c>
      <c r="G7" s="27" t="s">
        <v>122</v>
      </c>
      <c r="H7" s="28">
        <v>0.2</v>
      </c>
      <c r="I7" s="27" t="s">
        <v>132</v>
      </c>
      <c r="J7" s="27" t="s">
        <v>126</v>
      </c>
      <c r="K7" s="29" t="s">
        <v>15</v>
      </c>
      <c r="L7" s="52" t="s">
        <v>382</v>
      </c>
      <c r="M7" s="30">
        <v>0.2</v>
      </c>
      <c r="N7" s="30">
        <v>0.81960000000000011</v>
      </c>
      <c r="O7" s="31">
        <v>4.0979999999999999</v>
      </c>
      <c r="P7" s="31">
        <v>2</v>
      </c>
      <c r="Q7" s="42" t="s">
        <v>2338</v>
      </c>
    </row>
    <row r="8" spans="1:17" ht="95.25" thickTop="1" thickBot="1" x14ac:dyDescent="0.3">
      <c r="A8" s="25">
        <v>137</v>
      </c>
      <c r="B8" s="26" t="s">
        <v>438</v>
      </c>
      <c r="C8" s="27" t="s">
        <v>127</v>
      </c>
      <c r="D8" s="27" t="s">
        <v>489</v>
      </c>
      <c r="E8" s="27" t="s">
        <v>243</v>
      </c>
      <c r="F8" s="27" t="s">
        <v>244</v>
      </c>
      <c r="G8" s="27" t="s">
        <v>231</v>
      </c>
      <c r="H8" s="28">
        <v>18215000000.000004</v>
      </c>
      <c r="I8" s="27" t="s">
        <v>123</v>
      </c>
      <c r="J8" s="27" t="s">
        <v>124</v>
      </c>
      <c r="K8" s="29" t="s">
        <v>36</v>
      </c>
      <c r="L8" s="52" t="s">
        <v>686</v>
      </c>
      <c r="M8" s="30">
        <v>18215000000.000004</v>
      </c>
      <c r="N8" s="30">
        <v>52710115686</v>
      </c>
      <c r="O8" s="31">
        <v>2.8937752229481193</v>
      </c>
      <c r="P8" s="31">
        <v>2</v>
      </c>
      <c r="Q8" s="42" t="s">
        <v>2339</v>
      </c>
    </row>
    <row r="9" spans="1:17" ht="57.75" thickTop="1" thickBot="1" x14ac:dyDescent="0.3">
      <c r="A9" s="25">
        <v>146</v>
      </c>
      <c r="B9" s="26" t="s">
        <v>438</v>
      </c>
      <c r="C9" s="27" t="s">
        <v>127</v>
      </c>
      <c r="D9" s="27" t="s">
        <v>249</v>
      </c>
      <c r="E9" s="27" t="s">
        <v>490</v>
      </c>
      <c r="F9" s="27" t="s">
        <v>491</v>
      </c>
      <c r="G9" s="27" t="s">
        <v>231</v>
      </c>
      <c r="H9" s="28">
        <v>49597400000</v>
      </c>
      <c r="I9" s="27" t="s">
        <v>123</v>
      </c>
      <c r="J9" s="27" t="s">
        <v>124</v>
      </c>
      <c r="K9" s="29" t="s">
        <v>38</v>
      </c>
      <c r="L9" s="52" t="s">
        <v>392</v>
      </c>
      <c r="M9" s="30">
        <v>49597400000</v>
      </c>
      <c r="N9" s="30">
        <v>51970306669</v>
      </c>
      <c r="O9" s="31">
        <v>1.0478433681805901</v>
      </c>
      <c r="P9" s="31">
        <v>1.0478433681805901</v>
      </c>
      <c r="Q9" s="42" t="s">
        <v>2340</v>
      </c>
    </row>
    <row r="10" spans="1:17" ht="114" thickTop="1" thickBot="1" x14ac:dyDescent="0.3">
      <c r="A10" s="25">
        <v>66</v>
      </c>
      <c r="B10" s="26" t="s">
        <v>438</v>
      </c>
      <c r="C10" s="27" t="s">
        <v>127</v>
      </c>
      <c r="D10" s="27" t="s">
        <v>128</v>
      </c>
      <c r="E10" s="27" t="s">
        <v>361</v>
      </c>
      <c r="F10" s="27" t="s">
        <v>383</v>
      </c>
      <c r="G10" s="27" t="s">
        <v>122</v>
      </c>
      <c r="H10" s="28">
        <v>1</v>
      </c>
      <c r="I10" s="27" t="s">
        <v>132</v>
      </c>
      <c r="J10" s="27" t="s">
        <v>126</v>
      </c>
      <c r="K10" s="29" t="s">
        <v>15</v>
      </c>
      <c r="L10" s="52" t="s">
        <v>382</v>
      </c>
      <c r="M10" s="30">
        <v>1</v>
      </c>
      <c r="N10" s="30">
        <v>0.977275</v>
      </c>
      <c r="O10" s="31">
        <v>0.977275</v>
      </c>
      <c r="P10" s="31">
        <v>0.977275</v>
      </c>
      <c r="Q10" s="42" t="s">
        <v>2341</v>
      </c>
    </row>
    <row r="11" spans="1:17" ht="39" thickTop="1" thickBot="1" x14ac:dyDescent="0.3">
      <c r="A11" s="25">
        <v>109</v>
      </c>
      <c r="B11" s="26" t="s">
        <v>438</v>
      </c>
      <c r="C11" s="27" t="s">
        <v>290</v>
      </c>
      <c r="D11" s="27" t="s">
        <v>290</v>
      </c>
      <c r="E11" s="27" t="s">
        <v>317</v>
      </c>
      <c r="F11" s="27" t="s">
        <v>121</v>
      </c>
      <c r="G11" s="27" t="s">
        <v>122</v>
      </c>
      <c r="H11" s="28">
        <v>0.95</v>
      </c>
      <c r="I11" s="27" t="s">
        <v>123</v>
      </c>
      <c r="J11" s="27" t="s">
        <v>124</v>
      </c>
      <c r="K11" s="29" t="s">
        <v>93</v>
      </c>
      <c r="L11" s="52" t="s">
        <v>378</v>
      </c>
      <c r="M11" s="30">
        <v>0.95</v>
      </c>
      <c r="N11" s="30">
        <v>0.99199999999999999</v>
      </c>
      <c r="O11" s="31">
        <v>1.0442105263157895</v>
      </c>
      <c r="P11" s="31">
        <v>1.0442105263157895</v>
      </c>
      <c r="Q11" s="42" t="s">
        <v>2342</v>
      </c>
    </row>
    <row r="12" spans="1:17" ht="151.5" thickTop="1" thickBot="1" x14ac:dyDescent="0.3">
      <c r="A12" s="25">
        <v>138</v>
      </c>
      <c r="B12" s="26" t="s">
        <v>438</v>
      </c>
      <c r="C12" s="27" t="s">
        <v>127</v>
      </c>
      <c r="D12" s="27" t="s">
        <v>489</v>
      </c>
      <c r="E12" s="27" t="s">
        <v>245</v>
      </c>
      <c r="F12" s="27" t="s">
        <v>492</v>
      </c>
      <c r="G12" s="27" t="s">
        <v>231</v>
      </c>
      <c r="H12" s="28">
        <v>208262000000.00006</v>
      </c>
      <c r="I12" s="27" t="s">
        <v>123</v>
      </c>
      <c r="J12" s="27" t="s">
        <v>124</v>
      </c>
      <c r="K12" s="29" t="s">
        <v>36</v>
      </c>
      <c r="L12" s="52" t="s">
        <v>686</v>
      </c>
      <c r="M12" s="30">
        <v>208262000000.00006</v>
      </c>
      <c r="N12" s="30">
        <v>203684854698</v>
      </c>
      <c r="O12" s="31">
        <v>0.97802217734392227</v>
      </c>
      <c r="P12" s="31">
        <v>0.97802217734392227</v>
      </c>
      <c r="Q12" s="42" t="s">
        <v>2343</v>
      </c>
    </row>
    <row r="13" spans="1:17" ht="95.25" thickTop="1" thickBot="1" x14ac:dyDescent="0.3">
      <c r="A13" s="25">
        <v>147</v>
      </c>
      <c r="B13" s="26" t="s">
        <v>438</v>
      </c>
      <c r="C13" s="27" t="s">
        <v>127</v>
      </c>
      <c r="D13" s="27" t="s">
        <v>249</v>
      </c>
      <c r="E13" s="27" t="s">
        <v>252</v>
      </c>
      <c r="F13" s="27" t="s">
        <v>252</v>
      </c>
      <c r="G13" s="27" t="s">
        <v>231</v>
      </c>
      <c r="H13" s="28">
        <v>9800000000</v>
      </c>
      <c r="I13" s="27" t="s">
        <v>123</v>
      </c>
      <c r="J13" s="27" t="s">
        <v>124</v>
      </c>
      <c r="K13" s="29" t="s">
        <v>38</v>
      </c>
      <c r="L13" s="52" t="s">
        <v>392</v>
      </c>
      <c r="M13" s="30">
        <v>9800000000</v>
      </c>
      <c r="N13" s="30">
        <v>9780857881</v>
      </c>
      <c r="O13" s="31">
        <v>0.99804672255102045</v>
      </c>
      <c r="P13" s="31">
        <v>0.99804672255102045</v>
      </c>
      <c r="Q13" s="42" t="s">
        <v>2344</v>
      </c>
    </row>
    <row r="14" spans="1:17" ht="76.5" thickTop="1" thickBot="1" x14ac:dyDescent="0.3">
      <c r="A14" s="25">
        <v>98</v>
      </c>
      <c r="B14" s="26" t="s">
        <v>438</v>
      </c>
      <c r="C14" s="27" t="s">
        <v>290</v>
      </c>
      <c r="D14" s="27" t="s">
        <v>446</v>
      </c>
      <c r="E14" s="27" t="s">
        <v>125</v>
      </c>
      <c r="F14" s="27" t="s">
        <v>331</v>
      </c>
      <c r="G14" s="27" t="s">
        <v>122</v>
      </c>
      <c r="H14" s="28">
        <v>0.95</v>
      </c>
      <c r="I14" s="27" t="s">
        <v>123</v>
      </c>
      <c r="J14" s="27" t="s">
        <v>126</v>
      </c>
      <c r="K14" s="29" t="s">
        <v>93</v>
      </c>
      <c r="L14" s="52" t="s">
        <v>378</v>
      </c>
      <c r="M14" s="30">
        <v>0.95</v>
      </c>
      <c r="N14" s="30">
        <v>0.98899999999999999</v>
      </c>
      <c r="O14" s="31">
        <v>1.0410526315789475</v>
      </c>
      <c r="P14" s="31">
        <v>1.0410526315789475</v>
      </c>
      <c r="Q14" s="42" t="s">
        <v>687</v>
      </c>
    </row>
    <row r="15" spans="1:17" ht="76.5" thickTop="1" thickBot="1" x14ac:dyDescent="0.3">
      <c r="A15" s="25">
        <v>234</v>
      </c>
      <c r="B15" s="26" t="s">
        <v>438</v>
      </c>
      <c r="C15" s="27" t="s">
        <v>127</v>
      </c>
      <c r="D15" s="27" t="s">
        <v>489</v>
      </c>
      <c r="E15" s="27" t="s">
        <v>493</v>
      </c>
      <c r="F15" s="27" t="s">
        <v>493</v>
      </c>
      <c r="G15" s="27" t="s">
        <v>231</v>
      </c>
      <c r="H15" s="28">
        <v>226477000000</v>
      </c>
      <c r="I15" s="27" t="s">
        <v>123</v>
      </c>
      <c r="J15" s="27" t="s">
        <v>124</v>
      </c>
      <c r="K15" s="29" t="s">
        <v>36</v>
      </c>
      <c r="L15" s="52" t="s">
        <v>688</v>
      </c>
      <c r="M15" s="30">
        <v>226477000000</v>
      </c>
      <c r="N15" s="30">
        <v>256394970384</v>
      </c>
      <c r="O15" s="31">
        <v>1.1321015837546418</v>
      </c>
      <c r="P15" s="31">
        <v>1.1321015837546418</v>
      </c>
      <c r="Q15" s="42" t="s">
        <v>2345</v>
      </c>
    </row>
    <row r="16" spans="1:17" ht="245.25" thickTop="1" thickBot="1" x14ac:dyDescent="0.3">
      <c r="A16" s="25">
        <v>73</v>
      </c>
      <c r="B16" s="26" t="s">
        <v>449</v>
      </c>
      <c r="C16" s="27" t="s">
        <v>160</v>
      </c>
      <c r="D16" s="27" t="s">
        <v>384</v>
      </c>
      <c r="E16" s="27" t="s">
        <v>167</v>
      </c>
      <c r="F16" s="27" t="s">
        <v>385</v>
      </c>
      <c r="G16" s="27" t="s">
        <v>145</v>
      </c>
      <c r="H16" s="28">
        <v>4</v>
      </c>
      <c r="I16" s="27" t="s">
        <v>123</v>
      </c>
      <c r="J16" s="27" t="s">
        <v>138</v>
      </c>
      <c r="K16" s="29" t="s">
        <v>11</v>
      </c>
      <c r="L16" s="52" t="s">
        <v>382</v>
      </c>
      <c r="M16" s="30">
        <v>4</v>
      </c>
      <c r="N16" s="30">
        <v>4.8600000000000012</v>
      </c>
      <c r="O16" s="31">
        <v>0.82304526748971174</v>
      </c>
      <c r="P16" s="31">
        <v>0.82304526748971174</v>
      </c>
      <c r="Q16" s="42" t="s">
        <v>2346</v>
      </c>
    </row>
    <row r="17" spans="1:17" ht="245.25" thickTop="1" thickBot="1" x14ac:dyDescent="0.3">
      <c r="A17" s="25">
        <v>74</v>
      </c>
      <c r="B17" s="26" t="s">
        <v>449</v>
      </c>
      <c r="C17" s="27" t="s">
        <v>160</v>
      </c>
      <c r="D17" s="27" t="s">
        <v>494</v>
      </c>
      <c r="E17" s="27" t="s">
        <v>495</v>
      </c>
      <c r="F17" s="27" t="s">
        <v>496</v>
      </c>
      <c r="G17" s="27" t="s">
        <v>145</v>
      </c>
      <c r="H17" s="28">
        <v>5.5</v>
      </c>
      <c r="I17" s="27" t="s">
        <v>123</v>
      </c>
      <c r="J17" s="27" t="s">
        <v>138</v>
      </c>
      <c r="K17" s="29" t="s">
        <v>11</v>
      </c>
      <c r="L17" s="52" t="s">
        <v>382</v>
      </c>
      <c r="M17" s="30">
        <v>5.5</v>
      </c>
      <c r="N17" s="30">
        <v>4.2783333333333333</v>
      </c>
      <c r="O17" s="31">
        <v>1.2855473315153876</v>
      </c>
      <c r="P17" s="31">
        <v>1.2855473315153876</v>
      </c>
      <c r="Q17" s="42" t="s">
        <v>2347</v>
      </c>
    </row>
    <row r="18" spans="1:17" ht="80.25" thickTop="1" thickBot="1" x14ac:dyDescent="0.3">
      <c r="A18" s="137">
        <v>20</v>
      </c>
      <c r="B18" s="138" t="s">
        <v>449</v>
      </c>
      <c r="C18" s="140" t="s">
        <v>160</v>
      </c>
      <c r="D18" s="140" t="s">
        <v>402</v>
      </c>
      <c r="E18" s="140" t="s">
        <v>452</v>
      </c>
      <c r="F18" s="140" t="s">
        <v>453</v>
      </c>
      <c r="G18" s="140" t="s">
        <v>122</v>
      </c>
      <c r="H18" s="141">
        <v>1</v>
      </c>
      <c r="I18" s="140" t="s">
        <v>130</v>
      </c>
      <c r="J18" s="140" t="s">
        <v>126</v>
      </c>
      <c r="K18" s="142" t="s">
        <v>51</v>
      </c>
      <c r="L18" s="146" t="s">
        <v>689</v>
      </c>
      <c r="M18" s="143"/>
      <c r="N18" s="143"/>
      <c r="O18" s="144" t="s">
        <v>406</v>
      </c>
      <c r="P18" s="144" t="s">
        <v>291</v>
      </c>
      <c r="Q18" s="155" t="s">
        <v>1890</v>
      </c>
    </row>
    <row r="19" spans="1:17" ht="95.25" thickTop="1" thickBot="1" x14ac:dyDescent="0.3">
      <c r="A19" s="25">
        <v>71</v>
      </c>
      <c r="B19" s="26" t="s">
        <v>460</v>
      </c>
      <c r="C19" s="27" t="s">
        <v>149</v>
      </c>
      <c r="D19" s="27" t="s">
        <v>461</v>
      </c>
      <c r="E19" s="27" t="s">
        <v>174</v>
      </c>
      <c r="F19" s="27" t="s">
        <v>462</v>
      </c>
      <c r="G19" s="27" t="s">
        <v>122</v>
      </c>
      <c r="H19" s="28">
        <v>1</v>
      </c>
      <c r="I19" s="27" t="s">
        <v>153</v>
      </c>
      <c r="J19" s="27" t="s">
        <v>126</v>
      </c>
      <c r="K19" s="29" t="s">
        <v>13</v>
      </c>
      <c r="L19" s="52" t="s">
        <v>382</v>
      </c>
      <c r="M19" s="30">
        <v>1</v>
      </c>
      <c r="N19" s="30">
        <v>0.33169999999999999</v>
      </c>
      <c r="O19" s="31">
        <v>0.33169999999999999</v>
      </c>
      <c r="P19" s="31">
        <v>0.33169999999999999</v>
      </c>
      <c r="Q19" s="42" t="s">
        <v>2348</v>
      </c>
    </row>
    <row r="20" spans="1:17" ht="189" thickTop="1" thickBot="1" x14ac:dyDescent="0.3">
      <c r="A20" s="25">
        <v>235</v>
      </c>
      <c r="B20" s="26" t="s">
        <v>460</v>
      </c>
      <c r="C20" s="27" t="s">
        <v>194</v>
      </c>
      <c r="D20" s="27" t="s">
        <v>389</v>
      </c>
      <c r="E20" s="27" t="s">
        <v>246</v>
      </c>
      <c r="F20" s="27" t="s">
        <v>247</v>
      </c>
      <c r="G20" s="27" t="s">
        <v>440</v>
      </c>
      <c r="H20" s="28">
        <v>86692000000</v>
      </c>
      <c r="I20" s="27" t="s">
        <v>123</v>
      </c>
      <c r="J20" s="27" t="s">
        <v>124</v>
      </c>
      <c r="K20" s="29" t="s">
        <v>36</v>
      </c>
      <c r="L20" s="52" t="s">
        <v>688</v>
      </c>
      <c r="M20" s="30">
        <v>86692000000</v>
      </c>
      <c r="N20" s="30">
        <v>133633657238</v>
      </c>
      <c r="O20" s="31">
        <v>1.5414762289253909</v>
      </c>
      <c r="P20" s="31">
        <v>1.5414762289253909</v>
      </c>
      <c r="Q20" s="42" t="s">
        <v>2349</v>
      </c>
    </row>
    <row r="21" spans="1:17" ht="409.6" thickTop="1" thickBot="1" x14ac:dyDescent="0.3">
      <c r="A21" s="25">
        <v>104</v>
      </c>
      <c r="B21" s="26" t="s">
        <v>460</v>
      </c>
      <c r="C21" s="27" t="s">
        <v>194</v>
      </c>
      <c r="D21" s="27" t="s">
        <v>319</v>
      </c>
      <c r="E21" s="27" t="s">
        <v>320</v>
      </c>
      <c r="F21" s="27" t="s">
        <v>467</v>
      </c>
      <c r="G21" s="27" t="s">
        <v>122</v>
      </c>
      <c r="H21" s="28">
        <v>0.37768695744035202</v>
      </c>
      <c r="I21" s="27" t="s">
        <v>123</v>
      </c>
      <c r="J21" s="27" t="s">
        <v>261</v>
      </c>
      <c r="K21" s="29" t="s">
        <v>87</v>
      </c>
      <c r="L21" s="52" t="s">
        <v>378</v>
      </c>
      <c r="M21" s="30">
        <v>0.37768695744035202</v>
      </c>
      <c r="N21" s="30">
        <v>0.288769</v>
      </c>
      <c r="O21" s="31">
        <v>0.76457233778215705</v>
      </c>
      <c r="P21" s="31">
        <v>0.76457233778215705</v>
      </c>
      <c r="Q21" s="42" t="s">
        <v>2350</v>
      </c>
    </row>
    <row r="22" spans="1:17" ht="48.75" thickTop="1" thickBot="1" x14ac:dyDescent="0.3">
      <c r="A22" s="25">
        <v>62</v>
      </c>
      <c r="B22" s="26" t="s">
        <v>460</v>
      </c>
      <c r="C22" s="27" t="s">
        <v>194</v>
      </c>
      <c r="D22" s="27" t="s">
        <v>389</v>
      </c>
      <c r="E22" s="27" t="s">
        <v>478</v>
      </c>
      <c r="F22" s="27" t="s">
        <v>479</v>
      </c>
      <c r="G22" s="27" t="s">
        <v>207</v>
      </c>
      <c r="H22" s="28">
        <v>1</v>
      </c>
      <c r="I22" s="27" t="s">
        <v>123</v>
      </c>
      <c r="J22" s="27" t="s">
        <v>124</v>
      </c>
      <c r="K22" s="29" t="s">
        <v>38</v>
      </c>
      <c r="L22" s="52" t="s">
        <v>392</v>
      </c>
      <c r="M22" s="30">
        <v>1</v>
      </c>
      <c r="N22" s="30">
        <v>1</v>
      </c>
      <c r="O22" s="31">
        <v>1</v>
      </c>
      <c r="P22" s="31">
        <v>1</v>
      </c>
      <c r="Q22" s="42" t="s">
        <v>2351</v>
      </c>
    </row>
    <row r="23" spans="1:17" ht="170.25" thickTop="1" thickBot="1" x14ac:dyDescent="0.3">
      <c r="A23" s="25">
        <v>142</v>
      </c>
      <c r="B23" s="26" t="s">
        <v>460</v>
      </c>
      <c r="C23" s="27" t="s">
        <v>203</v>
      </c>
      <c r="D23" s="27" t="s">
        <v>497</v>
      </c>
      <c r="E23" s="27" t="s">
        <v>498</v>
      </c>
      <c r="F23" s="27" t="s">
        <v>499</v>
      </c>
      <c r="G23" s="27" t="s">
        <v>122</v>
      </c>
      <c r="H23" s="28">
        <v>1</v>
      </c>
      <c r="I23" s="27" t="s">
        <v>130</v>
      </c>
      <c r="J23" s="27" t="s">
        <v>124</v>
      </c>
      <c r="K23" s="29" t="s">
        <v>36</v>
      </c>
      <c r="L23" s="52" t="s">
        <v>688</v>
      </c>
      <c r="M23" s="30">
        <v>1</v>
      </c>
      <c r="N23" s="30">
        <v>0.97399999999999998</v>
      </c>
      <c r="O23" s="31">
        <v>0.97399999999999998</v>
      </c>
      <c r="P23" s="31">
        <v>0.97399999999999998</v>
      </c>
      <c r="Q23" s="42" t="s">
        <v>2352</v>
      </c>
    </row>
    <row r="24" spans="1:17" ht="114" thickTop="1" thickBot="1" x14ac:dyDescent="0.3">
      <c r="A24" s="25">
        <v>144</v>
      </c>
      <c r="B24" s="26" t="s">
        <v>460</v>
      </c>
      <c r="C24" s="27" t="s">
        <v>203</v>
      </c>
      <c r="D24" s="27" t="s">
        <v>500</v>
      </c>
      <c r="E24" s="27" t="s">
        <v>501</v>
      </c>
      <c r="F24" s="27" t="s">
        <v>502</v>
      </c>
      <c r="G24" s="27" t="s">
        <v>122</v>
      </c>
      <c r="H24" s="28">
        <v>1</v>
      </c>
      <c r="I24" s="27" t="s">
        <v>130</v>
      </c>
      <c r="J24" s="27" t="s">
        <v>124</v>
      </c>
      <c r="K24" s="29" t="s">
        <v>36</v>
      </c>
      <c r="L24" s="52" t="s">
        <v>690</v>
      </c>
      <c r="M24" s="30">
        <v>1</v>
      </c>
      <c r="N24" s="30">
        <v>0.80959999999999999</v>
      </c>
      <c r="O24" s="31">
        <v>0.80959999999999999</v>
      </c>
      <c r="P24" s="31">
        <v>0.80959999999999999</v>
      </c>
      <c r="Q24" s="42" t="s">
        <v>2353</v>
      </c>
    </row>
    <row r="25" spans="1:17" ht="132.75" thickTop="1" thickBot="1" x14ac:dyDescent="0.3">
      <c r="A25" s="25">
        <v>23</v>
      </c>
      <c r="B25" s="26" t="s">
        <v>460</v>
      </c>
      <c r="C25" s="27" t="s">
        <v>194</v>
      </c>
      <c r="D25" s="27" t="s">
        <v>389</v>
      </c>
      <c r="E25" s="27" t="s">
        <v>478</v>
      </c>
      <c r="F25" s="27" t="s">
        <v>479</v>
      </c>
      <c r="G25" s="27" t="s">
        <v>207</v>
      </c>
      <c r="H25" s="28">
        <v>1</v>
      </c>
      <c r="I25" s="27" t="s">
        <v>123</v>
      </c>
      <c r="J25" s="27" t="s">
        <v>124</v>
      </c>
      <c r="K25" s="29" t="s">
        <v>36</v>
      </c>
      <c r="L25" s="52" t="s">
        <v>688</v>
      </c>
      <c r="M25" s="30">
        <v>1</v>
      </c>
      <c r="N25" s="30">
        <v>1</v>
      </c>
      <c r="O25" s="31">
        <v>1</v>
      </c>
      <c r="P25" s="31">
        <v>1</v>
      </c>
      <c r="Q25" s="42" t="s">
        <v>2354</v>
      </c>
    </row>
    <row r="26" spans="1:17" ht="95.25" thickTop="1" thickBot="1" x14ac:dyDescent="0.3">
      <c r="A26" s="25">
        <v>69</v>
      </c>
      <c r="B26" s="26" t="s">
        <v>480</v>
      </c>
      <c r="C26" s="27" t="s">
        <v>160</v>
      </c>
      <c r="D26" s="27" t="s">
        <v>169</v>
      </c>
      <c r="E26" s="27" t="s">
        <v>170</v>
      </c>
      <c r="F26" s="27" t="s">
        <v>386</v>
      </c>
      <c r="G26" s="27" t="s">
        <v>122</v>
      </c>
      <c r="H26" s="28">
        <v>1</v>
      </c>
      <c r="I26" s="27" t="s">
        <v>132</v>
      </c>
      <c r="J26" s="27" t="s">
        <v>126</v>
      </c>
      <c r="K26" s="29" t="s">
        <v>13</v>
      </c>
      <c r="L26" s="52" t="s">
        <v>382</v>
      </c>
      <c r="M26" s="30">
        <v>1</v>
      </c>
      <c r="N26" s="30">
        <v>1</v>
      </c>
      <c r="O26" s="31">
        <v>1</v>
      </c>
      <c r="P26" s="31">
        <v>1</v>
      </c>
      <c r="Q26" s="42" t="s">
        <v>2348</v>
      </c>
    </row>
    <row r="27" spans="1:17" ht="95.25" thickTop="1" thickBot="1" x14ac:dyDescent="0.3">
      <c r="A27" s="25">
        <v>75</v>
      </c>
      <c r="B27" s="26" t="s">
        <v>480</v>
      </c>
      <c r="C27" s="27" t="s">
        <v>160</v>
      </c>
      <c r="D27" s="27" t="s">
        <v>364</v>
      </c>
      <c r="E27" s="27" t="s">
        <v>377</v>
      </c>
      <c r="F27" s="27" t="s">
        <v>166</v>
      </c>
      <c r="G27" s="27" t="s">
        <v>122</v>
      </c>
      <c r="H27" s="28">
        <v>1</v>
      </c>
      <c r="I27" s="27" t="s">
        <v>132</v>
      </c>
      <c r="J27" s="27" t="s">
        <v>126</v>
      </c>
      <c r="K27" s="29" t="s">
        <v>11</v>
      </c>
      <c r="L27" s="52" t="s">
        <v>382</v>
      </c>
      <c r="M27" s="30">
        <v>1</v>
      </c>
      <c r="N27" s="30">
        <v>1</v>
      </c>
      <c r="O27" s="31">
        <v>1</v>
      </c>
      <c r="P27" s="31">
        <v>1</v>
      </c>
      <c r="Q27" s="42" t="s">
        <v>2355</v>
      </c>
    </row>
    <row r="28" spans="1:17" ht="114" thickTop="1" thickBot="1" x14ac:dyDescent="0.3">
      <c r="A28" s="25">
        <v>67</v>
      </c>
      <c r="B28" s="26" t="s">
        <v>480</v>
      </c>
      <c r="C28" s="27" t="s">
        <v>149</v>
      </c>
      <c r="D28" s="27" t="s">
        <v>461</v>
      </c>
      <c r="E28" s="27" t="s">
        <v>175</v>
      </c>
      <c r="F28" s="27" t="s">
        <v>176</v>
      </c>
      <c r="G28" s="27" t="s">
        <v>122</v>
      </c>
      <c r="H28" s="28">
        <v>1</v>
      </c>
      <c r="I28" s="27" t="s">
        <v>173</v>
      </c>
      <c r="J28" s="27" t="s">
        <v>126</v>
      </c>
      <c r="K28" s="29" t="s">
        <v>15</v>
      </c>
      <c r="L28" s="52" t="s">
        <v>382</v>
      </c>
      <c r="M28" s="30">
        <v>1</v>
      </c>
      <c r="N28" s="30">
        <v>1</v>
      </c>
      <c r="O28" s="31">
        <v>1</v>
      </c>
      <c r="P28" s="31">
        <v>1</v>
      </c>
      <c r="Q28" s="42" t="s">
        <v>2356</v>
      </c>
    </row>
    <row r="29" spans="1:17" ht="95.25" thickTop="1" thickBot="1" x14ac:dyDescent="0.3">
      <c r="A29" s="25">
        <v>72</v>
      </c>
      <c r="B29" s="26" t="s">
        <v>480</v>
      </c>
      <c r="C29" s="27" t="s">
        <v>149</v>
      </c>
      <c r="D29" s="27" t="s">
        <v>461</v>
      </c>
      <c r="E29" s="27" t="s">
        <v>481</v>
      </c>
      <c r="F29" s="27" t="s">
        <v>482</v>
      </c>
      <c r="G29" s="27" t="s">
        <v>122</v>
      </c>
      <c r="H29" s="28">
        <v>0.75</v>
      </c>
      <c r="I29" s="27" t="s">
        <v>153</v>
      </c>
      <c r="J29" s="27" t="s">
        <v>126</v>
      </c>
      <c r="K29" s="29" t="s">
        <v>13</v>
      </c>
      <c r="L29" s="52" t="s">
        <v>382</v>
      </c>
      <c r="M29" s="30">
        <v>0.75</v>
      </c>
      <c r="N29" s="30">
        <v>1.3089999999999999</v>
      </c>
      <c r="O29" s="31">
        <v>1.7453333333333332</v>
      </c>
      <c r="P29" s="31">
        <v>1.7453333333333332</v>
      </c>
      <c r="Q29" s="42" t="s">
        <v>2348</v>
      </c>
    </row>
    <row r="30" spans="1:17" ht="95.25" thickTop="1" thickBot="1" x14ac:dyDescent="0.3">
      <c r="A30" s="25">
        <v>68</v>
      </c>
      <c r="B30" s="26" t="s">
        <v>480</v>
      </c>
      <c r="C30" s="27" t="s">
        <v>149</v>
      </c>
      <c r="D30" s="27" t="s">
        <v>461</v>
      </c>
      <c r="E30" s="27" t="s">
        <v>483</v>
      </c>
      <c r="F30" s="27" t="s">
        <v>484</v>
      </c>
      <c r="G30" s="27" t="s">
        <v>122</v>
      </c>
      <c r="H30" s="28">
        <v>1</v>
      </c>
      <c r="I30" s="27" t="s">
        <v>153</v>
      </c>
      <c r="J30" s="27" t="s">
        <v>126</v>
      </c>
      <c r="K30" s="29" t="s">
        <v>15</v>
      </c>
      <c r="L30" s="52" t="s">
        <v>382</v>
      </c>
      <c r="M30" s="30">
        <v>1</v>
      </c>
      <c r="N30" s="30">
        <v>0.95</v>
      </c>
      <c r="O30" s="31">
        <v>0.95</v>
      </c>
      <c r="P30" s="31">
        <v>0.95</v>
      </c>
      <c r="Q30" s="42" t="s">
        <v>2357</v>
      </c>
    </row>
    <row r="31" spans="1:17" ht="95.25" thickTop="1" thickBot="1" x14ac:dyDescent="0.3">
      <c r="A31" s="25">
        <v>64</v>
      </c>
      <c r="B31" s="26" t="s">
        <v>480</v>
      </c>
      <c r="C31" s="27" t="s">
        <v>149</v>
      </c>
      <c r="D31" s="27" t="s">
        <v>150</v>
      </c>
      <c r="E31" s="27" t="s">
        <v>151</v>
      </c>
      <c r="F31" s="27" t="s">
        <v>152</v>
      </c>
      <c r="G31" s="27" t="s">
        <v>122</v>
      </c>
      <c r="H31" s="28">
        <v>1</v>
      </c>
      <c r="I31" s="27" t="s">
        <v>153</v>
      </c>
      <c r="J31" s="27" t="s">
        <v>126</v>
      </c>
      <c r="K31" s="29" t="s">
        <v>7</v>
      </c>
      <c r="L31" s="52" t="s">
        <v>382</v>
      </c>
      <c r="M31" s="30">
        <v>1</v>
      </c>
      <c r="N31" s="30">
        <v>0.94499999999999995</v>
      </c>
      <c r="O31" s="31">
        <v>0.94499999999999995</v>
      </c>
      <c r="P31" s="31">
        <v>0.94499999999999995</v>
      </c>
      <c r="Q31" s="42" t="s">
        <v>2348</v>
      </c>
    </row>
    <row r="32" spans="1:17" ht="282.75" thickTop="1" thickBot="1" x14ac:dyDescent="0.3">
      <c r="A32" s="25">
        <v>105</v>
      </c>
      <c r="B32" s="26" t="s">
        <v>485</v>
      </c>
      <c r="C32" s="27" t="s">
        <v>154</v>
      </c>
      <c r="D32" s="27" t="s">
        <v>165</v>
      </c>
      <c r="E32" s="27" t="s">
        <v>155</v>
      </c>
      <c r="F32" s="27" t="s">
        <v>486</v>
      </c>
      <c r="G32" s="27" t="s">
        <v>122</v>
      </c>
      <c r="H32" s="28">
        <v>0.9</v>
      </c>
      <c r="I32" s="27" t="s">
        <v>132</v>
      </c>
      <c r="J32" s="27" t="s">
        <v>126</v>
      </c>
      <c r="K32" s="29" t="s">
        <v>87</v>
      </c>
      <c r="L32" s="52" t="s">
        <v>400</v>
      </c>
      <c r="M32" s="30">
        <v>0.9</v>
      </c>
      <c r="N32" s="30">
        <v>1.0667500000000001</v>
      </c>
      <c r="O32" s="31">
        <v>1.1852777777777779</v>
      </c>
      <c r="P32" s="31">
        <v>1.1852777777777779</v>
      </c>
      <c r="Q32" s="42" t="s">
        <v>2358</v>
      </c>
    </row>
    <row r="33" spans="13:17" ht="34.5" thickTop="1" x14ac:dyDescent="0.35">
      <c r="M33" s="320"/>
      <c r="N33" s="320"/>
      <c r="O33" s="317" t="s">
        <v>157</v>
      </c>
      <c r="P33" s="318">
        <v>1.1036584326845944</v>
      </c>
      <c r="Q33" s="319" t="s">
        <v>158</v>
      </c>
    </row>
  </sheetData>
  <sheetProtection algorithmName="SHA-512" hashValue="ECZ7zxoXArw1/OI2AXXopRc8vHuv+ukYTSaXTEGEPPktQitRmIT46c+L5+DYr4kfXulaI85+eSA8qfQQtSVvqg==" saltValue="4C9HSDosO5ARyB4NXHXQ1g==" spinCount="100000" sheet="1" formatCells="0" formatColumns="0"/>
  <autoFilter ref="A3:Q32" xr:uid="{00000000-0009-0000-0000-000000000000}"/>
  <conditionalFormatting sqref="B4:B32">
    <cfRule type="containsText" dxfId="1582" priority="58" operator="containsText" text="Normatividad al Servicio del Cambio / Procesos">
      <formula>NOT(ISERROR(SEARCH("Normatividad al Servicio del Cambio / Procesos",B4)))</formula>
    </cfRule>
    <cfRule type="containsText" dxfId="1581" priority="86" operator="containsText" text="Transparencia y Cercanía al Ciudadano / Grupos de Interés ">
      <formula>NOT(ISERROR(SEARCH("Transparencia y Cercanía al Ciudadano / Grupos de Interés ",B4)))</formula>
    </cfRule>
    <cfRule type="containsText" dxfId="1580" priority="87" operator="containsText" text="Apoyo a la Modernización DIAN / Procesos">
      <formula>NOT(ISERROR(SEARCH("Apoyo a la Modernización DIAN / Procesos",B4)))</formula>
    </cfRule>
    <cfRule type="containsText" dxfId="1579" priority="88" operator="containsText" text="Transformación Cultural y Gestión del Cambio / Talento Humano">
      <formula>NOT(ISERROR(SEARCH("Transformación Cultural y Gestión del Cambio / Talento Humano",B4)))</formula>
    </cfRule>
    <cfRule type="containsText" dxfId="1578" priority="89"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2 F4:G32">
    <cfRule type="containsText" dxfId="1577" priority="73" operator="containsText" text="Modernización y Gestión Integral de Procesos del Negocio / Procesos">
      <formula>NOT(ISERROR(SEARCH("Modernización y Gestión Integral de Procesos del Negocio / Procesos",C4)))</formula>
    </cfRule>
    <cfRule type="containsText" dxfId="1576" priority="74" operator="containsText" text="Transparencia y Cercanía al Ciudadano / Grupos de Interés">
      <formula>NOT(ISERROR(SEARCH("Transparencia y Cercanía al Ciudadano / Grupos de Interés",C4)))</formula>
    </cfRule>
    <cfRule type="containsText" dxfId="1575" priority="75" operator="containsText" text="Legitimidad y Sostenibilidad Fiscal / Resultados">
      <formula>NOT(ISERROR(SEARCH("Legitimidad y Sostenibilidad Fiscal / Resultados",C4)))</formula>
    </cfRule>
  </conditionalFormatting>
  <conditionalFormatting sqref="F4:G30 I4:J32">
    <cfRule type="containsText" dxfId="1574" priority="59" operator="containsText" text="Aprendizaje y Crecimiento / Talento Humano">
      <formula>NOT(ISERROR(SEARCH("Aprendizaje y Crecimiento / Talento Humano",F4)))</formula>
    </cfRule>
    <cfRule type="containsText" dxfId="1573" priority="60" operator="containsText" text="Modernización y Gestión Integral de Procesos del Negocio / Procesos">
      <formula>NOT(ISERROR(SEARCH("Modernización y Gestión Integral de Procesos del Negocio / Procesos",F4)))</formula>
    </cfRule>
    <cfRule type="containsText" dxfId="1572" priority="61" operator="containsText" text="Transparencia y Cercanía al Ciudadano / Grupos de Interés">
      <formula>NOT(ISERROR(SEARCH("Transparencia y Cercanía al Ciudadano / Grupos de Interés",F4)))</formula>
    </cfRule>
    <cfRule type="containsText" dxfId="1571" priority="62" operator="containsText" text="Legitimidad y Sostenibilidad Fiscal / Resultados">
      <formula>NOT(ISERROR(SEARCH("Legitimidad y Sostenibilidad Fiscal / Resultados",F4)))</formula>
    </cfRule>
  </conditionalFormatting>
  <conditionalFormatting sqref="F4:G32 C4:D32">
    <cfRule type="containsText" dxfId="1570" priority="72" operator="containsText" text="Aprendizaje y Crecimiento / Talento Humano">
      <formula>NOT(ISERROR(SEARCH("Aprendizaje y Crecimiento / Talento Humano",C4)))</formula>
    </cfRule>
  </conditionalFormatting>
  <conditionalFormatting sqref="H4:H32 M4:N32">
    <cfRule type="expression" dxfId="1569" priority="63">
      <formula>$G4&lt;&gt;"Porcentaje"</formula>
    </cfRule>
    <cfRule type="expression" dxfId="1568" priority="64">
      <formula>$G4="Porcentaje"</formula>
    </cfRule>
  </conditionalFormatting>
  <conditionalFormatting sqref="L4:L32">
    <cfRule type="cellIs" dxfId="1567" priority="22" operator="equal">
      <formula>0</formula>
    </cfRule>
  </conditionalFormatting>
  <conditionalFormatting sqref="O4:O32">
    <cfRule type="containsText" dxfId="1566" priority="76" operator="containsText" text="Sin medición en la vigencia">
      <formula>NOT(ISERROR(SEARCH("Sin medición en la vigencia",O4)))</formula>
    </cfRule>
    <cfRule type="cellIs" dxfId="1565" priority="77" operator="greaterThan">
      <formula>1.1</formula>
    </cfRule>
    <cfRule type="cellIs" dxfId="1564" priority="78" operator="between">
      <formula>100%</formula>
      <formula>110%</formula>
    </cfRule>
    <cfRule type="cellIs" dxfId="1563" priority="79" operator="between">
      <formula>70%</formula>
      <formula>99.9999999%</formula>
    </cfRule>
    <cfRule type="cellIs" dxfId="1562" priority="80" operator="between">
      <formula>0</formula>
      <formula>0.6999999999999</formula>
    </cfRule>
  </conditionalFormatting>
  <conditionalFormatting sqref="P4:P32">
    <cfRule type="cellIs" dxfId="1561" priority="82" operator="greaterThan">
      <formula>1.1</formula>
    </cfRule>
    <cfRule type="cellIs" dxfId="1560" priority="83" operator="between">
      <formula>100%</formula>
      <formula>110%</formula>
    </cfRule>
    <cfRule type="cellIs" dxfId="1559" priority="84" operator="between">
      <formula>70%</formula>
      <formula>99.9999999%</formula>
    </cfRule>
    <cfRule type="cellIs" dxfId="1558" priority="85" operator="between">
      <formula>0</formula>
      <formula>0.6999999999999</formula>
    </cfRule>
  </conditionalFormatting>
  <hyperlinks>
    <hyperlink ref="Q33" location="Principal!A1" display="volver al índice" xr:uid="{B374087D-8AA2-4327-950E-8E4254FA56CA}"/>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1" operator="containsText" id="{8B95A017-EFAA-48AB-98D4-8C7C78616298}">
            <xm:f>NOT(ISERROR(SEARCH("-",P4)))</xm:f>
            <xm:f>"-"</xm:f>
            <x14:dxf>
              <fill>
                <patternFill>
                  <bgColor rgb="FF000000"/>
                </patternFill>
              </fill>
            </x14:dxf>
          </x14:cfRule>
          <xm:sqref>P4:P32</xm:sqref>
        </x14:conditionalFormatting>
      </x14:conditionalFormattings>
    </ext>
  </extLs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55E50-EA21-415F-9873-AE861953282F}">
  <sheetPr codeName="Sheet4">
    <pageSetUpPr fitToPage="1"/>
  </sheetPr>
  <dimension ref="A1:Q4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7.7109375" style="34" customWidth="1"/>
    <col min="8" max="8" width="27.5703125" style="36" bestFit="1" customWidth="1"/>
    <col min="9" max="9" width="14.42578125" style="34" customWidth="1"/>
    <col min="10" max="10" width="11.85546875" style="34" customWidth="1"/>
    <col min="11" max="11" width="44.85546875" style="34" customWidth="1"/>
    <col min="12" max="12" width="44.28515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88</v>
      </c>
      <c r="E1" s="9" t="s">
        <v>696</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301.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593</v>
      </c>
      <c r="M4" s="30">
        <v>0.66500000000000004</v>
      </c>
      <c r="N4" s="30">
        <v>0.66500000000000004</v>
      </c>
      <c r="O4" s="31">
        <v>1</v>
      </c>
      <c r="P4" s="31">
        <v>1</v>
      </c>
      <c r="Q4" s="42" t="s">
        <v>1917</v>
      </c>
    </row>
    <row r="5" spans="1:17" ht="151.5" thickTop="1" thickBot="1" x14ac:dyDescent="0.3">
      <c r="A5" s="25">
        <v>136</v>
      </c>
      <c r="B5" s="26" t="s">
        <v>438</v>
      </c>
      <c r="C5" s="27" t="s">
        <v>127</v>
      </c>
      <c r="D5" s="27" t="s">
        <v>240</v>
      </c>
      <c r="E5" s="27" t="s">
        <v>241</v>
      </c>
      <c r="F5" s="27" t="s">
        <v>242</v>
      </c>
      <c r="G5" s="27" t="s">
        <v>231</v>
      </c>
      <c r="H5" s="28">
        <v>106999999999.99997</v>
      </c>
      <c r="I5" s="27" t="s">
        <v>123</v>
      </c>
      <c r="J5" s="27" t="s">
        <v>124</v>
      </c>
      <c r="K5" s="29" t="s">
        <v>36</v>
      </c>
      <c r="L5" s="52" t="s">
        <v>697</v>
      </c>
      <c r="M5" s="30">
        <v>106999999999.99997</v>
      </c>
      <c r="N5" s="30">
        <v>100970833874</v>
      </c>
      <c r="O5" s="31">
        <v>0.94365265302803769</v>
      </c>
      <c r="P5" s="31">
        <v>0.94365265302803769</v>
      </c>
      <c r="Q5" s="42" t="s">
        <v>1918</v>
      </c>
    </row>
    <row r="6" spans="1:17" ht="132.75" thickTop="1" thickBot="1" x14ac:dyDescent="0.3">
      <c r="A6" s="25">
        <v>145</v>
      </c>
      <c r="B6" s="26" t="s">
        <v>438</v>
      </c>
      <c r="C6" s="27" t="s">
        <v>127</v>
      </c>
      <c r="D6" s="27" t="s">
        <v>249</v>
      </c>
      <c r="E6" s="27" t="s">
        <v>250</v>
      </c>
      <c r="F6" s="27" t="s">
        <v>251</v>
      </c>
      <c r="G6" s="27" t="s">
        <v>231</v>
      </c>
      <c r="H6" s="28">
        <v>11700000000</v>
      </c>
      <c r="I6" s="27" t="s">
        <v>123</v>
      </c>
      <c r="J6" s="27" t="s">
        <v>124</v>
      </c>
      <c r="K6" s="29" t="s">
        <v>38</v>
      </c>
      <c r="L6" s="52" t="s">
        <v>698</v>
      </c>
      <c r="M6" s="30">
        <v>11700000000</v>
      </c>
      <c r="N6" s="30">
        <v>5839019022</v>
      </c>
      <c r="O6" s="31">
        <v>0.49906145487179487</v>
      </c>
      <c r="P6" s="31">
        <v>0.49906145487179487</v>
      </c>
      <c r="Q6" s="42" t="s">
        <v>1919</v>
      </c>
    </row>
    <row r="7" spans="1:17" ht="76.5" thickTop="1" thickBot="1" x14ac:dyDescent="0.3">
      <c r="A7" s="25">
        <v>65</v>
      </c>
      <c r="B7" s="26" t="s">
        <v>438</v>
      </c>
      <c r="C7" s="27" t="s">
        <v>127</v>
      </c>
      <c r="D7" s="27" t="s">
        <v>128</v>
      </c>
      <c r="E7" s="27" t="s">
        <v>359</v>
      </c>
      <c r="F7" s="27" t="s">
        <v>360</v>
      </c>
      <c r="G7" s="27" t="s">
        <v>122</v>
      </c>
      <c r="H7" s="28">
        <v>0.7</v>
      </c>
      <c r="I7" s="27" t="s">
        <v>132</v>
      </c>
      <c r="J7" s="27" t="s">
        <v>126</v>
      </c>
      <c r="K7" s="29" t="s">
        <v>15</v>
      </c>
      <c r="L7" s="52" t="s">
        <v>698</v>
      </c>
      <c r="M7" s="30">
        <v>0.7</v>
      </c>
      <c r="N7" s="30">
        <v>0.92999999999999994</v>
      </c>
      <c r="O7" s="31">
        <v>1.3285714285714285</v>
      </c>
      <c r="P7" s="31">
        <v>1.3285714285714285</v>
      </c>
      <c r="Q7" s="42" t="s">
        <v>1920</v>
      </c>
    </row>
    <row r="8" spans="1:17" ht="409.6" thickTop="1" thickBot="1" x14ac:dyDescent="0.3">
      <c r="A8" s="25">
        <v>137</v>
      </c>
      <c r="B8" s="26" t="s">
        <v>438</v>
      </c>
      <c r="C8" s="27" t="s">
        <v>127</v>
      </c>
      <c r="D8" s="27" t="s">
        <v>489</v>
      </c>
      <c r="E8" s="27" t="s">
        <v>243</v>
      </c>
      <c r="F8" s="27" t="s">
        <v>244</v>
      </c>
      <c r="G8" s="27" t="s">
        <v>231</v>
      </c>
      <c r="H8" s="28">
        <v>7636999999.9999981</v>
      </c>
      <c r="I8" s="27" t="s">
        <v>123</v>
      </c>
      <c r="J8" s="27" t="s">
        <v>124</v>
      </c>
      <c r="K8" s="29" t="s">
        <v>36</v>
      </c>
      <c r="L8" s="52" t="s">
        <v>697</v>
      </c>
      <c r="M8" s="30">
        <v>7636999999.9999981</v>
      </c>
      <c r="N8" s="30">
        <v>5015498987</v>
      </c>
      <c r="O8" s="31">
        <v>0.65673680594474282</v>
      </c>
      <c r="P8" s="31">
        <v>0.65673680594474282</v>
      </c>
      <c r="Q8" s="42" t="s">
        <v>1921</v>
      </c>
    </row>
    <row r="9" spans="1:17" ht="95.25" thickTop="1" thickBot="1" x14ac:dyDescent="0.3">
      <c r="A9" s="25">
        <v>146</v>
      </c>
      <c r="B9" s="26" t="s">
        <v>438</v>
      </c>
      <c r="C9" s="27" t="s">
        <v>127</v>
      </c>
      <c r="D9" s="27" t="s">
        <v>249</v>
      </c>
      <c r="E9" s="27" t="s">
        <v>490</v>
      </c>
      <c r="F9" s="27" t="s">
        <v>491</v>
      </c>
      <c r="G9" s="27" t="s">
        <v>231</v>
      </c>
      <c r="H9" s="28">
        <v>10685665500</v>
      </c>
      <c r="I9" s="27" t="s">
        <v>123</v>
      </c>
      <c r="J9" s="27" t="s">
        <v>124</v>
      </c>
      <c r="K9" s="29" t="s">
        <v>38</v>
      </c>
      <c r="L9" s="52" t="s">
        <v>698</v>
      </c>
      <c r="M9" s="30">
        <v>10685665500</v>
      </c>
      <c r="N9" s="30">
        <v>13001536544</v>
      </c>
      <c r="O9" s="31">
        <v>1.2167268893079237</v>
      </c>
      <c r="P9" s="31">
        <v>1.2167268893079237</v>
      </c>
      <c r="Q9" s="42" t="s">
        <v>1922</v>
      </c>
    </row>
    <row r="10" spans="1:17" ht="132.75" thickTop="1" thickBot="1" x14ac:dyDescent="0.3">
      <c r="A10" s="25">
        <v>66</v>
      </c>
      <c r="B10" s="26" t="s">
        <v>438</v>
      </c>
      <c r="C10" s="27" t="s">
        <v>127</v>
      </c>
      <c r="D10" s="27" t="s">
        <v>128</v>
      </c>
      <c r="E10" s="27" t="s">
        <v>361</v>
      </c>
      <c r="F10" s="27" t="s">
        <v>383</v>
      </c>
      <c r="G10" s="27" t="s">
        <v>122</v>
      </c>
      <c r="H10" s="28">
        <v>1</v>
      </c>
      <c r="I10" s="27" t="s">
        <v>132</v>
      </c>
      <c r="J10" s="27" t="s">
        <v>126</v>
      </c>
      <c r="K10" s="29" t="s">
        <v>15</v>
      </c>
      <c r="L10" s="52" t="s">
        <v>593</v>
      </c>
      <c r="M10" s="30">
        <v>1</v>
      </c>
      <c r="N10" s="30">
        <v>1</v>
      </c>
      <c r="O10" s="31">
        <v>1</v>
      </c>
      <c r="P10" s="31">
        <v>1</v>
      </c>
      <c r="Q10" s="44" t="s">
        <v>1923</v>
      </c>
    </row>
    <row r="11" spans="1:17" ht="170.25" thickTop="1" thickBot="1" x14ac:dyDescent="0.3">
      <c r="A11" s="25">
        <v>109</v>
      </c>
      <c r="B11" s="26" t="s">
        <v>438</v>
      </c>
      <c r="C11" s="27" t="s">
        <v>290</v>
      </c>
      <c r="D11" s="27" t="s">
        <v>290</v>
      </c>
      <c r="E11" s="27" t="s">
        <v>317</v>
      </c>
      <c r="F11" s="27" t="s">
        <v>121</v>
      </c>
      <c r="G11" s="27" t="s">
        <v>122</v>
      </c>
      <c r="H11" s="28">
        <v>0.95</v>
      </c>
      <c r="I11" s="27" t="s">
        <v>123</v>
      </c>
      <c r="J11" s="27" t="s">
        <v>124</v>
      </c>
      <c r="K11" s="29" t="s">
        <v>93</v>
      </c>
      <c r="L11" s="52" t="s">
        <v>378</v>
      </c>
      <c r="M11" s="30">
        <v>0.95</v>
      </c>
      <c r="N11" s="30">
        <v>0.95199999999999996</v>
      </c>
      <c r="O11" s="31">
        <v>1.0021052631578948</v>
      </c>
      <c r="P11" s="31">
        <v>1.0021052631578948</v>
      </c>
      <c r="Q11" s="42" t="s">
        <v>1924</v>
      </c>
    </row>
    <row r="12" spans="1:17" ht="409.6" thickTop="1" thickBot="1" x14ac:dyDescent="0.3">
      <c r="A12" s="25">
        <v>32</v>
      </c>
      <c r="B12" s="26" t="s">
        <v>438</v>
      </c>
      <c r="C12" s="27" t="s">
        <v>127</v>
      </c>
      <c r="D12" s="27" t="s">
        <v>177</v>
      </c>
      <c r="E12" s="152" t="s">
        <v>182</v>
      </c>
      <c r="F12" s="27" t="s">
        <v>183</v>
      </c>
      <c r="G12" s="27" t="s">
        <v>440</v>
      </c>
      <c r="H12" s="28">
        <v>6115</v>
      </c>
      <c r="I12" s="27" t="s">
        <v>123</v>
      </c>
      <c r="J12" s="27" t="s">
        <v>124</v>
      </c>
      <c r="K12" s="29" t="s">
        <v>18</v>
      </c>
      <c r="L12" s="52" t="s">
        <v>381</v>
      </c>
      <c r="M12" s="30">
        <v>6115</v>
      </c>
      <c r="N12" s="30">
        <v>6322</v>
      </c>
      <c r="O12" s="31">
        <v>1.0338511856091579</v>
      </c>
      <c r="P12" s="31">
        <v>1.0338511856091579</v>
      </c>
      <c r="Q12" s="357" t="s">
        <v>1925</v>
      </c>
    </row>
    <row r="13" spans="1:17" ht="170.25" thickTop="1" thickBot="1" x14ac:dyDescent="0.3">
      <c r="A13" s="25">
        <v>138</v>
      </c>
      <c r="B13" s="26" t="s">
        <v>438</v>
      </c>
      <c r="C13" s="27" t="s">
        <v>127</v>
      </c>
      <c r="D13" s="27" t="s">
        <v>489</v>
      </c>
      <c r="E13" s="27" t="s">
        <v>245</v>
      </c>
      <c r="F13" s="27" t="s">
        <v>492</v>
      </c>
      <c r="G13" s="27" t="s">
        <v>231</v>
      </c>
      <c r="H13" s="28">
        <v>85999999999.999985</v>
      </c>
      <c r="I13" s="27" t="s">
        <v>123</v>
      </c>
      <c r="J13" s="27" t="s">
        <v>124</v>
      </c>
      <c r="K13" s="29" t="s">
        <v>36</v>
      </c>
      <c r="L13" s="52" t="s">
        <v>379</v>
      </c>
      <c r="M13" s="30">
        <v>85999999999.999985</v>
      </c>
      <c r="N13" s="30">
        <v>36361839312</v>
      </c>
      <c r="O13" s="31">
        <v>0.4228120850232559</v>
      </c>
      <c r="P13" s="31">
        <v>0.4228120850232559</v>
      </c>
      <c r="Q13" s="42" t="s">
        <v>1926</v>
      </c>
    </row>
    <row r="14" spans="1:17" ht="76.5" thickTop="1" thickBot="1" x14ac:dyDescent="0.3">
      <c r="A14" s="25">
        <v>147</v>
      </c>
      <c r="B14" s="26" t="s">
        <v>438</v>
      </c>
      <c r="C14" s="27" t="s">
        <v>127</v>
      </c>
      <c r="D14" s="27" t="s">
        <v>249</v>
      </c>
      <c r="E14" s="27" t="s">
        <v>252</v>
      </c>
      <c r="F14" s="27" t="s">
        <v>252</v>
      </c>
      <c r="G14" s="27" t="s">
        <v>231</v>
      </c>
      <c r="H14" s="28">
        <v>1850000000</v>
      </c>
      <c r="I14" s="27" t="s">
        <v>123</v>
      </c>
      <c r="J14" s="27" t="s">
        <v>124</v>
      </c>
      <c r="K14" s="29" t="s">
        <v>38</v>
      </c>
      <c r="L14" s="52" t="s">
        <v>380</v>
      </c>
      <c r="M14" s="30">
        <v>1850000000</v>
      </c>
      <c r="N14" s="30">
        <v>2212872959</v>
      </c>
      <c r="O14" s="31">
        <v>1.1961475454054054</v>
      </c>
      <c r="P14" s="31">
        <v>1.1961475454054054</v>
      </c>
      <c r="Q14" s="42" t="s">
        <v>1927</v>
      </c>
    </row>
    <row r="15" spans="1:17" ht="111.75" thickTop="1" thickBot="1" x14ac:dyDescent="0.3">
      <c r="A15" s="25">
        <v>98</v>
      </c>
      <c r="B15" s="26" t="s">
        <v>438</v>
      </c>
      <c r="C15" s="27" t="s">
        <v>290</v>
      </c>
      <c r="D15" s="27" t="s">
        <v>446</v>
      </c>
      <c r="E15" s="27" t="s">
        <v>125</v>
      </c>
      <c r="F15" s="27" t="s">
        <v>331</v>
      </c>
      <c r="G15" s="27" t="s">
        <v>122</v>
      </c>
      <c r="H15" s="28">
        <v>0.95</v>
      </c>
      <c r="I15" s="27" t="s">
        <v>123</v>
      </c>
      <c r="J15" s="27" t="s">
        <v>126</v>
      </c>
      <c r="K15" s="29" t="s">
        <v>93</v>
      </c>
      <c r="L15" s="52" t="s">
        <v>378</v>
      </c>
      <c r="M15" s="30">
        <v>0.95</v>
      </c>
      <c r="N15" s="30">
        <v>1</v>
      </c>
      <c r="O15" s="31">
        <v>1.0526315789473684</v>
      </c>
      <c r="P15" s="31">
        <v>1.0526315789473684</v>
      </c>
      <c r="Q15" s="53" t="s">
        <v>1928</v>
      </c>
    </row>
    <row r="16" spans="1:17" ht="95.25" thickTop="1" thickBot="1" x14ac:dyDescent="0.3">
      <c r="A16" s="25">
        <v>234</v>
      </c>
      <c r="B16" s="26" t="s">
        <v>438</v>
      </c>
      <c r="C16" s="27" t="s">
        <v>127</v>
      </c>
      <c r="D16" s="27" t="s">
        <v>489</v>
      </c>
      <c r="E16" s="27" t="s">
        <v>493</v>
      </c>
      <c r="F16" s="27" t="s">
        <v>493</v>
      </c>
      <c r="G16" s="27" t="s">
        <v>231</v>
      </c>
      <c r="H16" s="28">
        <v>93637000000</v>
      </c>
      <c r="I16" s="27" t="s">
        <v>123</v>
      </c>
      <c r="J16" s="27" t="s">
        <v>124</v>
      </c>
      <c r="K16" s="29" t="s">
        <v>36</v>
      </c>
      <c r="L16" s="52" t="s">
        <v>379</v>
      </c>
      <c r="M16" s="30">
        <v>93637000000</v>
      </c>
      <c r="N16" s="30">
        <v>41377338299</v>
      </c>
      <c r="O16" s="31">
        <v>0.44189090102203188</v>
      </c>
      <c r="P16" s="31">
        <v>0.44189090102203188</v>
      </c>
      <c r="Q16" s="42" t="s">
        <v>1929</v>
      </c>
    </row>
    <row r="17" spans="1:17" ht="57.75" thickTop="1" thickBot="1" x14ac:dyDescent="0.3">
      <c r="A17" s="25">
        <v>73</v>
      </c>
      <c r="B17" s="26" t="s">
        <v>449</v>
      </c>
      <c r="C17" s="27" t="s">
        <v>160</v>
      </c>
      <c r="D17" s="27" t="s">
        <v>384</v>
      </c>
      <c r="E17" s="27" t="s">
        <v>167</v>
      </c>
      <c r="F17" s="27" t="s">
        <v>385</v>
      </c>
      <c r="G17" s="27" t="s">
        <v>145</v>
      </c>
      <c r="H17" s="28">
        <v>4</v>
      </c>
      <c r="I17" s="27" t="s">
        <v>123</v>
      </c>
      <c r="J17" s="27" t="s">
        <v>138</v>
      </c>
      <c r="K17" s="29" t="s">
        <v>11</v>
      </c>
      <c r="L17" s="52" t="s">
        <v>593</v>
      </c>
      <c r="M17" s="30">
        <v>4</v>
      </c>
      <c r="N17" s="30">
        <v>3.2466666666666666</v>
      </c>
      <c r="O17" s="31">
        <v>1.2320328542094456</v>
      </c>
      <c r="P17" s="31">
        <v>1.2320328542094456</v>
      </c>
      <c r="Q17" s="329" t="s">
        <v>1930</v>
      </c>
    </row>
    <row r="18" spans="1:17" ht="76.5" thickTop="1" thickBot="1" x14ac:dyDescent="0.3">
      <c r="A18" s="25">
        <v>74</v>
      </c>
      <c r="B18" s="26" t="s">
        <v>449</v>
      </c>
      <c r="C18" s="27" t="s">
        <v>160</v>
      </c>
      <c r="D18" s="27" t="s">
        <v>494</v>
      </c>
      <c r="E18" s="27" t="s">
        <v>495</v>
      </c>
      <c r="F18" s="27" t="s">
        <v>496</v>
      </c>
      <c r="G18" s="27" t="s">
        <v>145</v>
      </c>
      <c r="H18" s="28">
        <v>5.5</v>
      </c>
      <c r="I18" s="27" t="s">
        <v>123</v>
      </c>
      <c r="J18" s="27" t="s">
        <v>138</v>
      </c>
      <c r="K18" s="29" t="s">
        <v>11</v>
      </c>
      <c r="L18" s="52" t="s">
        <v>593</v>
      </c>
      <c r="M18" s="30">
        <v>5.5</v>
      </c>
      <c r="N18" s="30">
        <v>3.0608333333333331</v>
      </c>
      <c r="O18" s="31">
        <v>1.7968962700789546</v>
      </c>
      <c r="P18" s="31">
        <v>1.7968962700789546</v>
      </c>
      <c r="Q18" s="329" t="s">
        <v>1931</v>
      </c>
    </row>
    <row r="19" spans="1:17" ht="95.25" thickTop="1" thickBot="1" x14ac:dyDescent="0.3">
      <c r="A19" s="137">
        <v>20</v>
      </c>
      <c r="B19" s="138" t="s">
        <v>449</v>
      </c>
      <c r="C19" s="140" t="s">
        <v>160</v>
      </c>
      <c r="D19" s="140" t="s">
        <v>402</v>
      </c>
      <c r="E19" s="140" t="s">
        <v>452</v>
      </c>
      <c r="F19" s="140" t="s">
        <v>453</v>
      </c>
      <c r="G19" s="140" t="s">
        <v>122</v>
      </c>
      <c r="H19" s="141">
        <v>1</v>
      </c>
      <c r="I19" s="140" t="s">
        <v>130</v>
      </c>
      <c r="J19" s="140" t="s">
        <v>126</v>
      </c>
      <c r="K19" s="142" t="s">
        <v>51</v>
      </c>
      <c r="L19" s="146" t="s">
        <v>699</v>
      </c>
      <c r="M19" s="143">
        <v>1</v>
      </c>
      <c r="N19" s="143">
        <v>0</v>
      </c>
      <c r="O19" s="144" t="s">
        <v>406</v>
      </c>
      <c r="P19" s="144" t="s">
        <v>291</v>
      </c>
      <c r="Q19" s="145" t="s">
        <v>1932</v>
      </c>
    </row>
    <row r="20" spans="1:17" ht="151.5" thickTop="1" thickBot="1" x14ac:dyDescent="0.3">
      <c r="A20" s="25">
        <v>33</v>
      </c>
      <c r="B20" s="26" t="s">
        <v>449</v>
      </c>
      <c r="C20" s="27" t="s">
        <v>160</v>
      </c>
      <c r="D20" s="27" t="s">
        <v>184</v>
      </c>
      <c r="E20" s="27" t="s">
        <v>185</v>
      </c>
      <c r="F20" s="27" t="s">
        <v>186</v>
      </c>
      <c r="G20" s="27" t="s">
        <v>122</v>
      </c>
      <c r="H20" s="28">
        <v>1</v>
      </c>
      <c r="I20" s="27" t="s">
        <v>267</v>
      </c>
      <c r="J20" s="27" t="s">
        <v>126</v>
      </c>
      <c r="K20" s="29" t="s">
        <v>18</v>
      </c>
      <c r="L20" s="52" t="s">
        <v>699</v>
      </c>
      <c r="M20" s="30">
        <v>1</v>
      </c>
      <c r="N20" s="30">
        <v>0.75</v>
      </c>
      <c r="O20" s="31">
        <v>0.75</v>
      </c>
      <c r="P20" s="31">
        <v>0.75</v>
      </c>
      <c r="Q20" s="42" t="s">
        <v>1933</v>
      </c>
    </row>
    <row r="21" spans="1:17" ht="301.5" thickTop="1" thickBot="1" x14ac:dyDescent="0.3">
      <c r="A21" s="25">
        <v>51</v>
      </c>
      <c r="B21" s="26" t="s">
        <v>460</v>
      </c>
      <c r="C21" s="27" t="s">
        <v>194</v>
      </c>
      <c r="D21" s="27" t="s">
        <v>198</v>
      </c>
      <c r="E21" s="153" t="s">
        <v>512</v>
      </c>
      <c r="F21" s="27" t="s">
        <v>213</v>
      </c>
      <c r="G21" s="27" t="s">
        <v>122</v>
      </c>
      <c r="H21" s="28">
        <v>0.8</v>
      </c>
      <c r="I21" s="27" t="s">
        <v>132</v>
      </c>
      <c r="J21" s="27" t="s">
        <v>126</v>
      </c>
      <c r="K21" s="29" t="s">
        <v>22</v>
      </c>
      <c r="L21" s="52" t="s">
        <v>399</v>
      </c>
      <c r="M21" s="30">
        <v>0.8</v>
      </c>
      <c r="N21" s="30">
        <v>1</v>
      </c>
      <c r="O21" s="31">
        <v>1.25</v>
      </c>
      <c r="P21" s="31">
        <v>1.25</v>
      </c>
      <c r="Q21" s="412" t="s">
        <v>1934</v>
      </c>
    </row>
    <row r="22" spans="1:17" ht="409.6" thickTop="1" thickBot="1" x14ac:dyDescent="0.3">
      <c r="A22" s="25">
        <v>42</v>
      </c>
      <c r="B22" s="26" t="s">
        <v>460</v>
      </c>
      <c r="C22" s="27" t="s">
        <v>194</v>
      </c>
      <c r="D22" s="27" t="s">
        <v>198</v>
      </c>
      <c r="E22" s="153" t="s">
        <v>513</v>
      </c>
      <c r="F22" s="27" t="s">
        <v>514</v>
      </c>
      <c r="G22" s="27" t="s">
        <v>207</v>
      </c>
      <c r="H22" s="28">
        <v>250</v>
      </c>
      <c r="I22" s="27" t="s">
        <v>123</v>
      </c>
      <c r="J22" s="27" t="s">
        <v>124</v>
      </c>
      <c r="K22" s="29" t="s">
        <v>30</v>
      </c>
      <c r="L22" s="52" t="s">
        <v>399</v>
      </c>
      <c r="M22" s="30">
        <v>250</v>
      </c>
      <c r="N22" s="30">
        <v>254</v>
      </c>
      <c r="O22" s="31">
        <v>1.016</v>
      </c>
      <c r="P22" s="31">
        <v>1.016</v>
      </c>
      <c r="Q22" s="413" t="s">
        <v>1935</v>
      </c>
    </row>
    <row r="23" spans="1:17" ht="95.25" thickTop="1" thickBot="1" x14ac:dyDescent="0.3">
      <c r="A23" s="25">
        <v>71</v>
      </c>
      <c r="B23" s="26" t="s">
        <v>460</v>
      </c>
      <c r="C23" s="27" t="s">
        <v>149</v>
      </c>
      <c r="D23" s="27" t="s">
        <v>461</v>
      </c>
      <c r="E23" s="27" t="s">
        <v>174</v>
      </c>
      <c r="F23" s="27" t="s">
        <v>462</v>
      </c>
      <c r="G23" s="27" t="s">
        <v>122</v>
      </c>
      <c r="H23" s="28">
        <v>1</v>
      </c>
      <c r="I23" s="27" t="s">
        <v>153</v>
      </c>
      <c r="J23" s="27" t="s">
        <v>126</v>
      </c>
      <c r="K23" s="29" t="s">
        <v>13</v>
      </c>
      <c r="L23" s="52" t="s">
        <v>593</v>
      </c>
      <c r="M23" s="30">
        <v>1</v>
      </c>
      <c r="N23" s="30">
        <v>1</v>
      </c>
      <c r="O23" s="31">
        <v>1</v>
      </c>
      <c r="P23" s="31">
        <v>1</v>
      </c>
      <c r="Q23" s="42" t="s">
        <v>1936</v>
      </c>
    </row>
    <row r="24" spans="1:17" ht="189" thickTop="1" thickBot="1" x14ac:dyDescent="0.3">
      <c r="A24" s="25">
        <v>235</v>
      </c>
      <c r="B24" s="26" t="s">
        <v>460</v>
      </c>
      <c r="C24" s="27" t="s">
        <v>194</v>
      </c>
      <c r="D24" s="27" t="s">
        <v>389</v>
      </c>
      <c r="E24" s="27" t="s">
        <v>246</v>
      </c>
      <c r="F24" s="27" t="s">
        <v>247</v>
      </c>
      <c r="G24" s="27" t="s">
        <v>440</v>
      </c>
      <c r="H24" s="28">
        <v>47421000000</v>
      </c>
      <c r="I24" s="27" t="s">
        <v>123</v>
      </c>
      <c r="J24" s="27" t="s">
        <v>124</v>
      </c>
      <c r="K24" s="29" t="s">
        <v>36</v>
      </c>
      <c r="L24" s="52" t="s">
        <v>700</v>
      </c>
      <c r="M24" s="30">
        <v>47421000000</v>
      </c>
      <c r="N24" s="30">
        <v>76099248081</v>
      </c>
      <c r="O24" s="31">
        <v>1.6047583998861263</v>
      </c>
      <c r="P24" s="31">
        <v>1.6047583998861263</v>
      </c>
      <c r="Q24" s="42" t="s">
        <v>1937</v>
      </c>
    </row>
    <row r="25" spans="1:17" ht="264" thickTop="1" thickBot="1" x14ac:dyDescent="0.3">
      <c r="A25" s="25">
        <v>104</v>
      </c>
      <c r="B25" s="26" t="s">
        <v>460</v>
      </c>
      <c r="C25" s="27" t="s">
        <v>194</v>
      </c>
      <c r="D25" s="27" t="s">
        <v>319</v>
      </c>
      <c r="E25" s="27" t="s">
        <v>320</v>
      </c>
      <c r="F25" s="27" t="s">
        <v>467</v>
      </c>
      <c r="G25" s="27" t="s">
        <v>122</v>
      </c>
      <c r="H25" s="151">
        <v>0.62190000000000001</v>
      </c>
      <c r="I25" s="27" t="s">
        <v>123</v>
      </c>
      <c r="J25" s="27" t="s">
        <v>261</v>
      </c>
      <c r="K25" s="29" t="s">
        <v>87</v>
      </c>
      <c r="L25" s="52" t="s">
        <v>378</v>
      </c>
      <c r="M25" s="30">
        <v>0.62190000000000001</v>
      </c>
      <c r="N25" s="30">
        <v>0.77490000000000003</v>
      </c>
      <c r="O25" s="31">
        <v>1.2460202604920405</v>
      </c>
      <c r="P25" s="31">
        <v>1.2460202604920405</v>
      </c>
      <c r="Q25" s="42" t="s">
        <v>1938</v>
      </c>
    </row>
    <row r="26" spans="1:17" ht="357.75" thickTop="1" thickBot="1" x14ac:dyDescent="0.3">
      <c r="A26" s="25">
        <v>36</v>
      </c>
      <c r="B26" s="26" t="s">
        <v>460</v>
      </c>
      <c r="C26" s="27" t="s">
        <v>194</v>
      </c>
      <c r="D26" s="27" t="s">
        <v>198</v>
      </c>
      <c r="E26" s="27" t="s">
        <v>195</v>
      </c>
      <c r="F26" s="27" t="s">
        <v>196</v>
      </c>
      <c r="G26" s="27" t="s">
        <v>122</v>
      </c>
      <c r="H26" s="28">
        <v>0.01</v>
      </c>
      <c r="I26" s="27" t="s">
        <v>123</v>
      </c>
      <c r="J26" s="27" t="s">
        <v>126</v>
      </c>
      <c r="K26" s="29" t="s">
        <v>18</v>
      </c>
      <c r="L26" s="52" t="s">
        <v>701</v>
      </c>
      <c r="M26" s="30">
        <v>0.01</v>
      </c>
      <c r="N26" s="30">
        <v>1.5508333333333334E-2</v>
      </c>
      <c r="O26" s="31">
        <v>1.5508333333333333</v>
      </c>
      <c r="P26" s="31">
        <v>1.5508333333333333</v>
      </c>
      <c r="Q26" s="357" t="s">
        <v>1939</v>
      </c>
    </row>
    <row r="27" spans="1:17" ht="57.75" thickTop="1" thickBot="1" x14ac:dyDescent="0.3">
      <c r="A27" s="25">
        <v>62</v>
      </c>
      <c r="B27" s="26" t="s">
        <v>460</v>
      </c>
      <c r="C27" s="27" t="s">
        <v>194</v>
      </c>
      <c r="D27" s="27" t="s">
        <v>389</v>
      </c>
      <c r="E27" s="27" t="s">
        <v>478</v>
      </c>
      <c r="F27" s="27" t="s">
        <v>479</v>
      </c>
      <c r="G27" s="27" t="s">
        <v>207</v>
      </c>
      <c r="H27" s="28">
        <v>1</v>
      </c>
      <c r="I27" s="27" t="s">
        <v>123</v>
      </c>
      <c r="J27" s="27" t="s">
        <v>124</v>
      </c>
      <c r="K27" s="29" t="s">
        <v>38</v>
      </c>
      <c r="L27" s="52" t="s">
        <v>702</v>
      </c>
      <c r="M27" s="30">
        <v>1</v>
      </c>
      <c r="N27" s="30">
        <v>1</v>
      </c>
      <c r="O27" s="31">
        <v>1</v>
      </c>
      <c r="P27" s="31">
        <v>1</v>
      </c>
      <c r="Q27" s="42" t="s">
        <v>1940</v>
      </c>
    </row>
    <row r="28" spans="1:17" ht="409.6" thickTop="1" thickBot="1" x14ac:dyDescent="0.3">
      <c r="A28" s="25">
        <v>37</v>
      </c>
      <c r="B28" s="26" t="s">
        <v>460</v>
      </c>
      <c r="C28" s="27" t="s">
        <v>194</v>
      </c>
      <c r="D28" s="27" t="s">
        <v>198</v>
      </c>
      <c r="E28" s="153" t="s">
        <v>199</v>
      </c>
      <c r="F28" s="27" t="s">
        <v>200</v>
      </c>
      <c r="G28" s="27" t="s">
        <v>122</v>
      </c>
      <c r="H28" s="28">
        <v>0.03</v>
      </c>
      <c r="I28" s="27" t="s">
        <v>123</v>
      </c>
      <c r="J28" s="27" t="s">
        <v>126</v>
      </c>
      <c r="K28" s="29" t="s">
        <v>18</v>
      </c>
      <c r="L28" s="52" t="s">
        <v>381</v>
      </c>
      <c r="M28" s="30">
        <v>0.03</v>
      </c>
      <c r="N28" s="30">
        <v>3.1158333333333333E-2</v>
      </c>
      <c r="O28" s="31">
        <v>1.0386111111111112</v>
      </c>
      <c r="P28" s="31">
        <v>1.0386111111111112</v>
      </c>
      <c r="Q28" s="412" t="s">
        <v>1941</v>
      </c>
    </row>
    <row r="29" spans="1:17" ht="207.75" thickTop="1" thickBot="1" x14ac:dyDescent="0.3">
      <c r="A29" s="25">
        <v>38</v>
      </c>
      <c r="B29" s="26" t="s">
        <v>460</v>
      </c>
      <c r="C29" s="27" t="s">
        <v>194</v>
      </c>
      <c r="D29" s="27" t="s">
        <v>198</v>
      </c>
      <c r="E29" s="27" t="s">
        <v>201</v>
      </c>
      <c r="F29" s="27" t="s">
        <v>202</v>
      </c>
      <c r="G29" s="27" t="s">
        <v>122</v>
      </c>
      <c r="H29" s="28">
        <v>0.02</v>
      </c>
      <c r="I29" s="27" t="s">
        <v>123</v>
      </c>
      <c r="J29" s="27" t="s">
        <v>126</v>
      </c>
      <c r="K29" s="29" t="s">
        <v>18</v>
      </c>
      <c r="L29" s="52" t="s">
        <v>703</v>
      </c>
      <c r="M29" s="30">
        <v>0.02</v>
      </c>
      <c r="N29" s="30">
        <v>3.6858333333333333E-2</v>
      </c>
      <c r="O29" s="31">
        <v>1.8429166666666665</v>
      </c>
      <c r="P29" s="31">
        <v>1.8429166666666665</v>
      </c>
      <c r="Q29" s="42" t="s">
        <v>1942</v>
      </c>
    </row>
    <row r="30" spans="1:17" ht="151.5" thickTop="1" thickBot="1" x14ac:dyDescent="0.3">
      <c r="A30" s="25">
        <v>142</v>
      </c>
      <c r="B30" s="26" t="s">
        <v>460</v>
      </c>
      <c r="C30" s="27" t="s">
        <v>203</v>
      </c>
      <c r="D30" s="27" t="s">
        <v>497</v>
      </c>
      <c r="E30" s="27" t="s">
        <v>498</v>
      </c>
      <c r="F30" s="27" t="s">
        <v>499</v>
      </c>
      <c r="G30" s="27" t="s">
        <v>122</v>
      </c>
      <c r="H30" s="28">
        <v>1</v>
      </c>
      <c r="I30" s="27" t="s">
        <v>130</v>
      </c>
      <c r="J30" s="27" t="s">
        <v>124</v>
      </c>
      <c r="K30" s="29" t="s">
        <v>36</v>
      </c>
      <c r="L30" s="52" t="s">
        <v>704</v>
      </c>
      <c r="M30" s="30">
        <v>1</v>
      </c>
      <c r="N30" s="30">
        <v>0.98399999999999999</v>
      </c>
      <c r="O30" s="31">
        <v>0.98399999999999999</v>
      </c>
      <c r="P30" s="31">
        <v>0.98399999999999999</v>
      </c>
      <c r="Q30" s="42" t="s">
        <v>1943</v>
      </c>
    </row>
    <row r="31" spans="1:17" ht="151.5" thickTop="1" thickBot="1" x14ac:dyDescent="0.3">
      <c r="A31" s="25">
        <v>144</v>
      </c>
      <c r="B31" s="26" t="s">
        <v>460</v>
      </c>
      <c r="C31" s="27" t="s">
        <v>203</v>
      </c>
      <c r="D31" s="27" t="s">
        <v>500</v>
      </c>
      <c r="E31" s="27" t="s">
        <v>501</v>
      </c>
      <c r="F31" s="27" t="s">
        <v>502</v>
      </c>
      <c r="G31" s="27" t="s">
        <v>122</v>
      </c>
      <c r="H31" s="28">
        <v>1</v>
      </c>
      <c r="I31" s="27" t="s">
        <v>130</v>
      </c>
      <c r="J31" s="27" t="s">
        <v>124</v>
      </c>
      <c r="K31" s="29" t="s">
        <v>36</v>
      </c>
      <c r="L31" s="52" t="s">
        <v>704</v>
      </c>
      <c r="M31" s="30">
        <v>1</v>
      </c>
      <c r="N31" s="30">
        <v>0.63500000000000001</v>
      </c>
      <c r="O31" s="31">
        <v>0.63500000000000001</v>
      </c>
      <c r="P31" s="31">
        <v>0.63500000000000001</v>
      </c>
      <c r="Q31" s="42" t="s">
        <v>1944</v>
      </c>
    </row>
    <row r="32" spans="1:17" ht="189" thickTop="1" thickBot="1" x14ac:dyDescent="0.3">
      <c r="A32" s="25">
        <v>23</v>
      </c>
      <c r="B32" s="26" t="s">
        <v>460</v>
      </c>
      <c r="C32" s="27" t="s">
        <v>194</v>
      </c>
      <c r="D32" s="27" t="s">
        <v>389</v>
      </c>
      <c r="E32" s="27" t="s">
        <v>478</v>
      </c>
      <c r="F32" s="27" t="s">
        <v>479</v>
      </c>
      <c r="G32" s="27" t="s">
        <v>207</v>
      </c>
      <c r="H32" s="28">
        <v>1</v>
      </c>
      <c r="I32" s="27" t="s">
        <v>123</v>
      </c>
      <c r="J32" s="27" t="s">
        <v>124</v>
      </c>
      <c r="K32" s="29" t="s">
        <v>36</v>
      </c>
      <c r="L32" s="52" t="s">
        <v>704</v>
      </c>
      <c r="M32" s="30">
        <v>1</v>
      </c>
      <c r="N32" s="30">
        <v>1</v>
      </c>
      <c r="O32" s="31">
        <v>1</v>
      </c>
      <c r="P32" s="31">
        <v>1</v>
      </c>
      <c r="Q32" s="42" t="s">
        <v>1945</v>
      </c>
    </row>
    <row r="33" spans="1:17" ht="114" thickTop="1" thickBot="1" x14ac:dyDescent="0.3">
      <c r="A33" s="25">
        <v>69</v>
      </c>
      <c r="B33" s="26" t="s">
        <v>480</v>
      </c>
      <c r="C33" s="27" t="s">
        <v>160</v>
      </c>
      <c r="D33" s="27" t="s">
        <v>169</v>
      </c>
      <c r="E33" s="27" t="s">
        <v>170</v>
      </c>
      <c r="F33" s="27" t="s">
        <v>386</v>
      </c>
      <c r="G33" s="27" t="s">
        <v>122</v>
      </c>
      <c r="H33" s="28">
        <v>1</v>
      </c>
      <c r="I33" s="27" t="s">
        <v>132</v>
      </c>
      <c r="J33" s="27" t="s">
        <v>126</v>
      </c>
      <c r="K33" s="29" t="s">
        <v>13</v>
      </c>
      <c r="L33" s="52" t="s">
        <v>593</v>
      </c>
      <c r="M33" s="30">
        <v>1</v>
      </c>
      <c r="N33" s="30">
        <v>1</v>
      </c>
      <c r="O33" s="31">
        <v>1</v>
      </c>
      <c r="P33" s="31">
        <v>1</v>
      </c>
      <c r="Q33" s="44" t="s">
        <v>1946</v>
      </c>
    </row>
    <row r="34" spans="1:17" ht="95.25" thickTop="1" thickBot="1" x14ac:dyDescent="0.3">
      <c r="A34" s="25">
        <v>75</v>
      </c>
      <c r="B34" s="26" t="s">
        <v>480</v>
      </c>
      <c r="C34" s="27" t="s">
        <v>160</v>
      </c>
      <c r="D34" s="27" t="s">
        <v>364</v>
      </c>
      <c r="E34" s="27" t="s">
        <v>377</v>
      </c>
      <c r="F34" s="27" t="s">
        <v>166</v>
      </c>
      <c r="G34" s="27" t="s">
        <v>122</v>
      </c>
      <c r="H34" s="28">
        <v>1</v>
      </c>
      <c r="I34" s="27" t="s">
        <v>132</v>
      </c>
      <c r="J34" s="27" t="s">
        <v>126</v>
      </c>
      <c r="K34" s="29" t="s">
        <v>11</v>
      </c>
      <c r="L34" s="52" t="s">
        <v>593</v>
      </c>
      <c r="M34" s="30">
        <v>1</v>
      </c>
      <c r="N34" s="30">
        <v>1</v>
      </c>
      <c r="O34" s="31">
        <v>1</v>
      </c>
      <c r="P34" s="31">
        <v>1</v>
      </c>
      <c r="Q34" s="44" t="s">
        <v>1947</v>
      </c>
    </row>
    <row r="35" spans="1:17" ht="151.5" thickTop="1" thickBot="1" x14ac:dyDescent="0.3">
      <c r="A35" s="25">
        <v>67</v>
      </c>
      <c r="B35" s="26" t="s">
        <v>480</v>
      </c>
      <c r="C35" s="27" t="s">
        <v>149</v>
      </c>
      <c r="D35" s="27" t="s">
        <v>461</v>
      </c>
      <c r="E35" s="27" t="s">
        <v>175</v>
      </c>
      <c r="F35" s="27" t="s">
        <v>176</v>
      </c>
      <c r="G35" s="27" t="s">
        <v>122</v>
      </c>
      <c r="H35" s="28">
        <v>1</v>
      </c>
      <c r="I35" s="27" t="s">
        <v>173</v>
      </c>
      <c r="J35" s="27" t="s">
        <v>126</v>
      </c>
      <c r="K35" s="29" t="s">
        <v>15</v>
      </c>
      <c r="L35" s="52" t="s">
        <v>593</v>
      </c>
      <c r="M35" s="30">
        <v>1</v>
      </c>
      <c r="N35" s="30">
        <v>0.79991111111111113</v>
      </c>
      <c r="O35" s="31">
        <v>0.79991111111111113</v>
      </c>
      <c r="P35" s="31">
        <v>0.79991111111111113</v>
      </c>
      <c r="Q35" s="42" t="s">
        <v>1948</v>
      </c>
    </row>
    <row r="36" spans="1:17" ht="57.75" thickTop="1" thickBot="1" x14ac:dyDescent="0.3">
      <c r="A36" s="25">
        <v>72</v>
      </c>
      <c r="B36" s="26" t="s">
        <v>480</v>
      </c>
      <c r="C36" s="27" t="s">
        <v>149</v>
      </c>
      <c r="D36" s="27" t="s">
        <v>461</v>
      </c>
      <c r="E36" s="27" t="s">
        <v>481</v>
      </c>
      <c r="F36" s="27" t="s">
        <v>482</v>
      </c>
      <c r="G36" s="27" t="s">
        <v>122</v>
      </c>
      <c r="H36" s="28">
        <v>0.75</v>
      </c>
      <c r="I36" s="27" t="s">
        <v>153</v>
      </c>
      <c r="J36" s="27" t="s">
        <v>126</v>
      </c>
      <c r="K36" s="29" t="s">
        <v>13</v>
      </c>
      <c r="L36" s="52" t="s">
        <v>593</v>
      </c>
      <c r="M36" s="30">
        <v>0.75</v>
      </c>
      <c r="N36" s="30">
        <v>0.75</v>
      </c>
      <c r="O36" s="31">
        <v>1</v>
      </c>
      <c r="P36" s="31">
        <v>1</v>
      </c>
      <c r="Q36" s="42" t="s">
        <v>1949</v>
      </c>
    </row>
    <row r="37" spans="1:17" ht="170.25" thickTop="1" thickBot="1" x14ac:dyDescent="0.3">
      <c r="A37" s="25">
        <v>68</v>
      </c>
      <c r="B37" s="26" t="s">
        <v>480</v>
      </c>
      <c r="C37" s="27" t="s">
        <v>149</v>
      </c>
      <c r="D37" s="27" t="s">
        <v>461</v>
      </c>
      <c r="E37" s="27" t="s">
        <v>483</v>
      </c>
      <c r="F37" s="27" t="s">
        <v>484</v>
      </c>
      <c r="G37" s="27" t="s">
        <v>122</v>
      </c>
      <c r="H37" s="28">
        <v>1</v>
      </c>
      <c r="I37" s="27" t="s">
        <v>153</v>
      </c>
      <c r="J37" s="27" t="s">
        <v>126</v>
      </c>
      <c r="K37" s="29" t="s">
        <v>15</v>
      </c>
      <c r="L37" s="52" t="s">
        <v>593</v>
      </c>
      <c r="M37" s="30">
        <v>1</v>
      </c>
      <c r="N37" s="30">
        <v>0.76500000000000001</v>
      </c>
      <c r="O37" s="31">
        <v>0.76500000000000001</v>
      </c>
      <c r="P37" s="31">
        <v>0.76500000000000001</v>
      </c>
      <c r="Q37" s="42" t="s">
        <v>1950</v>
      </c>
    </row>
    <row r="38" spans="1:17" ht="95.25" thickTop="1" thickBot="1" x14ac:dyDescent="0.3">
      <c r="A38" s="25">
        <v>64</v>
      </c>
      <c r="B38" s="26" t="s">
        <v>480</v>
      </c>
      <c r="C38" s="27" t="s">
        <v>149</v>
      </c>
      <c r="D38" s="27" t="s">
        <v>150</v>
      </c>
      <c r="E38" s="27" t="s">
        <v>151</v>
      </c>
      <c r="F38" s="27" t="s">
        <v>152</v>
      </c>
      <c r="G38" s="27" t="s">
        <v>122</v>
      </c>
      <c r="H38" s="28">
        <v>1</v>
      </c>
      <c r="I38" s="27" t="s">
        <v>153</v>
      </c>
      <c r="J38" s="27" t="s">
        <v>126</v>
      </c>
      <c r="K38" s="29" t="s">
        <v>7</v>
      </c>
      <c r="L38" s="52" t="s">
        <v>593</v>
      </c>
      <c r="M38" s="30">
        <v>1</v>
      </c>
      <c r="N38" s="30">
        <v>1</v>
      </c>
      <c r="O38" s="31">
        <v>1</v>
      </c>
      <c r="P38" s="31">
        <v>1</v>
      </c>
      <c r="Q38" s="42" t="s">
        <v>1951</v>
      </c>
    </row>
    <row r="39" spans="1:17" ht="80.25" thickTop="1" thickBot="1" x14ac:dyDescent="0.3">
      <c r="A39" s="25">
        <v>105</v>
      </c>
      <c r="B39" s="26" t="s">
        <v>485</v>
      </c>
      <c r="C39" s="27" t="s">
        <v>154</v>
      </c>
      <c r="D39" s="27" t="s">
        <v>165</v>
      </c>
      <c r="E39" s="27" t="s">
        <v>155</v>
      </c>
      <c r="F39" s="27" t="s">
        <v>486</v>
      </c>
      <c r="G39" s="27" t="s">
        <v>122</v>
      </c>
      <c r="H39" s="28">
        <v>0.9</v>
      </c>
      <c r="I39" s="27" t="s">
        <v>132</v>
      </c>
      <c r="J39" s="27" t="s">
        <v>126</v>
      </c>
      <c r="K39" s="29" t="s">
        <v>87</v>
      </c>
      <c r="L39" s="52" t="s">
        <v>391</v>
      </c>
      <c r="M39" s="30">
        <v>0.9</v>
      </c>
      <c r="N39" s="30">
        <v>1.1599999999999999</v>
      </c>
      <c r="O39" s="31">
        <v>1.2888888888888888</v>
      </c>
      <c r="P39" s="31">
        <v>1.2888888888888888</v>
      </c>
      <c r="Q39" s="42" t="s">
        <v>1952</v>
      </c>
    </row>
    <row r="40" spans="1:17" ht="34.5" thickTop="1" x14ac:dyDescent="0.35">
      <c r="M40" s="320"/>
      <c r="N40" s="320"/>
      <c r="O40" s="317" t="s">
        <v>157</v>
      </c>
      <c r="P40" s="318">
        <v>1.0455730481904779</v>
      </c>
      <c r="Q40" s="319" t="s">
        <v>158</v>
      </c>
    </row>
  </sheetData>
  <sheetProtection algorithmName="SHA-512" hashValue="dw5ScBHrKsnVv1Q0rxujXgzGAtaK2gaUK13siiCCME0A5cXMfitLdvmhCwbUJWZVCGTEmVPSUune4notRVZY0w==" saltValue="YxoXhGX4YHq2Yh13MsnYUw==" spinCount="100000" sheet="1" formatCells="0" formatColumns="0"/>
  <autoFilter ref="A3:Q39" xr:uid="{00000000-0001-0000-0400-000000000000}"/>
  <conditionalFormatting sqref="B4:B39">
    <cfRule type="containsText" dxfId="1556" priority="313" operator="containsText" text="Normatividad al Servicio del Cambio / Procesos">
      <formula>NOT(ISERROR(SEARCH("Normatividad al Servicio del Cambio / Procesos",B4)))</formula>
    </cfRule>
    <cfRule type="containsText" dxfId="1555" priority="341" operator="containsText" text="Transparencia y Cercanía al Ciudadano / Grupos de Interés ">
      <formula>NOT(ISERROR(SEARCH("Transparencia y Cercanía al Ciudadano / Grupos de Interés ",B4)))</formula>
    </cfRule>
    <cfRule type="containsText" dxfId="1554" priority="342" operator="containsText" text="Apoyo a la Modernización DIAN / Procesos">
      <formula>NOT(ISERROR(SEARCH("Apoyo a la Modernización DIAN / Procesos",B4)))</formula>
    </cfRule>
    <cfRule type="containsText" dxfId="1553" priority="343" operator="containsText" text="Transformación Cultural y Gestión del Cambio / Talento Humano">
      <formula>NOT(ISERROR(SEARCH("Transformación Cultural y Gestión del Cambio / Talento Humano",B4)))</formula>
    </cfRule>
    <cfRule type="containsText" dxfId="1552" priority="34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9 F4:G39">
    <cfRule type="containsText" dxfId="1551" priority="328" operator="containsText" text="Modernización y Gestión Integral de Procesos del Negocio / Procesos">
      <formula>NOT(ISERROR(SEARCH("Modernización y Gestión Integral de Procesos del Negocio / Procesos",C4)))</formula>
    </cfRule>
    <cfRule type="containsText" dxfId="1550" priority="329" operator="containsText" text="Transparencia y Cercanía al Ciudadano / Grupos de Interés">
      <formula>NOT(ISERROR(SEARCH("Transparencia y Cercanía al Ciudadano / Grupos de Interés",C4)))</formula>
    </cfRule>
    <cfRule type="containsText" dxfId="1549" priority="330" operator="containsText" text="Legitimidad y Sostenibilidad Fiscal / Resultados">
      <formula>NOT(ISERROR(SEARCH("Legitimidad y Sostenibilidad Fiscal / Resultados",C4)))</formula>
    </cfRule>
  </conditionalFormatting>
  <conditionalFormatting sqref="F4:G37 I4:J39">
    <cfRule type="containsText" dxfId="1548" priority="314" operator="containsText" text="Aprendizaje y Crecimiento / Talento Humano">
      <formula>NOT(ISERROR(SEARCH("Aprendizaje y Crecimiento / Talento Humano",F4)))</formula>
    </cfRule>
    <cfRule type="containsText" dxfId="1547" priority="315" operator="containsText" text="Modernización y Gestión Integral de Procesos del Negocio / Procesos">
      <formula>NOT(ISERROR(SEARCH("Modernización y Gestión Integral de Procesos del Negocio / Procesos",F4)))</formula>
    </cfRule>
    <cfRule type="containsText" dxfId="1546" priority="316" operator="containsText" text="Transparencia y Cercanía al Ciudadano / Grupos de Interés">
      <formula>NOT(ISERROR(SEARCH("Transparencia y Cercanía al Ciudadano / Grupos de Interés",F4)))</formula>
    </cfRule>
    <cfRule type="containsText" dxfId="1545" priority="317" operator="containsText" text="Legitimidad y Sostenibilidad Fiscal / Resultados">
      <formula>NOT(ISERROR(SEARCH("Legitimidad y Sostenibilidad Fiscal / Resultados",F4)))</formula>
    </cfRule>
  </conditionalFormatting>
  <conditionalFormatting sqref="F4:G39 C4:D39">
    <cfRule type="containsText" dxfId="1544" priority="327" operator="containsText" text="Aprendizaje y Crecimiento / Talento Humano">
      <formula>NOT(ISERROR(SEARCH("Aprendizaje y Crecimiento / Talento Humano",C4)))</formula>
    </cfRule>
  </conditionalFormatting>
  <conditionalFormatting sqref="H4:H39 M4:N39">
    <cfRule type="expression" dxfId="1543" priority="318">
      <formula>$G4&lt;&gt;"Porcentaje"</formula>
    </cfRule>
    <cfRule type="expression" dxfId="1542" priority="319">
      <formula>$G4="Porcentaje"</formula>
    </cfRule>
  </conditionalFormatting>
  <conditionalFormatting sqref="O4:O39">
    <cfRule type="containsText" dxfId="1541" priority="331" operator="containsText" text="Sin medición en la vigencia">
      <formula>NOT(ISERROR(SEARCH("Sin medición en la vigencia",O4)))</formula>
    </cfRule>
    <cfRule type="cellIs" dxfId="1540" priority="332" operator="greaterThan">
      <formula>1.1</formula>
    </cfRule>
    <cfRule type="cellIs" dxfId="1539" priority="333" operator="between">
      <formula>100%</formula>
      <formula>110%</formula>
    </cfRule>
    <cfRule type="cellIs" dxfId="1538" priority="334" operator="between">
      <formula>70%</formula>
      <formula>99.9999999%</formula>
    </cfRule>
    <cfRule type="cellIs" dxfId="1537" priority="335" operator="between">
      <formula>0</formula>
      <formula>0.6999999999999</formula>
    </cfRule>
  </conditionalFormatting>
  <conditionalFormatting sqref="P4:P39">
    <cfRule type="cellIs" dxfId="1536" priority="337" operator="greaterThan">
      <formula>1.1</formula>
    </cfRule>
    <cfRule type="cellIs" dxfId="1535" priority="338" operator="between">
      <formula>100%</formula>
      <formula>110%</formula>
    </cfRule>
    <cfRule type="cellIs" dxfId="1534" priority="339" operator="between">
      <formula>70%</formula>
      <formula>99.9999999%</formula>
    </cfRule>
    <cfRule type="cellIs" dxfId="1533" priority="340" operator="between">
      <formula>0</formula>
      <formula>0.6999999999999</formula>
    </cfRule>
  </conditionalFormatting>
  <conditionalFormatting sqref="L4:L39">
    <cfRule type="cellIs" dxfId="1532" priority="273" operator="equal">
      <formula>0</formula>
    </cfRule>
  </conditionalFormatting>
  <conditionalFormatting sqref="E21">
    <cfRule type="containsText" dxfId="1531" priority="23" operator="containsText" text="Modernización y Gestión Integral de Procesos del Negocio / Procesos">
      <formula>NOT(ISERROR(SEARCH("Modernización y Gestión Integral de Procesos del Negocio / Procesos",E21)))</formula>
    </cfRule>
    <cfRule type="containsText" dxfId="1530" priority="24" operator="containsText" text="Transparencia y Cercanía al Ciudadano / Grupos de Interés">
      <formula>NOT(ISERROR(SEARCH("Transparencia y Cercanía al Ciudadano / Grupos de Interés",E21)))</formula>
    </cfRule>
    <cfRule type="containsText" dxfId="1529" priority="25" operator="containsText" text="Legitimidad y Sostenibilidad Fiscal / Resultados">
      <formula>NOT(ISERROR(SEARCH("Legitimidad y Sostenibilidad Fiscal / Resultados",E21)))</formula>
    </cfRule>
  </conditionalFormatting>
  <conditionalFormatting sqref="E21">
    <cfRule type="containsText" dxfId="1528" priority="22" operator="containsText" text="Aprendizaje y Crecimiento / Talento Humano">
      <formula>NOT(ISERROR(SEARCH("Aprendizaje y Crecimiento / Talento Humano",E21)))</formula>
    </cfRule>
  </conditionalFormatting>
  <conditionalFormatting sqref="E12">
    <cfRule type="containsText" dxfId="1527" priority="19" operator="containsText" text="Modernización y Gestión Integral de Procesos del Negocio / Procesos">
      <formula>NOT(ISERROR(SEARCH("Modernización y Gestión Integral de Procesos del Negocio / Procesos",E12)))</formula>
    </cfRule>
    <cfRule type="containsText" dxfId="1526" priority="20" operator="containsText" text="Transparencia y Cercanía al Ciudadano / Grupos de Interés">
      <formula>NOT(ISERROR(SEARCH("Transparencia y Cercanía al Ciudadano / Grupos de Interés",E12)))</formula>
    </cfRule>
    <cfRule type="containsText" dxfId="1525" priority="21" operator="containsText" text="Legitimidad y Sostenibilidad Fiscal / Resultados">
      <formula>NOT(ISERROR(SEARCH("Legitimidad y Sostenibilidad Fiscal / Resultados",E12)))</formula>
    </cfRule>
  </conditionalFormatting>
  <conditionalFormatting sqref="E12">
    <cfRule type="containsText" dxfId="1524" priority="18" operator="containsText" text="Aprendizaje y Crecimiento / Talento Humano">
      <formula>NOT(ISERROR(SEARCH("Aprendizaje y Crecimiento / Talento Humano",E12)))</formula>
    </cfRule>
  </conditionalFormatting>
  <conditionalFormatting sqref="E22">
    <cfRule type="containsText" dxfId="1523" priority="15" operator="containsText" text="Modernización y Gestión Integral de Procesos del Negocio / Procesos">
      <formula>NOT(ISERROR(SEARCH("Modernización y Gestión Integral de Procesos del Negocio / Procesos",E22)))</formula>
    </cfRule>
    <cfRule type="containsText" dxfId="1522" priority="16" operator="containsText" text="Transparencia y Cercanía al Ciudadano / Grupos de Interés">
      <formula>NOT(ISERROR(SEARCH("Transparencia y Cercanía al Ciudadano / Grupos de Interés",E22)))</formula>
    </cfRule>
    <cfRule type="containsText" dxfId="1521" priority="17" operator="containsText" text="Legitimidad y Sostenibilidad Fiscal / Resultados">
      <formula>NOT(ISERROR(SEARCH("Legitimidad y Sostenibilidad Fiscal / Resultados",E22)))</formula>
    </cfRule>
  </conditionalFormatting>
  <conditionalFormatting sqref="E22">
    <cfRule type="containsText" dxfId="1520" priority="14" operator="containsText" text="Aprendizaje y Crecimiento / Talento Humano">
      <formula>NOT(ISERROR(SEARCH("Aprendizaje y Crecimiento / Talento Humano",E22)))</formula>
    </cfRule>
  </conditionalFormatting>
  <conditionalFormatting sqref="E28">
    <cfRule type="containsText" dxfId="1519" priority="11" operator="containsText" text="Modernización y Gestión Integral de Procesos del Negocio / Procesos">
      <formula>NOT(ISERROR(SEARCH("Modernización y Gestión Integral de Procesos del Negocio / Procesos",E28)))</formula>
    </cfRule>
    <cfRule type="containsText" dxfId="1518" priority="12" operator="containsText" text="Transparencia y Cercanía al Ciudadano / Grupos de Interés">
      <formula>NOT(ISERROR(SEARCH("Transparencia y Cercanía al Ciudadano / Grupos de Interés",E28)))</formula>
    </cfRule>
    <cfRule type="containsText" dxfId="1517" priority="13" operator="containsText" text="Legitimidad y Sostenibilidad Fiscal / Resultados">
      <formula>NOT(ISERROR(SEARCH("Legitimidad y Sostenibilidad Fiscal / Resultados",E28)))</formula>
    </cfRule>
  </conditionalFormatting>
  <conditionalFormatting sqref="E28">
    <cfRule type="containsText" dxfId="1516" priority="10" operator="containsText" text="Aprendizaje y Crecimiento / Talento Humano">
      <formula>NOT(ISERROR(SEARCH("Aprendizaje y Crecimiento / Talento Humano",E28)))</formula>
    </cfRule>
  </conditionalFormatting>
  <conditionalFormatting sqref="Q23">
    <cfRule type="cellIs" dxfId="1515" priority="9" operator="equal">
      <formula>0</formula>
    </cfRule>
  </conditionalFormatting>
  <conditionalFormatting sqref="Q36">
    <cfRule type="cellIs" dxfId="1514" priority="7" operator="equal">
      <formula>0</formula>
    </cfRule>
  </conditionalFormatting>
  <conditionalFormatting sqref="Q37">
    <cfRule type="cellIs" dxfId="1513" priority="6" operator="equal">
      <formula>0</formula>
    </cfRule>
  </conditionalFormatting>
  <conditionalFormatting sqref="Q38">
    <cfRule type="cellIs" dxfId="1512" priority="4" operator="equal">
      <formula>0</formula>
    </cfRule>
  </conditionalFormatting>
  <conditionalFormatting sqref="Q7">
    <cfRule type="cellIs" dxfId="1511" priority="1" operator="equal">
      <formula>0</formula>
    </cfRule>
  </conditionalFormatting>
  <hyperlinks>
    <hyperlink ref="Q40" location="Principal!A1" display="volver al índice" xr:uid="{DE6155B1-0C28-4AEC-822D-1A363DEEBFCD}"/>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36" operator="containsText" id="{10E89EF5-B2BE-449C-80A0-5D626552A4ED}">
            <xm:f>NOT(ISERROR(SEARCH("-",P4)))</xm:f>
            <xm:f>"-"</xm:f>
            <x14:dxf>
              <fill>
                <patternFill>
                  <bgColor rgb="FF000000"/>
                </patternFill>
              </fill>
            </x14:dxf>
          </x14:cfRule>
          <xm:sqref>P4:P39</xm:sqref>
        </x14:conditionalFormatting>
      </x14:conditionalFormattings>
    </ext>
  </extLst>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585E7-B165-44F1-B15E-1F0015152B25}">
  <sheetPr codeName="Sheet5">
    <pageSetUpPr fitToPage="1"/>
  </sheetPr>
  <dimension ref="A1:Q40"/>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10"/>
      <c r="B1" s="11" t="s">
        <v>118</v>
      </c>
      <c r="C1" s="10"/>
      <c r="D1" s="394">
        <v>48</v>
      </c>
      <c r="E1" s="9" t="s">
        <v>658</v>
      </c>
      <c r="F1" s="18"/>
      <c r="G1" s="18"/>
      <c r="H1" s="18"/>
      <c r="I1" s="10"/>
      <c r="J1" s="11"/>
      <c r="K1" s="12"/>
      <c r="L1" s="18"/>
      <c r="M1" s="14"/>
      <c r="N1" s="14"/>
      <c r="O1" s="15"/>
      <c r="P1" s="15"/>
      <c r="Q1" s="395"/>
    </row>
    <row r="2" spans="1:17" ht="69" customHeight="1" thickBot="1" x14ac:dyDescent="0.5">
      <c r="A2" s="10"/>
      <c r="B2" s="11"/>
      <c r="C2" s="394"/>
      <c r="D2" s="394"/>
      <c r="E2" s="82" t="s">
        <v>2213</v>
      </c>
      <c r="F2" s="18"/>
      <c r="G2" s="18"/>
      <c r="H2" s="12"/>
      <c r="I2" s="10"/>
      <c r="J2" s="11"/>
      <c r="K2" s="12"/>
      <c r="L2" s="18"/>
      <c r="M2" s="396" t="s">
        <v>119</v>
      </c>
      <c r="N2" s="397"/>
      <c r="O2" s="397"/>
      <c r="P2" s="397"/>
      <c r="Q2" s="397"/>
    </row>
    <row r="3" spans="1:17" ht="64.5" thickTop="1" thickBot="1" x14ac:dyDescent="0.3">
      <c r="A3" s="398" t="s">
        <v>422</v>
      </c>
      <c r="B3" s="398" t="s">
        <v>423</v>
      </c>
      <c r="C3" s="398" t="s">
        <v>424</v>
      </c>
      <c r="D3" s="398" t="s">
        <v>425</v>
      </c>
      <c r="E3" s="398" t="s">
        <v>426</v>
      </c>
      <c r="F3" s="398" t="s">
        <v>427</v>
      </c>
      <c r="G3" s="398" t="s">
        <v>428</v>
      </c>
      <c r="H3" s="398" t="s">
        <v>429</v>
      </c>
      <c r="I3" s="398" t="s">
        <v>430</v>
      </c>
      <c r="J3" s="398" t="s">
        <v>431</v>
      </c>
      <c r="K3" s="398" t="s">
        <v>432</v>
      </c>
      <c r="L3" s="398" t="s">
        <v>433</v>
      </c>
      <c r="M3" s="23" t="s">
        <v>434</v>
      </c>
      <c r="N3" s="23" t="s">
        <v>435</v>
      </c>
      <c r="O3" s="24" t="s">
        <v>436</v>
      </c>
      <c r="P3" s="24" t="s">
        <v>437</v>
      </c>
      <c r="Q3" s="399" t="s">
        <v>120</v>
      </c>
    </row>
    <row r="4" spans="1:17" ht="85.5" thickTop="1" thickBot="1" x14ac:dyDescent="0.3">
      <c r="A4" s="400">
        <v>56</v>
      </c>
      <c r="B4" s="401" t="s">
        <v>438</v>
      </c>
      <c r="C4" s="402" t="s">
        <v>127</v>
      </c>
      <c r="D4" s="402" t="s">
        <v>128</v>
      </c>
      <c r="E4" s="402" t="s">
        <v>129</v>
      </c>
      <c r="F4" s="402" t="s">
        <v>441</v>
      </c>
      <c r="G4" s="402" t="s">
        <v>122</v>
      </c>
      <c r="H4" s="402">
        <v>0.66500000000000004</v>
      </c>
      <c r="I4" s="402" t="s">
        <v>130</v>
      </c>
      <c r="J4" s="402" t="s">
        <v>126</v>
      </c>
      <c r="K4" s="30" t="s">
        <v>7</v>
      </c>
      <c r="L4" s="30" t="s">
        <v>382</v>
      </c>
      <c r="M4" s="30">
        <v>0.66500000000000004</v>
      </c>
      <c r="N4" s="30">
        <v>0.77700000000000002</v>
      </c>
      <c r="O4" s="31">
        <v>1.168421052631579</v>
      </c>
      <c r="P4" s="31">
        <v>1.168421052631579</v>
      </c>
      <c r="Q4" s="403" t="s">
        <v>2214</v>
      </c>
    </row>
    <row r="5" spans="1:17" ht="169.5" thickTop="1" thickBot="1" x14ac:dyDescent="0.3">
      <c r="A5" s="400">
        <v>136</v>
      </c>
      <c r="B5" s="401" t="s">
        <v>438</v>
      </c>
      <c r="C5" s="402" t="s">
        <v>127</v>
      </c>
      <c r="D5" s="402" t="s">
        <v>240</v>
      </c>
      <c r="E5" s="402" t="s">
        <v>241</v>
      </c>
      <c r="F5" s="402" t="s">
        <v>242</v>
      </c>
      <c r="G5" s="402" t="s">
        <v>231</v>
      </c>
      <c r="H5" s="402">
        <v>72999999999.999985</v>
      </c>
      <c r="I5" s="402" t="s">
        <v>123</v>
      </c>
      <c r="J5" s="402" t="s">
        <v>124</v>
      </c>
      <c r="K5" s="30" t="s">
        <v>36</v>
      </c>
      <c r="L5" s="30" t="s">
        <v>2215</v>
      </c>
      <c r="M5" s="30">
        <v>72999999999.999985</v>
      </c>
      <c r="N5" s="30">
        <v>431726389328</v>
      </c>
      <c r="O5" s="31">
        <v>5.9140601277808234</v>
      </c>
      <c r="P5" s="31">
        <v>2</v>
      </c>
      <c r="Q5" s="404" t="s">
        <v>2216</v>
      </c>
    </row>
    <row r="6" spans="1:17" ht="232.5" thickTop="1" thickBot="1" x14ac:dyDescent="0.3">
      <c r="A6" s="400">
        <v>145</v>
      </c>
      <c r="B6" s="401" t="s">
        <v>438</v>
      </c>
      <c r="C6" s="402" t="s">
        <v>127</v>
      </c>
      <c r="D6" s="402" t="s">
        <v>249</v>
      </c>
      <c r="E6" s="402" t="s">
        <v>250</v>
      </c>
      <c r="F6" s="402" t="s">
        <v>251</v>
      </c>
      <c r="G6" s="402" t="s">
        <v>231</v>
      </c>
      <c r="H6" s="402">
        <v>14000000000</v>
      </c>
      <c r="I6" s="402" t="s">
        <v>123</v>
      </c>
      <c r="J6" s="402" t="s">
        <v>124</v>
      </c>
      <c r="K6" s="30" t="s">
        <v>38</v>
      </c>
      <c r="L6" s="30" t="s">
        <v>2217</v>
      </c>
      <c r="M6" s="30">
        <v>14000000000</v>
      </c>
      <c r="N6" s="30">
        <v>45646533862</v>
      </c>
      <c r="O6" s="31">
        <v>3.2604667044285716</v>
      </c>
      <c r="P6" s="31">
        <v>2</v>
      </c>
      <c r="Q6" s="332" t="s">
        <v>2218</v>
      </c>
    </row>
    <row r="7" spans="1:17" ht="64.5" thickTop="1" thickBot="1" x14ac:dyDescent="0.3">
      <c r="A7" s="400">
        <v>65</v>
      </c>
      <c r="B7" s="401" t="s">
        <v>438</v>
      </c>
      <c r="C7" s="402" t="s">
        <v>127</v>
      </c>
      <c r="D7" s="402" t="s">
        <v>128</v>
      </c>
      <c r="E7" s="402" t="s">
        <v>359</v>
      </c>
      <c r="F7" s="402" t="s">
        <v>360</v>
      </c>
      <c r="G7" s="402" t="s">
        <v>122</v>
      </c>
      <c r="H7" s="402">
        <v>1</v>
      </c>
      <c r="I7" s="402" t="s">
        <v>132</v>
      </c>
      <c r="J7" s="402" t="s">
        <v>126</v>
      </c>
      <c r="K7" s="30" t="s">
        <v>15</v>
      </c>
      <c r="L7" s="30" t="s">
        <v>382</v>
      </c>
      <c r="M7" s="30">
        <v>1</v>
      </c>
      <c r="N7" s="30">
        <v>1</v>
      </c>
      <c r="O7" s="31">
        <v>1</v>
      </c>
      <c r="P7" s="31">
        <v>1</v>
      </c>
      <c r="Q7" s="332" t="s">
        <v>2219</v>
      </c>
    </row>
    <row r="8" spans="1:17" ht="148.5" thickTop="1" thickBot="1" x14ac:dyDescent="0.3">
      <c r="A8" s="400">
        <v>137</v>
      </c>
      <c r="B8" s="401" t="s">
        <v>438</v>
      </c>
      <c r="C8" s="402" t="s">
        <v>127</v>
      </c>
      <c r="D8" s="402" t="s">
        <v>489</v>
      </c>
      <c r="E8" s="402" t="s">
        <v>243</v>
      </c>
      <c r="F8" s="402" t="s">
        <v>244</v>
      </c>
      <c r="G8" s="402" t="s">
        <v>231</v>
      </c>
      <c r="H8" s="402">
        <v>7462999999.9999981</v>
      </c>
      <c r="I8" s="402" t="s">
        <v>123</v>
      </c>
      <c r="J8" s="402" t="s">
        <v>124</v>
      </c>
      <c r="K8" s="30" t="s">
        <v>36</v>
      </c>
      <c r="L8" s="30" t="s">
        <v>2215</v>
      </c>
      <c r="M8" s="30">
        <v>7462999999.9999981</v>
      </c>
      <c r="N8" s="30">
        <v>8248440584</v>
      </c>
      <c r="O8" s="31">
        <v>1.105244617982045</v>
      </c>
      <c r="P8" s="31">
        <v>1.105244617982045</v>
      </c>
      <c r="Q8" s="405" t="s">
        <v>2220</v>
      </c>
    </row>
    <row r="9" spans="1:17" ht="211.5" thickTop="1" thickBot="1" x14ac:dyDescent="0.3">
      <c r="A9" s="400">
        <v>146</v>
      </c>
      <c r="B9" s="401" t="s">
        <v>438</v>
      </c>
      <c r="C9" s="402" t="s">
        <v>127</v>
      </c>
      <c r="D9" s="402" t="s">
        <v>249</v>
      </c>
      <c r="E9" s="402" t="s">
        <v>490</v>
      </c>
      <c r="F9" s="402" t="s">
        <v>491</v>
      </c>
      <c r="G9" s="402" t="s">
        <v>231</v>
      </c>
      <c r="H9" s="402">
        <v>7466700000</v>
      </c>
      <c r="I9" s="402" t="s">
        <v>123</v>
      </c>
      <c r="J9" s="402" t="s">
        <v>124</v>
      </c>
      <c r="K9" s="30" t="s">
        <v>38</v>
      </c>
      <c r="L9" s="30" t="s">
        <v>2217</v>
      </c>
      <c r="M9" s="30">
        <v>7466700000</v>
      </c>
      <c r="N9" s="30">
        <v>70804043219</v>
      </c>
      <c r="O9" s="31">
        <v>9.482642026464168</v>
      </c>
      <c r="P9" s="31">
        <v>2</v>
      </c>
      <c r="Q9" s="332" t="s">
        <v>2221</v>
      </c>
    </row>
    <row r="10" spans="1:17" ht="106.5" thickTop="1" thickBot="1" x14ac:dyDescent="0.3">
      <c r="A10" s="400">
        <v>66</v>
      </c>
      <c r="B10" s="401" t="s">
        <v>438</v>
      </c>
      <c r="C10" s="402" t="s">
        <v>127</v>
      </c>
      <c r="D10" s="402" t="s">
        <v>128</v>
      </c>
      <c r="E10" s="402" t="s">
        <v>361</v>
      </c>
      <c r="F10" s="402" t="s">
        <v>383</v>
      </c>
      <c r="G10" s="402" t="s">
        <v>122</v>
      </c>
      <c r="H10" s="402">
        <v>1</v>
      </c>
      <c r="I10" s="402" t="s">
        <v>132</v>
      </c>
      <c r="J10" s="402" t="s">
        <v>126</v>
      </c>
      <c r="K10" s="30" t="s">
        <v>15</v>
      </c>
      <c r="L10" s="30" t="s">
        <v>382</v>
      </c>
      <c r="M10" s="30">
        <v>1</v>
      </c>
      <c r="N10" s="30">
        <v>1</v>
      </c>
      <c r="O10" s="31">
        <v>1</v>
      </c>
      <c r="P10" s="31">
        <v>1</v>
      </c>
      <c r="Q10" s="332" t="s">
        <v>2222</v>
      </c>
    </row>
    <row r="11" spans="1:17" ht="409.6" thickTop="1" thickBot="1" x14ac:dyDescent="0.3">
      <c r="A11" s="400">
        <v>109</v>
      </c>
      <c r="B11" s="401" t="s">
        <v>438</v>
      </c>
      <c r="C11" s="402" t="s">
        <v>290</v>
      </c>
      <c r="D11" s="402" t="s">
        <v>290</v>
      </c>
      <c r="E11" s="402" t="s">
        <v>317</v>
      </c>
      <c r="F11" s="402" t="s">
        <v>121</v>
      </c>
      <c r="G11" s="402" t="s">
        <v>122</v>
      </c>
      <c r="H11" s="402">
        <v>0.95</v>
      </c>
      <c r="I11" s="402" t="s">
        <v>123</v>
      </c>
      <c r="J11" s="402" t="s">
        <v>124</v>
      </c>
      <c r="K11" s="30" t="s">
        <v>93</v>
      </c>
      <c r="L11" s="30" t="s">
        <v>378</v>
      </c>
      <c r="M11" s="30">
        <v>0.95</v>
      </c>
      <c r="N11" s="30">
        <v>0.98199999999999998</v>
      </c>
      <c r="O11" s="31">
        <v>1.0336842105263158</v>
      </c>
      <c r="P11" s="31">
        <v>1.0336842105263158</v>
      </c>
      <c r="Q11" s="332" t="s">
        <v>2223</v>
      </c>
    </row>
    <row r="12" spans="1:17" ht="379.5" thickTop="1" thickBot="1" x14ac:dyDescent="0.3">
      <c r="A12" s="400">
        <v>32</v>
      </c>
      <c r="B12" s="401" t="s">
        <v>438</v>
      </c>
      <c r="C12" s="402" t="s">
        <v>127</v>
      </c>
      <c r="D12" s="402" t="s">
        <v>177</v>
      </c>
      <c r="E12" s="402" t="s">
        <v>182</v>
      </c>
      <c r="F12" s="402" t="s">
        <v>183</v>
      </c>
      <c r="G12" s="402" t="s">
        <v>440</v>
      </c>
      <c r="H12" s="402">
        <v>16062</v>
      </c>
      <c r="I12" s="402" t="s">
        <v>123</v>
      </c>
      <c r="J12" s="402" t="s">
        <v>124</v>
      </c>
      <c r="K12" s="30" t="s">
        <v>18</v>
      </c>
      <c r="L12" s="30" t="s">
        <v>381</v>
      </c>
      <c r="M12" s="30">
        <v>16062</v>
      </c>
      <c r="N12" s="30">
        <v>20574</v>
      </c>
      <c r="O12" s="31">
        <v>1.2809114680612625</v>
      </c>
      <c r="P12" s="31">
        <v>1.2809114680612625</v>
      </c>
      <c r="Q12" s="332" t="s">
        <v>2224</v>
      </c>
    </row>
    <row r="13" spans="1:17" ht="190.5" thickTop="1" thickBot="1" x14ac:dyDescent="0.3">
      <c r="A13" s="400">
        <v>138</v>
      </c>
      <c r="B13" s="401" t="s">
        <v>438</v>
      </c>
      <c r="C13" s="402" t="s">
        <v>127</v>
      </c>
      <c r="D13" s="402" t="s">
        <v>489</v>
      </c>
      <c r="E13" s="402" t="s">
        <v>245</v>
      </c>
      <c r="F13" s="402" t="s">
        <v>492</v>
      </c>
      <c r="G13" s="402" t="s">
        <v>231</v>
      </c>
      <c r="H13" s="402">
        <v>50000000000.000008</v>
      </c>
      <c r="I13" s="402" t="s">
        <v>123</v>
      </c>
      <c r="J13" s="402" t="s">
        <v>124</v>
      </c>
      <c r="K13" s="30" t="s">
        <v>36</v>
      </c>
      <c r="L13" s="30" t="s">
        <v>2215</v>
      </c>
      <c r="M13" s="30">
        <v>50000000000.000008</v>
      </c>
      <c r="N13" s="30">
        <v>30975402037</v>
      </c>
      <c r="O13" s="31">
        <v>0.61950804073999988</v>
      </c>
      <c r="P13" s="31">
        <v>0.61950804073999988</v>
      </c>
      <c r="Q13" s="404" t="s">
        <v>2225</v>
      </c>
    </row>
    <row r="14" spans="1:17" ht="169.5" thickTop="1" thickBot="1" x14ac:dyDescent="0.3">
      <c r="A14" s="400">
        <v>147</v>
      </c>
      <c r="B14" s="401" t="s">
        <v>438</v>
      </c>
      <c r="C14" s="402" t="s">
        <v>127</v>
      </c>
      <c r="D14" s="402" t="s">
        <v>249</v>
      </c>
      <c r="E14" s="402" t="s">
        <v>252</v>
      </c>
      <c r="F14" s="402" t="s">
        <v>252</v>
      </c>
      <c r="G14" s="402" t="s">
        <v>231</v>
      </c>
      <c r="H14" s="402">
        <v>300000000</v>
      </c>
      <c r="I14" s="402" t="s">
        <v>123</v>
      </c>
      <c r="J14" s="402" t="s">
        <v>124</v>
      </c>
      <c r="K14" s="30" t="s">
        <v>38</v>
      </c>
      <c r="L14" s="30" t="s">
        <v>2217</v>
      </c>
      <c r="M14" s="30">
        <v>300000000</v>
      </c>
      <c r="N14" s="30">
        <v>498785797</v>
      </c>
      <c r="O14" s="31">
        <v>1.6626193233333333</v>
      </c>
      <c r="P14" s="31">
        <v>1.6626193233333333</v>
      </c>
      <c r="Q14" s="332" t="s">
        <v>2226</v>
      </c>
    </row>
    <row r="15" spans="1:17" ht="409.6" thickTop="1" thickBot="1" x14ac:dyDescent="0.3">
      <c r="A15" s="400">
        <v>98</v>
      </c>
      <c r="B15" s="401" t="s">
        <v>438</v>
      </c>
      <c r="C15" s="402" t="s">
        <v>290</v>
      </c>
      <c r="D15" s="402" t="s">
        <v>446</v>
      </c>
      <c r="E15" s="402" t="s">
        <v>125</v>
      </c>
      <c r="F15" s="402" t="s">
        <v>331</v>
      </c>
      <c r="G15" s="402" t="s">
        <v>122</v>
      </c>
      <c r="H15" s="402">
        <v>0.95</v>
      </c>
      <c r="I15" s="402" t="s">
        <v>123</v>
      </c>
      <c r="J15" s="402" t="s">
        <v>126</v>
      </c>
      <c r="K15" s="30" t="s">
        <v>93</v>
      </c>
      <c r="L15" s="30" t="s">
        <v>378</v>
      </c>
      <c r="M15" s="30">
        <v>0.95</v>
      </c>
      <c r="N15" s="30">
        <v>1</v>
      </c>
      <c r="O15" s="31">
        <v>1.0526315789473684</v>
      </c>
      <c r="P15" s="31">
        <v>1.0526315789473684</v>
      </c>
      <c r="Q15" s="332" t="s">
        <v>2227</v>
      </c>
    </row>
    <row r="16" spans="1:17" ht="106.5" thickTop="1" thickBot="1" x14ac:dyDescent="0.3">
      <c r="A16" s="400">
        <v>234</v>
      </c>
      <c r="B16" s="401" t="s">
        <v>438</v>
      </c>
      <c r="C16" s="402" t="s">
        <v>127</v>
      </c>
      <c r="D16" s="402" t="s">
        <v>489</v>
      </c>
      <c r="E16" s="402" t="s">
        <v>493</v>
      </c>
      <c r="F16" s="402" t="s">
        <v>493</v>
      </c>
      <c r="G16" s="402" t="s">
        <v>231</v>
      </c>
      <c r="H16" s="402">
        <v>91463000000</v>
      </c>
      <c r="I16" s="402" t="s">
        <v>123</v>
      </c>
      <c r="J16" s="402" t="s">
        <v>124</v>
      </c>
      <c r="K16" s="30" t="s">
        <v>36</v>
      </c>
      <c r="L16" s="30" t="s">
        <v>2215</v>
      </c>
      <c r="M16" s="30">
        <v>91463000000</v>
      </c>
      <c r="N16" s="30">
        <v>0</v>
      </c>
      <c r="O16" s="31" t="s">
        <v>406</v>
      </c>
      <c r="P16" s="31" t="s">
        <v>291</v>
      </c>
      <c r="Q16" s="404" t="s">
        <v>2228</v>
      </c>
    </row>
    <row r="17" spans="1:17" ht="64.5" thickTop="1" thickBot="1" x14ac:dyDescent="0.3">
      <c r="A17" s="400">
        <v>73</v>
      </c>
      <c r="B17" s="401" t="s">
        <v>449</v>
      </c>
      <c r="C17" s="402" t="s">
        <v>160</v>
      </c>
      <c r="D17" s="402" t="s">
        <v>384</v>
      </c>
      <c r="E17" s="402" t="s">
        <v>167</v>
      </c>
      <c r="F17" s="402" t="s">
        <v>385</v>
      </c>
      <c r="G17" s="402" t="s">
        <v>145</v>
      </c>
      <c r="H17" s="402">
        <v>4</v>
      </c>
      <c r="I17" s="402" t="s">
        <v>123</v>
      </c>
      <c r="J17" s="402" t="s">
        <v>138</v>
      </c>
      <c r="K17" s="30" t="s">
        <v>11</v>
      </c>
      <c r="L17" s="30" t="s">
        <v>382</v>
      </c>
      <c r="M17" s="30">
        <v>4</v>
      </c>
      <c r="N17" s="30">
        <v>2.6833333333333336</v>
      </c>
      <c r="O17" s="31">
        <v>1.4906832298136645</v>
      </c>
      <c r="P17" s="31">
        <v>1.4906832298136645</v>
      </c>
      <c r="Q17" s="332" t="s">
        <v>2229</v>
      </c>
    </row>
    <row r="18" spans="1:17" ht="127.5" thickTop="1" thickBot="1" x14ac:dyDescent="0.3">
      <c r="A18" s="400">
        <v>74</v>
      </c>
      <c r="B18" s="401" t="s">
        <v>449</v>
      </c>
      <c r="C18" s="402" t="s">
        <v>160</v>
      </c>
      <c r="D18" s="402" t="s">
        <v>494</v>
      </c>
      <c r="E18" s="402" t="s">
        <v>495</v>
      </c>
      <c r="F18" s="402" t="s">
        <v>496</v>
      </c>
      <c r="G18" s="402" t="s">
        <v>145</v>
      </c>
      <c r="H18" s="406">
        <v>5.5</v>
      </c>
      <c r="I18" s="402" t="s">
        <v>123</v>
      </c>
      <c r="J18" s="402" t="s">
        <v>138</v>
      </c>
      <c r="K18" s="30" t="s">
        <v>11</v>
      </c>
      <c r="L18" s="30" t="s">
        <v>2217</v>
      </c>
      <c r="M18" s="30">
        <v>5.5</v>
      </c>
      <c r="N18" s="30">
        <v>3.6833333333333336</v>
      </c>
      <c r="O18" s="31">
        <v>1.4932126696832577</v>
      </c>
      <c r="P18" s="31">
        <v>1.4932126696832577</v>
      </c>
      <c r="Q18" s="407" t="s">
        <v>2230</v>
      </c>
    </row>
    <row r="19" spans="1:17" ht="148.5" thickTop="1" thickBot="1" x14ac:dyDescent="0.3">
      <c r="A19" s="400">
        <v>20</v>
      </c>
      <c r="B19" s="408" t="s">
        <v>449</v>
      </c>
      <c r="C19" s="409" t="s">
        <v>160</v>
      </c>
      <c r="D19" s="409" t="s">
        <v>402</v>
      </c>
      <c r="E19" s="409" t="s">
        <v>452</v>
      </c>
      <c r="F19" s="409" t="s">
        <v>453</v>
      </c>
      <c r="G19" s="409" t="s">
        <v>122</v>
      </c>
      <c r="H19" s="409">
        <v>1</v>
      </c>
      <c r="I19" s="409" t="s">
        <v>130</v>
      </c>
      <c r="J19" s="409" t="s">
        <v>126</v>
      </c>
      <c r="K19" s="99" t="s">
        <v>51</v>
      </c>
      <c r="L19" s="99" t="s">
        <v>547</v>
      </c>
      <c r="M19" s="99"/>
      <c r="N19" s="99"/>
      <c r="O19" s="98" t="s">
        <v>406</v>
      </c>
      <c r="P19" s="98" t="s">
        <v>291</v>
      </c>
      <c r="Q19" s="410" t="s">
        <v>1021</v>
      </c>
    </row>
    <row r="20" spans="1:17" ht="85.5" thickTop="1" thickBot="1" x14ac:dyDescent="0.3">
      <c r="A20" s="400">
        <v>33</v>
      </c>
      <c r="B20" s="401" t="s">
        <v>449</v>
      </c>
      <c r="C20" s="402" t="s">
        <v>160</v>
      </c>
      <c r="D20" s="402" t="s">
        <v>184</v>
      </c>
      <c r="E20" s="402" t="s">
        <v>185</v>
      </c>
      <c r="F20" s="402" t="s">
        <v>186</v>
      </c>
      <c r="G20" s="402" t="s">
        <v>122</v>
      </c>
      <c r="H20" s="402">
        <v>1</v>
      </c>
      <c r="I20" s="402" t="s">
        <v>267</v>
      </c>
      <c r="J20" s="402" t="s">
        <v>126</v>
      </c>
      <c r="K20" s="30" t="s">
        <v>18</v>
      </c>
      <c r="L20" s="30" t="s">
        <v>547</v>
      </c>
      <c r="M20" s="30">
        <v>1</v>
      </c>
      <c r="N20" s="30">
        <v>1</v>
      </c>
      <c r="O20" s="31">
        <v>1</v>
      </c>
      <c r="P20" s="31">
        <v>1</v>
      </c>
      <c r="Q20" s="332" t="s">
        <v>2231</v>
      </c>
    </row>
    <row r="21" spans="1:17" ht="232.5" thickTop="1" thickBot="1" x14ac:dyDescent="0.3">
      <c r="A21" s="400">
        <v>51</v>
      </c>
      <c r="B21" s="401" t="s">
        <v>460</v>
      </c>
      <c r="C21" s="402" t="s">
        <v>194</v>
      </c>
      <c r="D21" s="402" t="s">
        <v>198</v>
      </c>
      <c r="E21" s="402" t="s">
        <v>512</v>
      </c>
      <c r="F21" s="402" t="s">
        <v>213</v>
      </c>
      <c r="G21" s="402" t="s">
        <v>122</v>
      </c>
      <c r="H21" s="402">
        <v>0.8</v>
      </c>
      <c r="I21" s="402" t="s">
        <v>132</v>
      </c>
      <c r="J21" s="402" t="s">
        <v>126</v>
      </c>
      <c r="K21" s="30" t="s">
        <v>22</v>
      </c>
      <c r="L21" s="30" t="s">
        <v>381</v>
      </c>
      <c r="M21" s="30">
        <v>0.8</v>
      </c>
      <c r="N21" s="30">
        <v>1</v>
      </c>
      <c r="O21" s="31">
        <v>1.25</v>
      </c>
      <c r="P21" s="31">
        <v>1.25</v>
      </c>
      <c r="Q21" s="411" t="s">
        <v>2232</v>
      </c>
    </row>
    <row r="22" spans="1:17" ht="127.5" thickTop="1" thickBot="1" x14ac:dyDescent="0.3">
      <c r="A22" s="400">
        <v>42</v>
      </c>
      <c r="B22" s="401" t="s">
        <v>460</v>
      </c>
      <c r="C22" s="402" t="s">
        <v>194</v>
      </c>
      <c r="D22" s="402" t="s">
        <v>198</v>
      </c>
      <c r="E22" s="402" t="s">
        <v>513</v>
      </c>
      <c r="F22" s="402" t="s">
        <v>514</v>
      </c>
      <c r="G22" s="402" t="s">
        <v>207</v>
      </c>
      <c r="H22" s="402">
        <v>450</v>
      </c>
      <c r="I22" s="402" t="s">
        <v>123</v>
      </c>
      <c r="J22" s="402" t="s">
        <v>124</v>
      </c>
      <c r="K22" s="30" t="s">
        <v>30</v>
      </c>
      <c r="L22" s="30" t="s">
        <v>381</v>
      </c>
      <c r="M22" s="30">
        <v>450</v>
      </c>
      <c r="N22" s="30">
        <v>667</v>
      </c>
      <c r="O22" s="31">
        <v>1.4822222222222223</v>
      </c>
      <c r="P22" s="31">
        <v>1.4822222222222223</v>
      </c>
      <c r="Q22" s="332" t="s">
        <v>2233</v>
      </c>
    </row>
    <row r="23" spans="1:17" ht="64.5" thickTop="1" thickBot="1" x14ac:dyDescent="0.3">
      <c r="A23" s="400">
        <v>71</v>
      </c>
      <c r="B23" s="401" t="s">
        <v>460</v>
      </c>
      <c r="C23" s="402" t="s">
        <v>149</v>
      </c>
      <c r="D23" s="402" t="s">
        <v>461</v>
      </c>
      <c r="E23" s="402" t="s">
        <v>174</v>
      </c>
      <c r="F23" s="402" t="s">
        <v>462</v>
      </c>
      <c r="G23" s="402" t="s">
        <v>122</v>
      </c>
      <c r="H23" s="402">
        <v>1</v>
      </c>
      <c r="I23" s="402" t="s">
        <v>153</v>
      </c>
      <c r="J23" s="402" t="s">
        <v>126</v>
      </c>
      <c r="K23" s="30" t="s">
        <v>13</v>
      </c>
      <c r="L23" s="30" t="s">
        <v>382</v>
      </c>
      <c r="M23" s="30">
        <v>1</v>
      </c>
      <c r="N23" s="30">
        <v>1.4521999999999999</v>
      </c>
      <c r="O23" s="31">
        <v>1.4521999999999999</v>
      </c>
      <c r="P23" s="31">
        <v>1.4521999999999999</v>
      </c>
      <c r="Q23" s="332" t="s">
        <v>2234</v>
      </c>
    </row>
    <row r="24" spans="1:17" ht="85.5" thickTop="1" thickBot="1" x14ac:dyDescent="0.3">
      <c r="A24" s="400">
        <v>235</v>
      </c>
      <c r="B24" s="401" t="s">
        <v>460</v>
      </c>
      <c r="C24" s="402" t="s">
        <v>194</v>
      </c>
      <c r="D24" s="402" t="s">
        <v>389</v>
      </c>
      <c r="E24" s="402" t="s">
        <v>246</v>
      </c>
      <c r="F24" s="402" t="s">
        <v>247</v>
      </c>
      <c r="G24" s="402" t="s">
        <v>440</v>
      </c>
      <c r="H24" s="402">
        <v>20272000000</v>
      </c>
      <c r="I24" s="402" t="s">
        <v>123</v>
      </c>
      <c r="J24" s="402" t="s">
        <v>124</v>
      </c>
      <c r="K24" s="30" t="s">
        <v>36</v>
      </c>
      <c r="L24" s="30" t="s">
        <v>381</v>
      </c>
      <c r="M24" s="30">
        <v>20272000000</v>
      </c>
      <c r="N24" s="30">
        <v>16255275132</v>
      </c>
      <c r="O24" s="31">
        <v>0.80185848125493286</v>
      </c>
      <c r="P24" s="31">
        <v>0.80185848125493286</v>
      </c>
      <c r="Q24" s="405" t="s">
        <v>2235</v>
      </c>
    </row>
    <row r="25" spans="1:17" ht="127.5" thickTop="1" thickBot="1" x14ac:dyDescent="0.3">
      <c r="A25" s="400">
        <v>104</v>
      </c>
      <c r="B25" s="401" t="s">
        <v>460</v>
      </c>
      <c r="C25" s="402" t="s">
        <v>194</v>
      </c>
      <c r="D25" s="402" t="s">
        <v>319</v>
      </c>
      <c r="E25" s="402" t="s">
        <v>320</v>
      </c>
      <c r="F25" s="402" t="s">
        <v>467</v>
      </c>
      <c r="G25" s="402" t="s">
        <v>122</v>
      </c>
      <c r="H25" s="402">
        <v>0.58389999999999997</v>
      </c>
      <c r="I25" s="402" t="s">
        <v>123</v>
      </c>
      <c r="J25" s="402" t="s">
        <v>261</v>
      </c>
      <c r="K25" s="30" t="s">
        <v>87</v>
      </c>
      <c r="L25" s="30" t="s">
        <v>378</v>
      </c>
      <c r="M25" s="30">
        <v>0.58389999999999997</v>
      </c>
      <c r="N25" s="30">
        <v>0.51829999999999998</v>
      </c>
      <c r="O25" s="31">
        <v>0.88765199520465832</v>
      </c>
      <c r="P25" s="31">
        <v>0.88765199520465832</v>
      </c>
      <c r="Q25" s="332" t="s">
        <v>2236</v>
      </c>
    </row>
    <row r="26" spans="1:17" ht="148.5" thickTop="1" thickBot="1" x14ac:dyDescent="0.3">
      <c r="A26" s="400">
        <v>36</v>
      </c>
      <c r="B26" s="401" t="s">
        <v>460</v>
      </c>
      <c r="C26" s="402" t="s">
        <v>194</v>
      </c>
      <c r="D26" s="402" t="s">
        <v>198</v>
      </c>
      <c r="E26" s="402" t="s">
        <v>195</v>
      </c>
      <c r="F26" s="402" t="s">
        <v>196</v>
      </c>
      <c r="G26" s="402" t="s">
        <v>122</v>
      </c>
      <c r="H26" s="402">
        <v>0.01</v>
      </c>
      <c r="I26" s="402" t="s">
        <v>123</v>
      </c>
      <c r="J26" s="402" t="s">
        <v>126</v>
      </c>
      <c r="K26" s="30" t="s">
        <v>18</v>
      </c>
      <c r="L26" s="30" t="s">
        <v>701</v>
      </c>
      <c r="M26" s="30">
        <v>0.01</v>
      </c>
      <c r="N26" s="30">
        <v>1.9506666666666669E-2</v>
      </c>
      <c r="O26" s="31">
        <v>1.9506666666666668</v>
      </c>
      <c r="P26" s="31">
        <v>1.9506666666666668</v>
      </c>
      <c r="Q26" s="332" t="s">
        <v>2237</v>
      </c>
    </row>
    <row r="27" spans="1:17" ht="106.5" thickTop="1" thickBot="1" x14ac:dyDescent="0.3">
      <c r="A27" s="400">
        <v>62</v>
      </c>
      <c r="B27" s="401" t="s">
        <v>460</v>
      </c>
      <c r="C27" s="402" t="s">
        <v>194</v>
      </c>
      <c r="D27" s="402" t="s">
        <v>389</v>
      </c>
      <c r="E27" s="402" t="s">
        <v>478</v>
      </c>
      <c r="F27" s="402" t="s">
        <v>479</v>
      </c>
      <c r="G27" s="402" t="s">
        <v>207</v>
      </c>
      <c r="H27" s="402">
        <v>1</v>
      </c>
      <c r="I27" s="402" t="s">
        <v>123</v>
      </c>
      <c r="J27" s="402" t="s">
        <v>124</v>
      </c>
      <c r="K27" s="30" t="s">
        <v>38</v>
      </c>
      <c r="L27" s="30" t="s">
        <v>2217</v>
      </c>
      <c r="M27" s="30">
        <v>1</v>
      </c>
      <c r="N27" s="30">
        <v>1</v>
      </c>
      <c r="O27" s="31">
        <v>1</v>
      </c>
      <c r="P27" s="31">
        <v>1</v>
      </c>
      <c r="Q27" s="332" t="s">
        <v>2238</v>
      </c>
    </row>
    <row r="28" spans="1:17" ht="316.5" thickTop="1" thickBot="1" x14ac:dyDescent="0.3">
      <c r="A28" s="400">
        <v>37</v>
      </c>
      <c r="B28" s="401" t="s">
        <v>460</v>
      </c>
      <c r="C28" s="402" t="s">
        <v>194</v>
      </c>
      <c r="D28" s="402" t="s">
        <v>198</v>
      </c>
      <c r="E28" s="402" t="s">
        <v>199</v>
      </c>
      <c r="F28" s="402" t="s">
        <v>200</v>
      </c>
      <c r="G28" s="402" t="s">
        <v>122</v>
      </c>
      <c r="H28" s="402">
        <v>0.03</v>
      </c>
      <c r="I28" s="402" t="s">
        <v>123</v>
      </c>
      <c r="J28" s="402" t="s">
        <v>126</v>
      </c>
      <c r="K28" s="30" t="s">
        <v>18</v>
      </c>
      <c r="L28" s="30" t="s">
        <v>381</v>
      </c>
      <c r="M28" s="30">
        <v>0.03</v>
      </c>
      <c r="N28" s="30">
        <v>2.5158333333333331E-2</v>
      </c>
      <c r="O28" s="31">
        <v>0.83861111111111108</v>
      </c>
      <c r="P28" s="31">
        <v>0.83861111111111108</v>
      </c>
      <c r="Q28" s="332" t="s">
        <v>2239</v>
      </c>
    </row>
    <row r="29" spans="1:17" ht="190.5" thickTop="1" thickBot="1" x14ac:dyDescent="0.3">
      <c r="A29" s="400">
        <v>38</v>
      </c>
      <c r="B29" s="401" t="s">
        <v>460</v>
      </c>
      <c r="C29" s="402" t="s">
        <v>194</v>
      </c>
      <c r="D29" s="402" t="s">
        <v>198</v>
      </c>
      <c r="E29" s="402" t="s">
        <v>201</v>
      </c>
      <c r="F29" s="402" t="s">
        <v>202</v>
      </c>
      <c r="G29" s="402" t="s">
        <v>122</v>
      </c>
      <c r="H29" s="402">
        <v>0.02</v>
      </c>
      <c r="I29" s="402" t="s">
        <v>123</v>
      </c>
      <c r="J29" s="402" t="s">
        <v>126</v>
      </c>
      <c r="K29" s="30" t="s">
        <v>18</v>
      </c>
      <c r="L29" s="30" t="s">
        <v>2240</v>
      </c>
      <c r="M29" s="30">
        <v>0.02</v>
      </c>
      <c r="N29" s="30">
        <v>4.0158333333333338E-2</v>
      </c>
      <c r="O29" s="31">
        <v>2.007916666666667</v>
      </c>
      <c r="P29" s="31">
        <v>2</v>
      </c>
      <c r="Q29" s="332" t="s">
        <v>2241</v>
      </c>
    </row>
    <row r="30" spans="1:17" ht="85.5" thickTop="1" thickBot="1" x14ac:dyDescent="0.3">
      <c r="A30" s="400">
        <v>142</v>
      </c>
      <c r="B30" s="401" t="s">
        <v>460</v>
      </c>
      <c r="C30" s="402" t="s">
        <v>203</v>
      </c>
      <c r="D30" s="402" t="s">
        <v>497</v>
      </c>
      <c r="E30" s="402" t="s">
        <v>498</v>
      </c>
      <c r="F30" s="402" t="s">
        <v>499</v>
      </c>
      <c r="G30" s="402" t="s">
        <v>122</v>
      </c>
      <c r="H30" s="402">
        <v>1</v>
      </c>
      <c r="I30" s="402" t="s">
        <v>130</v>
      </c>
      <c r="J30" s="402" t="s">
        <v>124</v>
      </c>
      <c r="K30" s="30" t="s">
        <v>36</v>
      </c>
      <c r="L30" s="30" t="s">
        <v>2215</v>
      </c>
      <c r="M30" s="30">
        <v>1</v>
      </c>
      <c r="N30" s="30">
        <v>0.999</v>
      </c>
      <c r="O30" s="31">
        <v>0.999</v>
      </c>
      <c r="P30" s="31">
        <v>0.999</v>
      </c>
      <c r="Q30" s="332" t="s">
        <v>2242</v>
      </c>
    </row>
    <row r="31" spans="1:17" ht="85.5" thickTop="1" thickBot="1" x14ac:dyDescent="0.3">
      <c r="A31" s="400">
        <v>144</v>
      </c>
      <c r="B31" s="401" t="s">
        <v>460</v>
      </c>
      <c r="C31" s="402" t="s">
        <v>203</v>
      </c>
      <c r="D31" s="402" t="s">
        <v>500</v>
      </c>
      <c r="E31" s="402" t="s">
        <v>501</v>
      </c>
      <c r="F31" s="402" t="s">
        <v>502</v>
      </c>
      <c r="G31" s="402" t="s">
        <v>122</v>
      </c>
      <c r="H31" s="402">
        <v>1</v>
      </c>
      <c r="I31" s="402" t="s">
        <v>130</v>
      </c>
      <c r="J31" s="402" t="s">
        <v>124</v>
      </c>
      <c r="K31" s="30" t="s">
        <v>36</v>
      </c>
      <c r="L31" s="30" t="s">
        <v>2215</v>
      </c>
      <c r="M31" s="30">
        <v>1</v>
      </c>
      <c r="N31" s="30">
        <v>1</v>
      </c>
      <c r="O31" s="31">
        <v>1</v>
      </c>
      <c r="P31" s="31">
        <v>1</v>
      </c>
      <c r="Q31" s="332" t="s">
        <v>2243</v>
      </c>
    </row>
    <row r="32" spans="1:17" ht="85.5" thickTop="1" thickBot="1" x14ac:dyDescent="0.3">
      <c r="A32" s="400">
        <v>23</v>
      </c>
      <c r="B32" s="401" t="s">
        <v>460</v>
      </c>
      <c r="C32" s="402" t="s">
        <v>194</v>
      </c>
      <c r="D32" s="402" t="s">
        <v>389</v>
      </c>
      <c r="E32" s="402" t="s">
        <v>478</v>
      </c>
      <c r="F32" s="402" t="s">
        <v>479</v>
      </c>
      <c r="G32" s="402" t="s">
        <v>207</v>
      </c>
      <c r="H32" s="402">
        <v>1</v>
      </c>
      <c r="I32" s="402" t="s">
        <v>123</v>
      </c>
      <c r="J32" s="402" t="s">
        <v>124</v>
      </c>
      <c r="K32" s="30" t="s">
        <v>36</v>
      </c>
      <c r="L32" s="30" t="s">
        <v>2215</v>
      </c>
      <c r="M32" s="30">
        <v>1</v>
      </c>
      <c r="N32" s="30">
        <v>1</v>
      </c>
      <c r="O32" s="31">
        <v>1</v>
      </c>
      <c r="P32" s="31">
        <v>1</v>
      </c>
      <c r="Q32" s="332" t="s">
        <v>2244</v>
      </c>
    </row>
    <row r="33" spans="1:17" ht="85.5" thickTop="1" thickBot="1" x14ac:dyDescent="0.3">
      <c r="A33" s="400">
        <v>69</v>
      </c>
      <c r="B33" s="401" t="s">
        <v>480</v>
      </c>
      <c r="C33" s="402" t="s">
        <v>160</v>
      </c>
      <c r="D33" s="402" t="s">
        <v>169</v>
      </c>
      <c r="E33" s="402" t="s">
        <v>170</v>
      </c>
      <c r="F33" s="402" t="s">
        <v>386</v>
      </c>
      <c r="G33" s="402" t="s">
        <v>122</v>
      </c>
      <c r="H33" s="402">
        <v>1</v>
      </c>
      <c r="I33" s="402" t="s">
        <v>132</v>
      </c>
      <c r="J33" s="402" t="s">
        <v>126</v>
      </c>
      <c r="K33" s="30" t="s">
        <v>13</v>
      </c>
      <c r="L33" s="30" t="s">
        <v>382</v>
      </c>
      <c r="M33" s="30">
        <v>1</v>
      </c>
      <c r="N33" s="30">
        <v>1</v>
      </c>
      <c r="O33" s="31">
        <v>1</v>
      </c>
      <c r="P33" s="31">
        <v>1</v>
      </c>
      <c r="Q33" s="332" t="s">
        <v>2245</v>
      </c>
    </row>
    <row r="34" spans="1:17" ht="64.5" thickTop="1" thickBot="1" x14ac:dyDescent="0.3">
      <c r="A34" s="400">
        <v>75</v>
      </c>
      <c r="B34" s="401" t="s">
        <v>480</v>
      </c>
      <c r="C34" s="402" t="s">
        <v>160</v>
      </c>
      <c r="D34" s="402" t="s">
        <v>364</v>
      </c>
      <c r="E34" s="402" t="s">
        <v>377</v>
      </c>
      <c r="F34" s="402" t="s">
        <v>166</v>
      </c>
      <c r="G34" s="402" t="s">
        <v>122</v>
      </c>
      <c r="H34" s="402">
        <v>1</v>
      </c>
      <c r="I34" s="402" t="s">
        <v>132</v>
      </c>
      <c r="J34" s="402" t="s">
        <v>126</v>
      </c>
      <c r="K34" s="30" t="s">
        <v>11</v>
      </c>
      <c r="L34" s="30" t="s">
        <v>382</v>
      </c>
      <c r="M34" s="30">
        <v>1</v>
      </c>
      <c r="N34" s="30">
        <v>1</v>
      </c>
      <c r="O34" s="31">
        <v>1</v>
      </c>
      <c r="P34" s="31">
        <v>1</v>
      </c>
      <c r="Q34" s="332" t="s">
        <v>2246</v>
      </c>
    </row>
    <row r="35" spans="1:17" ht="64.5" thickTop="1" thickBot="1" x14ac:dyDescent="0.3">
      <c r="A35" s="400">
        <v>67</v>
      </c>
      <c r="B35" s="401" t="s">
        <v>480</v>
      </c>
      <c r="C35" s="402" t="s">
        <v>149</v>
      </c>
      <c r="D35" s="402" t="s">
        <v>461</v>
      </c>
      <c r="E35" s="402" t="s">
        <v>175</v>
      </c>
      <c r="F35" s="402" t="s">
        <v>176</v>
      </c>
      <c r="G35" s="402" t="s">
        <v>122</v>
      </c>
      <c r="H35" s="402">
        <v>1</v>
      </c>
      <c r="I35" s="402" t="s">
        <v>173</v>
      </c>
      <c r="J35" s="402" t="s">
        <v>126</v>
      </c>
      <c r="K35" s="30" t="s">
        <v>15</v>
      </c>
      <c r="L35" s="30" t="s">
        <v>382</v>
      </c>
      <c r="M35" s="30">
        <v>1</v>
      </c>
      <c r="N35" s="30">
        <v>1</v>
      </c>
      <c r="O35" s="31">
        <v>1</v>
      </c>
      <c r="P35" s="31">
        <v>1</v>
      </c>
      <c r="Q35" s="332" t="s">
        <v>2247</v>
      </c>
    </row>
    <row r="36" spans="1:17" ht="64.5" thickTop="1" thickBot="1" x14ac:dyDescent="0.3">
      <c r="A36" s="400">
        <v>72</v>
      </c>
      <c r="B36" s="401" t="s">
        <v>480</v>
      </c>
      <c r="C36" s="402" t="s">
        <v>149</v>
      </c>
      <c r="D36" s="402" t="s">
        <v>461</v>
      </c>
      <c r="E36" s="402" t="s">
        <v>481</v>
      </c>
      <c r="F36" s="402" t="s">
        <v>482</v>
      </c>
      <c r="G36" s="402" t="s">
        <v>122</v>
      </c>
      <c r="H36" s="402">
        <v>0.75</v>
      </c>
      <c r="I36" s="402" t="s">
        <v>153</v>
      </c>
      <c r="J36" s="402" t="s">
        <v>126</v>
      </c>
      <c r="K36" s="30" t="s">
        <v>13</v>
      </c>
      <c r="L36" s="30" t="s">
        <v>382</v>
      </c>
      <c r="M36" s="30">
        <v>0.75</v>
      </c>
      <c r="N36" s="30">
        <v>1.0167999999999999</v>
      </c>
      <c r="O36" s="31">
        <v>1.3557333333333332</v>
      </c>
      <c r="P36" s="31">
        <v>1.3557333333333332</v>
      </c>
      <c r="Q36" s="332" t="s">
        <v>2248</v>
      </c>
    </row>
    <row r="37" spans="1:17" ht="106.5" thickTop="1" thickBot="1" x14ac:dyDescent="0.3">
      <c r="A37" s="400">
        <v>68</v>
      </c>
      <c r="B37" s="401" t="s">
        <v>480</v>
      </c>
      <c r="C37" s="402" t="s">
        <v>149</v>
      </c>
      <c r="D37" s="402" t="s">
        <v>461</v>
      </c>
      <c r="E37" s="402" t="s">
        <v>483</v>
      </c>
      <c r="F37" s="402" t="s">
        <v>484</v>
      </c>
      <c r="G37" s="402" t="s">
        <v>122</v>
      </c>
      <c r="H37" s="402">
        <v>1</v>
      </c>
      <c r="I37" s="402" t="s">
        <v>153</v>
      </c>
      <c r="J37" s="402" t="s">
        <v>126</v>
      </c>
      <c r="K37" s="30" t="s">
        <v>15</v>
      </c>
      <c r="L37" s="30" t="s">
        <v>382</v>
      </c>
      <c r="M37" s="30">
        <v>1</v>
      </c>
      <c r="N37" s="30">
        <v>0.82499999999999996</v>
      </c>
      <c r="O37" s="31">
        <v>0.82499999999999996</v>
      </c>
      <c r="P37" s="31">
        <v>0.82499999999999996</v>
      </c>
      <c r="Q37" s="332" t="s">
        <v>2249</v>
      </c>
    </row>
    <row r="38" spans="1:17" ht="85.5" thickTop="1" thickBot="1" x14ac:dyDescent="0.3">
      <c r="A38" s="400">
        <v>64</v>
      </c>
      <c r="B38" s="401" t="s">
        <v>480</v>
      </c>
      <c r="C38" s="402" t="s">
        <v>149</v>
      </c>
      <c r="D38" s="402" t="s">
        <v>150</v>
      </c>
      <c r="E38" s="402" t="s">
        <v>151</v>
      </c>
      <c r="F38" s="402" t="s">
        <v>152</v>
      </c>
      <c r="G38" s="402" t="s">
        <v>122</v>
      </c>
      <c r="H38" s="402">
        <v>1</v>
      </c>
      <c r="I38" s="402" t="s">
        <v>153</v>
      </c>
      <c r="J38" s="402" t="s">
        <v>126</v>
      </c>
      <c r="K38" s="30" t="s">
        <v>7</v>
      </c>
      <c r="L38" s="30" t="s">
        <v>382</v>
      </c>
      <c r="M38" s="30">
        <v>1</v>
      </c>
      <c r="N38" s="30">
        <v>1</v>
      </c>
      <c r="O38" s="31">
        <v>1</v>
      </c>
      <c r="P38" s="31">
        <v>1</v>
      </c>
      <c r="Q38" s="332" t="s">
        <v>2250</v>
      </c>
    </row>
    <row r="39" spans="1:17" ht="148.5" thickTop="1" thickBot="1" x14ac:dyDescent="0.3">
      <c r="A39" s="400">
        <v>105</v>
      </c>
      <c r="B39" s="401" t="s">
        <v>485</v>
      </c>
      <c r="C39" s="402" t="s">
        <v>154</v>
      </c>
      <c r="D39" s="402" t="s">
        <v>165</v>
      </c>
      <c r="E39" s="402" t="s">
        <v>155</v>
      </c>
      <c r="F39" s="402" t="s">
        <v>486</v>
      </c>
      <c r="G39" s="402" t="s">
        <v>122</v>
      </c>
      <c r="H39" s="402">
        <v>0.9</v>
      </c>
      <c r="I39" s="402" t="s">
        <v>132</v>
      </c>
      <c r="J39" s="402" t="s">
        <v>126</v>
      </c>
      <c r="K39" s="30" t="s">
        <v>87</v>
      </c>
      <c r="L39" s="30" t="s">
        <v>391</v>
      </c>
      <c r="M39" s="30">
        <v>0.9</v>
      </c>
      <c r="N39" s="30">
        <v>1.1299999999999999</v>
      </c>
      <c r="O39" s="31">
        <v>1.2555555555555553</v>
      </c>
      <c r="P39" s="31">
        <v>1.2555555555555553</v>
      </c>
      <c r="Q39" s="404" t="s">
        <v>2251</v>
      </c>
    </row>
    <row r="40" spans="1:17" ht="34.5" thickTop="1" x14ac:dyDescent="0.35">
      <c r="M40" s="320"/>
      <c r="N40" s="320"/>
      <c r="O40" s="317" t="s">
        <v>157</v>
      </c>
      <c r="P40" s="318">
        <v>1.2354533987372738</v>
      </c>
      <c r="Q40" s="319" t="s">
        <v>158</v>
      </c>
    </row>
  </sheetData>
  <sheetProtection algorithmName="SHA-512" hashValue="KgkwP2n/o6h74QCOZB5nZM3TOkeqUT0Mg2T1v4KC/GCM2EcYXKw6BZ2GJqXSrKzV/KA8QYOvQxgWobrNKumneg==" saltValue="pKdmIoocZjSaZRUJL3KDiQ==" spinCount="100000" sheet="1" formatCells="0" formatColumns="0"/>
  <autoFilter ref="A3:Q39" xr:uid="{00000000-0001-0000-0400-000000000000}"/>
  <mergeCells count="1">
    <mergeCell ref="M2:Q2"/>
  </mergeCells>
  <conditionalFormatting sqref="B4:B39">
    <cfRule type="containsText" dxfId="1509" priority="52" operator="containsText" text="Normatividad al Servicio del Cambio / Procesos">
      <formula>NOT(ISERROR(SEARCH("Normatividad al Servicio del Cambio / Procesos",B4)))</formula>
    </cfRule>
    <cfRule type="containsText" dxfId="1508" priority="76" operator="containsText" text="Transparencia y Cercanía al Ciudadano / Grupos de Interés ">
      <formula>NOT(ISERROR(SEARCH("Transparencia y Cercanía al Ciudadano / Grupos de Interés ",B4)))</formula>
    </cfRule>
    <cfRule type="containsText" dxfId="1507" priority="77" operator="containsText" text="Apoyo a la Modernización DIAN / Procesos">
      <formula>NOT(ISERROR(SEARCH("Apoyo a la Modernización DIAN / Procesos",B4)))</formula>
    </cfRule>
    <cfRule type="containsText" dxfId="1506" priority="78" operator="containsText" text="Transformación Cultural y Gestión del Cambio / Talento Humano">
      <formula>NOT(ISERROR(SEARCH("Transformación Cultural y Gestión del Cambio / Talento Humano",B4)))</formula>
    </cfRule>
    <cfRule type="containsText" dxfId="1505" priority="79"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9 F4:G39">
    <cfRule type="containsText" dxfId="1504" priority="62" operator="containsText" text="Aprendizaje y Crecimiento / Talento Humano">
      <formula>NOT(ISERROR(SEARCH("Aprendizaje y Crecimiento / Talento Humano",C4)))</formula>
    </cfRule>
    <cfRule type="containsText" dxfId="1503" priority="63" operator="containsText" text="Modernización y Gestión Integral de Procesos del Negocio / Procesos">
      <formula>NOT(ISERROR(SEARCH("Modernización y Gestión Integral de Procesos del Negocio / Procesos",C4)))</formula>
    </cfRule>
    <cfRule type="containsText" dxfId="1502" priority="64" operator="containsText" text="Transparencia y Cercanía al Ciudadano / Grupos de Interés">
      <formula>NOT(ISERROR(SEARCH("Transparencia y Cercanía al Ciudadano / Grupos de Interés",C4)))</formula>
    </cfRule>
    <cfRule type="containsText" dxfId="1501" priority="65" operator="containsText" text="Legitimidad y Sostenibilidad Fiscal / Resultados">
      <formula>NOT(ISERROR(SEARCH("Legitimidad y Sostenibilidad Fiscal / Resultados",C4)))</formula>
    </cfRule>
  </conditionalFormatting>
  <conditionalFormatting sqref="H4:H39 M4:N39">
    <cfRule type="expression" dxfId="1500" priority="53">
      <formula>$G4&lt;&gt;"Porcentaje"</formula>
    </cfRule>
    <cfRule type="expression" dxfId="1499" priority="54">
      <formula>$G4="Porcentaje"</formula>
    </cfRule>
  </conditionalFormatting>
  <conditionalFormatting sqref="L4:L39">
    <cfRule type="cellIs" dxfId="1498" priority="13" operator="equal">
      <formula>0</formula>
    </cfRule>
  </conditionalFormatting>
  <conditionalFormatting sqref="O4:O39">
    <cfRule type="containsText" dxfId="1497" priority="66" operator="containsText" text="Sin medición en la vigencia">
      <formula>NOT(ISERROR(SEARCH("Sin medición en la vigencia",O4)))</formula>
    </cfRule>
    <cfRule type="cellIs" dxfId="1496" priority="67" operator="greaterThan">
      <formula>1.1</formula>
    </cfRule>
    <cfRule type="cellIs" dxfId="1495" priority="68" operator="between">
      <formula>100%</formula>
      <formula>110%</formula>
    </cfRule>
    <cfRule type="cellIs" dxfId="1494" priority="69" operator="between">
      <formula>70%</formula>
      <formula>99.9999999%</formula>
    </cfRule>
    <cfRule type="cellIs" dxfId="1493" priority="70" operator="between">
      <formula>0</formula>
      <formula>0.6999999999999</formula>
    </cfRule>
  </conditionalFormatting>
  <conditionalFormatting sqref="P4:P39">
    <cfRule type="cellIs" dxfId="1492" priority="72" operator="greaterThan">
      <formula>1.1</formula>
    </cfRule>
    <cfRule type="cellIs" dxfId="1491" priority="73" operator="between">
      <formula>100%</formula>
      <formula>110%</formula>
    </cfRule>
    <cfRule type="cellIs" dxfId="1490" priority="74" operator="between">
      <formula>70%</formula>
      <formula>99.9999999%</formula>
    </cfRule>
    <cfRule type="cellIs" dxfId="1489" priority="75" operator="between">
      <formula>0</formula>
      <formula>0.6999999999999</formula>
    </cfRule>
  </conditionalFormatting>
  <conditionalFormatting sqref="Q16">
    <cfRule type="cellIs" dxfId="1488" priority="1" operator="equal">
      <formula>0</formula>
    </cfRule>
  </conditionalFormatting>
  <hyperlinks>
    <hyperlink ref="Q40" location="Principal!A1" display="volver al índice" xr:uid="{0980D4FE-9F09-48D0-BC65-4E1D5F45DEA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1" operator="containsText" id="{979031C6-D6E1-4FA0-B8BC-FBBCDD6B0B99}">
            <xm:f>NOT(ISERROR(SEARCH("-",P4)))</xm:f>
            <xm:f>"-"</xm:f>
            <x14:dxf>
              <fill>
                <patternFill>
                  <bgColor rgb="FF000000"/>
                </patternFill>
              </fill>
            </x14:dxf>
          </x14:cfRule>
          <xm:sqref>P4:P39</xm:sqref>
        </x14:conditionalFormatting>
      </x14:conditionalFormattings>
    </ext>
  </extLst>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9AFF4-470D-4FC9-A871-8BB7F16F2F6A}">
  <sheetPr codeName="Sheet6">
    <pageSetUpPr fitToPage="1"/>
  </sheetPr>
  <dimension ref="A1:Q35"/>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89</v>
      </c>
      <c r="E1" s="9" t="s">
        <v>705</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57.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29" t="s">
        <v>382</v>
      </c>
      <c r="M4" s="30">
        <v>0.66500000000000004</v>
      </c>
      <c r="N4" s="30">
        <v>0.83333333333333337</v>
      </c>
      <c r="O4" s="31">
        <v>1.2531328320802004</v>
      </c>
      <c r="P4" s="31">
        <v>1.2531328320802004</v>
      </c>
      <c r="Q4" s="44" t="s">
        <v>1756</v>
      </c>
    </row>
    <row r="5" spans="1:17" ht="95.25" thickTop="1" thickBot="1" x14ac:dyDescent="0.3">
      <c r="A5" s="25">
        <v>136</v>
      </c>
      <c r="B5" s="26" t="s">
        <v>438</v>
      </c>
      <c r="C5" s="27" t="s">
        <v>127</v>
      </c>
      <c r="D5" s="27" t="s">
        <v>240</v>
      </c>
      <c r="E5" s="27" t="s">
        <v>241</v>
      </c>
      <c r="F5" s="27" t="s">
        <v>242</v>
      </c>
      <c r="G5" s="27" t="s">
        <v>231</v>
      </c>
      <c r="H5" s="28">
        <v>53000000000.000015</v>
      </c>
      <c r="I5" s="27" t="s">
        <v>123</v>
      </c>
      <c r="J5" s="27" t="s">
        <v>124</v>
      </c>
      <c r="K5" s="29" t="s">
        <v>36</v>
      </c>
      <c r="L5" s="29" t="s">
        <v>398</v>
      </c>
      <c r="M5" s="30">
        <v>53000000000.000015</v>
      </c>
      <c r="N5" s="30">
        <v>15262928957</v>
      </c>
      <c r="O5" s="31">
        <v>0.28797979164150933</v>
      </c>
      <c r="P5" s="31">
        <v>0.28797979164150933</v>
      </c>
      <c r="Q5" s="44" t="s">
        <v>1757</v>
      </c>
    </row>
    <row r="6" spans="1:17" ht="57.75" thickTop="1" thickBot="1" x14ac:dyDescent="0.3">
      <c r="A6" s="25">
        <v>145</v>
      </c>
      <c r="B6" s="26" t="s">
        <v>438</v>
      </c>
      <c r="C6" s="27" t="s">
        <v>127</v>
      </c>
      <c r="D6" s="27" t="s">
        <v>249</v>
      </c>
      <c r="E6" s="27" t="s">
        <v>250</v>
      </c>
      <c r="F6" s="27" t="s">
        <v>251</v>
      </c>
      <c r="G6" s="27" t="s">
        <v>231</v>
      </c>
      <c r="H6" s="28">
        <v>12500000000</v>
      </c>
      <c r="I6" s="27" t="s">
        <v>123</v>
      </c>
      <c r="J6" s="27" t="s">
        <v>124</v>
      </c>
      <c r="K6" s="29" t="s">
        <v>38</v>
      </c>
      <c r="L6" s="29" t="s">
        <v>707</v>
      </c>
      <c r="M6" s="30">
        <v>12500000000</v>
      </c>
      <c r="N6" s="30">
        <v>36940494721</v>
      </c>
      <c r="O6" s="31">
        <v>2.95523957768</v>
      </c>
      <c r="P6" s="31">
        <v>2</v>
      </c>
      <c r="Q6" s="344" t="s">
        <v>1758</v>
      </c>
    </row>
    <row r="7" spans="1:17" ht="39" thickTop="1" thickBot="1" x14ac:dyDescent="0.3">
      <c r="A7" s="25">
        <v>65</v>
      </c>
      <c r="B7" s="26" t="s">
        <v>438</v>
      </c>
      <c r="C7" s="27" t="s">
        <v>127</v>
      </c>
      <c r="D7" s="27" t="s">
        <v>128</v>
      </c>
      <c r="E7" s="27" t="s">
        <v>359</v>
      </c>
      <c r="F7" s="27" t="s">
        <v>360</v>
      </c>
      <c r="G7" s="27" t="s">
        <v>122</v>
      </c>
      <c r="H7" s="64">
        <v>0.7</v>
      </c>
      <c r="I7" s="27" t="s">
        <v>132</v>
      </c>
      <c r="J7" s="27" t="s">
        <v>126</v>
      </c>
      <c r="K7" s="29" t="s">
        <v>15</v>
      </c>
      <c r="L7" s="29" t="s">
        <v>382</v>
      </c>
      <c r="M7" s="30">
        <v>0.7</v>
      </c>
      <c r="N7" s="30">
        <v>1</v>
      </c>
      <c r="O7" s="31">
        <v>1.4285714285714286</v>
      </c>
      <c r="P7" s="31">
        <v>1.4285714285714286</v>
      </c>
      <c r="Q7" s="44" t="s">
        <v>1759</v>
      </c>
    </row>
    <row r="8" spans="1:17" ht="76.5" thickTop="1" thickBot="1" x14ac:dyDescent="0.3">
      <c r="A8" s="25">
        <v>137</v>
      </c>
      <c r="B8" s="26" t="s">
        <v>438</v>
      </c>
      <c r="C8" s="27" t="s">
        <v>127</v>
      </c>
      <c r="D8" s="27" t="s">
        <v>489</v>
      </c>
      <c r="E8" s="27" t="s">
        <v>243</v>
      </c>
      <c r="F8" s="27" t="s">
        <v>244</v>
      </c>
      <c r="G8" s="27" t="s">
        <v>231</v>
      </c>
      <c r="H8" s="28">
        <v>329000000</v>
      </c>
      <c r="I8" s="27" t="s">
        <v>123</v>
      </c>
      <c r="J8" s="27" t="s">
        <v>124</v>
      </c>
      <c r="K8" s="29" t="s">
        <v>36</v>
      </c>
      <c r="L8" s="29" t="s">
        <v>398</v>
      </c>
      <c r="M8" s="30">
        <v>329000000</v>
      </c>
      <c r="N8" s="30">
        <v>348862930</v>
      </c>
      <c r="O8" s="31">
        <v>1.0603736474164134</v>
      </c>
      <c r="P8" s="31">
        <v>1.0603736474164134</v>
      </c>
      <c r="Q8" s="44" t="s">
        <v>1760</v>
      </c>
    </row>
    <row r="9" spans="1:17" ht="57.75" thickTop="1" thickBot="1" x14ac:dyDescent="0.3">
      <c r="A9" s="25">
        <v>146</v>
      </c>
      <c r="B9" s="26" t="s">
        <v>438</v>
      </c>
      <c r="C9" s="27" t="s">
        <v>127</v>
      </c>
      <c r="D9" s="27" t="s">
        <v>249</v>
      </c>
      <c r="E9" s="27" t="s">
        <v>490</v>
      </c>
      <c r="F9" s="27" t="s">
        <v>491</v>
      </c>
      <c r="G9" s="27" t="s">
        <v>231</v>
      </c>
      <c r="H9" s="28">
        <v>45976826300</v>
      </c>
      <c r="I9" s="27" t="s">
        <v>123</v>
      </c>
      <c r="J9" s="27" t="s">
        <v>124</v>
      </c>
      <c r="K9" s="29" t="s">
        <v>38</v>
      </c>
      <c r="L9" s="29" t="s">
        <v>707</v>
      </c>
      <c r="M9" s="30">
        <v>45976826300</v>
      </c>
      <c r="N9" s="30">
        <v>51582693541</v>
      </c>
      <c r="O9" s="31">
        <v>1.1219281036151032</v>
      </c>
      <c r="P9" s="31">
        <v>1.1219281036151032</v>
      </c>
      <c r="Q9" s="344" t="s">
        <v>1761</v>
      </c>
    </row>
    <row r="10" spans="1:17" ht="64.5" thickTop="1" thickBot="1" x14ac:dyDescent="0.3">
      <c r="A10" s="25">
        <v>66</v>
      </c>
      <c r="B10" s="26" t="s">
        <v>438</v>
      </c>
      <c r="C10" s="27" t="s">
        <v>127</v>
      </c>
      <c r="D10" s="27" t="s">
        <v>128</v>
      </c>
      <c r="E10" s="27" t="s">
        <v>361</v>
      </c>
      <c r="F10" s="27" t="s">
        <v>383</v>
      </c>
      <c r="G10" s="27" t="s">
        <v>122</v>
      </c>
      <c r="H10" s="28">
        <v>1</v>
      </c>
      <c r="I10" s="27" t="s">
        <v>132</v>
      </c>
      <c r="J10" s="27" t="s">
        <v>126</v>
      </c>
      <c r="K10" s="29" t="s">
        <v>15</v>
      </c>
      <c r="L10" s="29" t="s">
        <v>382</v>
      </c>
      <c r="M10" s="30">
        <v>1</v>
      </c>
      <c r="N10" s="30">
        <v>1</v>
      </c>
      <c r="O10" s="31">
        <v>1</v>
      </c>
      <c r="P10" s="31">
        <v>1</v>
      </c>
      <c r="Q10" s="44" t="s">
        <v>1762</v>
      </c>
    </row>
    <row r="11" spans="1:17" ht="57.75" thickTop="1" thickBot="1" x14ac:dyDescent="0.3">
      <c r="A11" s="25">
        <v>109</v>
      </c>
      <c r="B11" s="26" t="s">
        <v>438</v>
      </c>
      <c r="C11" s="27" t="s">
        <v>290</v>
      </c>
      <c r="D11" s="27" t="s">
        <v>290</v>
      </c>
      <c r="E11" s="27" t="s">
        <v>317</v>
      </c>
      <c r="F11" s="27" t="s">
        <v>121</v>
      </c>
      <c r="G11" s="27" t="s">
        <v>122</v>
      </c>
      <c r="H11" s="28">
        <v>0.95</v>
      </c>
      <c r="I11" s="27" t="s">
        <v>123</v>
      </c>
      <c r="J11" s="27" t="s">
        <v>124</v>
      </c>
      <c r="K11" s="29" t="s">
        <v>93</v>
      </c>
      <c r="L11" s="29" t="s">
        <v>378</v>
      </c>
      <c r="M11" s="30">
        <v>0.95</v>
      </c>
      <c r="N11" s="30">
        <v>0.996</v>
      </c>
      <c r="O11" s="31">
        <v>1.0484210526315789</v>
      </c>
      <c r="P11" s="31">
        <v>1.0484210526315789</v>
      </c>
      <c r="Q11" s="44" t="s">
        <v>1763</v>
      </c>
    </row>
    <row r="12" spans="1:17" ht="76.5" thickTop="1" thickBot="1" x14ac:dyDescent="0.3">
      <c r="A12" s="25">
        <v>138</v>
      </c>
      <c r="B12" s="26" t="s">
        <v>438</v>
      </c>
      <c r="C12" s="27" t="s">
        <v>127</v>
      </c>
      <c r="D12" s="27" t="s">
        <v>489</v>
      </c>
      <c r="E12" s="27" t="s">
        <v>245</v>
      </c>
      <c r="F12" s="27" t="s">
        <v>492</v>
      </c>
      <c r="G12" s="27" t="s">
        <v>231</v>
      </c>
      <c r="H12" s="28">
        <v>45000000000</v>
      </c>
      <c r="I12" s="27" t="s">
        <v>123</v>
      </c>
      <c r="J12" s="27" t="s">
        <v>124</v>
      </c>
      <c r="K12" s="29" t="s">
        <v>36</v>
      </c>
      <c r="L12" s="29" t="s">
        <v>398</v>
      </c>
      <c r="M12" s="30">
        <v>45000000000</v>
      </c>
      <c r="N12" s="30">
        <v>13240706602</v>
      </c>
      <c r="O12" s="31">
        <v>0.29423792448888891</v>
      </c>
      <c r="P12" s="31">
        <v>0.29423792448888891</v>
      </c>
      <c r="Q12" s="44" t="s">
        <v>1764</v>
      </c>
    </row>
    <row r="13" spans="1:17" ht="95.25" thickTop="1" thickBot="1" x14ac:dyDescent="0.3">
      <c r="A13" s="25">
        <v>147</v>
      </c>
      <c r="B13" s="26" t="s">
        <v>438</v>
      </c>
      <c r="C13" s="27" t="s">
        <v>127</v>
      </c>
      <c r="D13" s="27" t="s">
        <v>249</v>
      </c>
      <c r="E13" s="27" t="s">
        <v>252</v>
      </c>
      <c r="F13" s="27" t="s">
        <v>252</v>
      </c>
      <c r="G13" s="27" t="s">
        <v>231</v>
      </c>
      <c r="H13" s="28">
        <v>550000000</v>
      </c>
      <c r="I13" s="27" t="s">
        <v>123</v>
      </c>
      <c r="J13" s="27" t="s">
        <v>124</v>
      </c>
      <c r="K13" s="29" t="s">
        <v>38</v>
      </c>
      <c r="L13" s="29" t="s">
        <v>707</v>
      </c>
      <c r="M13" s="30">
        <v>550000000</v>
      </c>
      <c r="N13" s="30">
        <v>450806765</v>
      </c>
      <c r="O13" s="31">
        <v>0.81964866363636368</v>
      </c>
      <c r="P13" s="31">
        <v>0.81964866363636368</v>
      </c>
      <c r="Q13" s="344" t="s">
        <v>1765</v>
      </c>
    </row>
    <row r="14" spans="1:17" ht="357.75" thickTop="1" thickBot="1" x14ac:dyDescent="0.3">
      <c r="A14" s="25">
        <v>98</v>
      </c>
      <c r="B14" s="26" t="s">
        <v>438</v>
      </c>
      <c r="C14" s="27" t="s">
        <v>290</v>
      </c>
      <c r="D14" s="27" t="s">
        <v>446</v>
      </c>
      <c r="E14" s="27" t="s">
        <v>125</v>
      </c>
      <c r="F14" s="27" t="s">
        <v>331</v>
      </c>
      <c r="G14" s="27" t="s">
        <v>122</v>
      </c>
      <c r="H14" s="28">
        <v>0.95</v>
      </c>
      <c r="I14" s="27" t="s">
        <v>123</v>
      </c>
      <c r="J14" s="27" t="s">
        <v>126</v>
      </c>
      <c r="K14" s="29" t="s">
        <v>93</v>
      </c>
      <c r="L14" s="29" t="s">
        <v>378</v>
      </c>
      <c r="M14" s="30">
        <v>0.95</v>
      </c>
      <c r="N14" s="30">
        <v>0.871</v>
      </c>
      <c r="O14" s="31">
        <v>0.9168421052631579</v>
      </c>
      <c r="P14" s="31">
        <v>0.9168421052631579</v>
      </c>
      <c r="Q14" s="44" t="s">
        <v>1766</v>
      </c>
    </row>
    <row r="15" spans="1:17" ht="64.5" thickTop="1" thickBot="1" x14ac:dyDescent="0.3">
      <c r="A15" s="25">
        <v>234</v>
      </c>
      <c r="B15" s="26" t="s">
        <v>438</v>
      </c>
      <c r="C15" s="27" t="s">
        <v>127</v>
      </c>
      <c r="D15" s="27" t="s">
        <v>489</v>
      </c>
      <c r="E15" s="27" t="s">
        <v>493</v>
      </c>
      <c r="F15" s="27" t="s">
        <v>493</v>
      </c>
      <c r="G15" s="27" t="s">
        <v>231</v>
      </c>
      <c r="H15" s="28">
        <v>45329000000</v>
      </c>
      <c r="I15" s="27" t="s">
        <v>123</v>
      </c>
      <c r="J15" s="27" t="s">
        <v>124</v>
      </c>
      <c r="K15" s="29" t="s">
        <v>36</v>
      </c>
      <c r="L15" s="29" t="s">
        <v>398</v>
      </c>
      <c r="M15" s="30">
        <v>45329000000</v>
      </c>
      <c r="N15" s="30">
        <v>13589569532</v>
      </c>
      <c r="O15" s="31">
        <v>0.29979857336363036</v>
      </c>
      <c r="P15" s="31">
        <v>0.29979857336363036</v>
      </c>
      <c r="Q15" s="44" t="s">
        <v>1767</v>
      </c>
    </row>
    <row r="16" spans="1:17" ht="95.25" thickTop="1" thickBot="1" x14ac:dyDescent="0.3">
      <c r="A16" s="25">
        <v>73</v>
      </c>
      <c r="B16" s="26" t="s">
        <v>449</v>
      </c>
      <c r="C16" s="27" t="s">
        <v>160</v>
      </c>
      <c r="D16" s="27" t="s">
        <v>384</v>
      </c>
      <c r="E16" s="27" t="s">
        <v>167</v>
      </c>
      <c r="F16" s="27" t="s">
        <v>385</v>
      </c>
      <c r="G16" s="27" t="s">
        <v>145</v>
      </c>
      <c r="H16" s="28">
        <v>4</v>
      </c>
      <c r="I16" s="27" t="s">
        <v>123</v>
      </c>
      <c r="J16" s="27" t="s">
        <v>138</v>
      </c>
      <c r="K16" s="29" t="s">
        <v>11</v>
      </c>
      <c r="L16" s="29" t="s">
        <v>382</v>
      </c>
      <c r="M16" s="30">
        <v>4</v>
      </c>
      <c r="N16" s="30">
        <v>3.3000000000000003</v>
      </c>
      <c r="O16" s="31">
        <v>1.2121212121212119</v>
      </c>
      <c r="P16" s="31">
        <v>1.2121212121212119</v>
      </c>
      <c r="Q16" s="44" t="s">
        <v>1768</v>
      </c>
    </row>
    <row r="17" spans="1:17" ht="76.5" thickTop="1" thickBot="1" x14ac:dyDescent="0.3">
      <c r="A17" s="25">
        <v>74</v>
      </c>
      <c r="B17" s="26" t="s">
        <v>449</v>
      </c>
      <c r="C17" s="27" t="s">
        <v>160</v>
      </c>
      <c r="D17" s="27" t="s">
        <v>494</v>
      </c>
      <c r="E17" s="27" t="s">
        <v>495</v>
      </c>
      <c r="F17" s="27" t="s">
        <v>496</v>
      </c>
      <c r="G17" s="27" t="s">
        <v>145</v>
      </c>
      <c r="H17" s="151">
        <v>5.5</v>
      </c>
      <c r="I17" s="27" t="s">
        <v>123</v>
      </c>
      <c r="J17" s="27" t="s">
        <v>138</v>
      </c>
      <c r="K17" s="29" t="s">
        <v>11</v>
      </c>
      <c r="L17" s="29" t="s">
        <v>382</v>
      </c>
      <c r="M17" s="30">
        <v>5.5</v>
      </c>
      <c r="N17" s="30">
        <v>4</v>
      </c>
      <c r="O17" s="31">
        <v>1.375</v>
      </c>
      <c r="P17" s="31">
        <v>1.375</v>
      </c>
      <c r="Q17" s="44" t="s">
        <v>1769</v>
      </c>
    </row>
    <row r="18" spans="1:17" ht="80.25" thickTop="1" thickBot="1" x14ac:dyDescent="0.3">
      <c r="A18" s="25">
        <v>20</v>
      </c>
      <c r="B18" s="83" t="s">
        <v>449</v>
      </c>
      <c r="C18" s="84" t="s">
        <v>160</v>
      </c>
      <c r="D18" s="84" t="s">
        <v>402</v>
      </c>
      <c r="E18" s="84" t="s">
        <v>452</v>
      </c>
      <c r="F18" s="84" t="s">
        <v>453</v>
      </c>
      <c r="G18" s="84" t="s">
        <v>122</v>
      </c>
      <c r="H18" s="85">
        <v>1</v>
      </c>
      <c r="I18" s="84" t="s">
        <v>130</v>
      </c>
      <c r="J18" s="84" t="s">
        <v>126</v>
      </c>
      <c r="K18" s="86" t="s">
        <v>51</v>
      </c>
      <c r="L18" s="86" t="s">
        <v>706</v>
      </c>
      <c r="M18" s="89"/>
      <c r="N18" s="89"/>
      <c r="O18" s="88" t="s">
        <v>406</v>
      </c>
      <c r="P18" s="88" t="s">
        <v>291</v>
      </c>
      <c r="Q18" s="105" t="s">
        <v>1146</v>
      </c>
    </row>
    <row r="19" spans="1:17" ht="76.5" thickTop="1" thickBot="1" x14ac:dyDescent="0.3">
      <c r="A19" s="25">
        <v>51</v>
      </c>
      <c r="B19" s="26" t="s">
        <v>460</v>
      </c>
      <c r="C19" s="27" t="s">
        <v>194</v>
      </c>
      <c r="D19" s="27" t="s">
        <v>198</v>
      </c>
      <c r="E19" s="27" t="s">
        <v>512</v>
      </c>
      <c r="F19" s="27" t="s">
        <v>213</v>
      </c>
      <c r="G19" s="27" t="s">
        <v>122</v>
      </c>
      <c r="H19" s="28">
        <v>0.8</v>
      </c>
      <c r="I19" s="27" t="s">
        <v>132</v>
      </c>
      <c r="J19" s="27" t="s">
        <v>126</v>
      </c>
      <c r="K19" s="29" t="s">
        <v>22</v>
      </c>
      <c r="L19" s="29" t="s">
        <v>381</v>
      </c>
      <c r="M19" s="30">
        <v>0.8</v>
      </c>
      <c r="N19" s="30">
        <v>1</v>
      </c>
      <c r="O19" s="31">
        <v>1.25</v>
      </c>
      <c r="P19" s="31">
        <v>1.25</v>
      </c>
      <c r="Q19" s="44" t="s">
        <v>1770</v>
      </c>
    </row>
    <row r="20" spans="1:17" ht="151.5" thickTop="1" thickBot="1" x14ac:dyDescent="0.3">
      <c r="A20" s="25">
        <v>42</v>
      </c>
      <c r="B20" s="26" t="s">
        <v>460</v>
      </c>
      <c r="C20" s="27" t="s">
        <v>194</v>
      </c>
      <c r="D20" s="27" t="s">
        <v>198</v>
      </c>
      <c r="E20" s="27" t="s">
        <v>513</v>
      </c>
      <c r="F20" s="27" t="s">
        <v>514</v>
      </c>
      <c r="G20" s="27" t="s">
        <v>207</v>
      </c>
      <c r="H20" s="28">
        <v>22</v>
      </c>
      <c r="I20" s="27" t="s">
        <v>123</v>
      </c>
      <c r="J20" s="27" t="s">
        <v>124</v>
      </c>
      <c r="K20" s="29" t="s">
        <v>30</v>
      </c>
      <c r="L20" s="29" t="s">
        <v>381</v>
      </c>
      <c r="M20" s="30">
        <v>22</v>
      </c>
      <c r="N20" s="30">
        <v>23</v>
      </c>
      <c r="O20" s="31">
        <v>1.0454545454545454</v>
      </c>
      <c r="P20" s="31">
        <v>1.0454545454545454</v>
      </c>
      <c r="Q20" s="44" t="s">
        <v>1771</v>
      </c>
    </row>
    <row r="21" spans="1:17" ht="57.75" thickTop="1" thickBot="1" x14ac:dyDescent="0.3">
      <c r="A21" s="25">
        <v>71</v>
      </c>
      <c r="B21" s="26" t="s">
        <v>460</v>
      </c>
      <c r="C21" s="27" t="s">
        <v>149</v>
      </c>
      <c r="D21" s="27" t="s">
        <v>461</v>
      </c>
      <c r="E21" s="27" t="s">
        <v>174</v>
      </c>
      <c r="F21" s="27" t="s">
        <v>462</v>
      </c>
      <c r="G21" s="27" t="s">
        <v>122</v>
      </c>
      <c r="H21" s="28">
        <v>1</v>
      </c>
      <c r="I21" s="27" t="s">
        <v>153</v>
      </c>
      <c r="J21" s="27" t="s">
        <v>126</v>
      </c>
      <c r="K21" s="29" t="s">
        <v>13</v>
      </c>
      <c r="L21" s="29" t="s">
        <v>382</v>
      </c>
      <c r="M21" s="30">
        <v>1</v>
      </c>
      <c r="N21" s="30">
        <v>1.119613016710642</v>
      </c>
      <c r="O21" s="31">
        <v>1.119613016710642</v>
      </c>
      <c r="P21" s="31">
        <v>1.119613016710642</v>
      </c>
      <c r="Q21" s="44" t="s">
        <v>1772</v>
      </c>
    </row>
    <row r="22" spans="1:17" ht="76.5" thickTop="1" thickBot="1" x14ac:dyDescent="0.3">
      <c r="A22" s="25">
        <v>235</v>
      </c>
      <c r="B22" s="26" t="s">
        <v>460</v>
      </c>
      <c r="C22" s="27" t="s">
        <v>194</v>
      </c>
      <c r="D22" s="27" t="s">
        <v>389</v>
      </c>
      <c r="E22" s="27" t="s">
        <v>246</v>
      </c>
      <c r="F22" s="27" t="s">
        <v>247</v>
      </c>
      <c r="G22" s="27" t="s">
        <v>440</v>
      </c>
      <c r="H22" s="28">
        <v>11466999999.999998</v>
      </c>
      <c r="I22" s="27" t="s">
        <v>123</v>
      </c>
      <c r="J22" s="27" t="s">
        <v>124</v>
      </c>
      <c r="K22" s="29" t="s">
        <v>36</v>
      </c>
      <c r="L22" s="29" t="s">
        <v>398</v>
      </c>
      <c r="M22" s="30">
        <v>11466999999.999998</v>
      </c>
      <c r="N22" s="30">
        <v>19209791717</v>
      </c>
      <c r="O22" s="31">
        <v>1.6752238350920035</v>
      </c>
      <c r="P22" s="31">
        <v>1.6752238350920035</v>
      </c>
      <c r="Q22" s="44" t="s">
        <v>1773</v>
      </c>
    </row>
    <row r="23" spans="1:17" ht="170.25" thickTop="1" thickBot="1" x14ac:dyDescent="0.3">
      <c r="A23" s="25">
        <v>104</v>
      </c>
      <c r="B23" s="26" t="s">
        <v>460</v>
      </c>
      <c r="C23" s="27" t="s">
        <v>194</v>
      </c>
      <c r="D23" s="27" t="s">
        <v>319</v>
      </c>
      <c r="E23" s="27" t="s">
        <v>320</v>
      </c>
      <c r="F23" s="27" t="s">
        <v>467</v>
      </c>
      <c r="G23" s="27" t="s">
        <v>122</v>
      </c>
      <c r="H23" s="28">
        <v>0.55882033492361094</v>
      </c>
      <c r="I23" s="27" t="s">
        <v>123</v>
      </c>
      <c r="J23" s="27" t="s">
        <v>261</v>
      </c>
      <c r="K23" s="29" t="s">
        <v>87</v>
      </c>
      <c r="L23" s="29" t="s">
        <v>378</v>
      </c>
      <c r="M23" s="30">
        <v>0.55882033492361094</v>
      </c>
      <c r="N23" s="30">
        <v>0.55797569190690288</v>
      </c>
      <c r="O23" s="31">
        <v>0.99848852490877316</v>
      </c>
      <c r="P23" s="31">
        <v>0.99848852490877316</v>
      </c>
      <c r="Q23" s="344" t="s">
        <v>1774</v>
      </c>
    </row>
    <row r="24" spans="1:17" ht="57.75" thickTop="1" thickBot="1" x14ac:dyDescent="0.3">
      <c r="A24" s="25">
        <v>62</v>
      </c>
      <c r="B24" s="26" t="s">
        <v>460</v>
      </c>
      <c r="C24" s="27" t="s">
        <v>194</v>
      </c>
      <c r="D24" s="27" t="s">
        <v>389</v>
      </c>
      <c r="E24" s="27" t="s">
        <v>478</v>
      </c>
      <c r="F24" s="27" t="s">
        <v>479</v>
      </c>
      <c r="G24" s="27" t="s">
        <v>207</v>
      </c>
      <c r="H24" s="28">
        <v>1</v>
      </c>
      <c r="I24" s="27" t="s">
        <v>123</v>
      </c>
      <c r="J24" s="27" t="s">
        <v>124</v>
      </c>
      <c r="K24" s="29" t="s">
        <v>38</v>
      </c>
      <c r="L24" s="29" t="s">
        <v>707</v>
      </c>
      <c r="M24" s="30">
        <v>1</v>
      </c>
      <c r="N24" s="30">
        <v>1</v>
      </c>
      <c r="O24" s="31">
        <v>1</v>
      </c>
      <c r="P24" s="31">
        <v>1</v>
      </c>
      <c r="Q24" s="344" t="s">
        <v>1775</v>
      </c>
    </row>
    <row r="25" spans="1:17" ht="48.75" thickTop="1" thickBot="1" x14ac:dyDescent="0.3">
      <c r="A25" s="25">
        <v>142</v>
      </c>
      <c r="B25" s="26" t="s">
        <v>460</v>
      </c>
      <c r="C25" s="27" t="s">
        <v>203</v>
      </c>
      <c r="D25" s="27" t="s">
        <v>497</v>
      </c>
      <c r="E25" s="27" t="s">
        <v>498</v>
      </c>
      <c r="F25" s="27" t="s">
        <v>499</v>
      </c>
      <c r="G25" s="27" t="s">
        <v>122</v>
      </c>
      <c r="H25" s="28">
        <v>1</v>
      </c>
      <c r="I25" s="27" t="s">
        <v>130</v>
      </c>
      <c r="J25" s="27" t="s">
        <v>124</v>
      </c>
      <c r="K25" s="29" t="s">
        <v>36</v>
      </c>
      <c r="L25" s="29" t="s">
        <v>398</v>
      </c>
      <c r="M25" s="30">
        <v>1</v>
      </c>
      <c r="N25" s="30">
        <v>1</v>
      </c>
      <c r="O25" s="31">
        <v>1</v>
      </c>
      <c r="P25" s="31">
        <v>1</v>
      </c>
      <c r="Q25" s="44" t="s">
        <v>1776</v>
      </c>
    </row>
    <row r="26" spans="1:17" ht="48.75" thickTop="1" thickBot="1" x14ac:dyDescent="0.3">
      <c r="A26" s="25">
        <v>144</v>
      </c>
      <c r="B26" s="26" t="s">
        <v>460</v>
      </c>
      <c r="C26" s="27" t="s">
        <v>203</v>
      </c>
      <c r="D26" s="27" t="s">
        <v>500</v>
      </c>
      <c r="E26" s="27" t="s">
        <v>501</v>
      </c>
      <c r="F26" s="27" t="s">
        <v>502</v>
      </c>
      <c r="G26" s="27" t="s">
        <v>122</v>
      </c>
      <c r="H26" s="28">
        <v>1</v>
      </c>
      <c r="I26" s="27" t="s">
        <v>130</v>
      </c>
      <c r="J26" s="27" t="s">
        <v>124</v>
      </c>
      <c r="K26" s="29" t="s">
        <v>36</v>
      </c>
      <c r="L26" s="29" t="s">
        <v>398</v>
      </c>
      <c r="M26" s="30">
        <v>1</v>
      </c>
      <c r="N26" s="30">
        <v>1</v>
      </c>
      <c r="O26" s="31">
        <v>1</v>
      </c>
      <c r="P26" s="31">
        <v>1</v>
      </c>
      <c r="Q26" s="44" t="s">
        <v>1776</v>
      </c>
    </row>
    <row r="27" spans="1:17" ht="48.75" thickTop="1" thickBot="1" x14ac:dyDescent="0.3">
      <c r="A27" s="25">
        <v>23</v>
      </c>
      <c r="B27" s="26" t="s">
        <v>460</v>
      </c>
      <c r="C27" s="27" t="s">
        <v>194</v>
      </c>
      <c r="D27" s="27" t="s">
        <v>389</v>
      </c>
      <c r="E27" s="27" t="s">
        <v>478</v>
      </c>
      <c r="F27" s="27" t="s">
        <v>479</v>
      </c>
      <c r="G27" s="27" t="s">
        <v>207</v>
      </c>
      <c r="H27" s="28">
        <v>1</v>
      </c>
      <c r="I27" s="27" t="s">
        <v>123</v>
      </c>
      <c r="J27" s="27" t="s">
        <v>124</v>
      </c>
      <c r="K27" s="29" t="s">
        <v>36</v>
      </c>
      <c r="L27" s="29" t="s">
        <v>398</v>
      </c>
      <c r="M27" s="30">
        <v>1</v>
      </c>
      <c r="N27" s="30">
        <v>1</v>
      </c>
      <c r="O27" s="31">
        <v>1</v>
      </c>
      <c r="P27" s="31">
        <v>1</v>
      </c>
      <c r="Q27" s="44" t="s">
        <v>1776</v>
      </c>
    </row>
    <row r="28" spans="1:17" ht="95.25" thickTop="1" thickBot="1" x14ac:dyDescent="0.3">
      <c r="A28" s="25">
        <v>69</v>
      </c>
      <c r="B28" s="26" t="s">
        <v>480</v>
      </c>
      <c r="C28" s="27" t="s">
        <v>160</v>
      </c>
      <c r="D28" s="27" t="s">
        <v>169</v>
      </c>
      <c r="E28" s="27" t="s">
        <v>170</v>
      </c>
      <c r="F28" s="27" t="s">
        <v>386</v>
      </c>
      <c r="G28" s="27" t="s">
        <v>122</v>
      </c>
      <c r="H28" s="28">
        <v>1</v>
      </c>
      <c r="I28" s="27" t="s">
        <v>132</v>
      </c>
      <c r="J28" s="27" t="s">
        <v>126</v>
      </c>
      <c r="K28" s="29" t="s">
        <v>13</v>
      </c>
      <c r="L28" s="29" t="s">
        <v>382</v>
      </c>
      <c r="M28" s="30">
        <v>1</v>
      </c>
      <c r="N28" s="30">
        <v>0.98989898989898994</v>
      </c>
      <c r="O28" s="31">
        <v>0.98989898989898994</v>
      </c>
      <c r="P28" s="31">
        <v>0.98989898989898994</v>
      </c>
      <c r="Q28" s="44" t="s">
        <v>1777</v>
      </c>
    </row>
    <row r="29" spans="1:17" ht="114" thickTop="1" thickBot="1" x14ac:dyDescent="0.3">
      <c r="A29" s="25">
        <v>75</v>
      </c>
      <c r="B29" s="26" t="s">
        <v>480</v>
      </c>
      <c r="C29" s="27" t="s">
        <v>160</v>
      </c>
      <c r="D29" s="27" t="s">
        <v>364</v>
      </c>
      <c r="E29" s="27" t="s">
        <v>377</v>
      </c>
      <c r="F29" s="27" t="s">
        <v>166</v>
      </c>
      <c r="G29" s="27" t="s">
        <v>122</v>
      </c>
      <c r="H29" s="28">
        <v>1</v>
      </c>
      <c r="I29" s="27" t="s">
        <v>132</v>
      </c>
      <c r="J29" s="27" t="s">
        <v>126</v>
      </c>
      <c r="K29" s="29" t="s">
        <v>11</v>
      </c>
      <c r="L29" s="29" t="s">
        <v>382</v>
      </c>
      <c r="M29" s="30">
        <v>1</v>
      </c>
      <c r="N29" s="30">
        <v>1</v>
      </c>
      <c r="O29" s="31">
        <v>1</v>
      </c>
      <c r="P29" s="31">
        <v>1</v>
      </c>
      <c r="Q29" s="44" t="s">
        <v>1778</v>
      </c>
    </row>
    <row r="30" spans="1:17" ht="48.75" thickTop="1" thickBot="1" x14ac:dyDescent="0.3">
      <c r="A30" s="25">
        <v>67</v>
      </c>
      <c r="B30" s="26" t="s">
        <v>480</v>
      </c>
      <c r="C30" s="27" t="s">
        <v>149</v>
      </c>
      <c r="D30" s="27" t="s">
        <v>461</v>
      </c>
      <c r="E30" s="27" t="s">
        <v>175</v>
      </c>
      <c r="F30" s="27" t="s">
        <v>176</v>
      </c>
      <c r="G30" s="27" t="s">
        <v>122</v>
      </c>
      <c r="H30" s="28">
        <v>1</v>
      </c>
      <c r="I30" s="27" t="s">
        <v>173</v>
      </c>
      <c r="J30" s="27" t="s">
        <v>126</v>
      </c>
      <c r="K30" s="29" t="s">
        <v>15</v>
      </c>
      <c r="L30" s="29" t="s">
        <v>382</v>
      </c>
      <c r="M30" s="30">
        <v>1</v>
      </c>
      <c r="N30" s="30">
        <v>1</v>
      </c>
      <c r="O30" s="31">
        <v>1</v>
      </c>
      <c r="P30" s="31">
        <v>1</v>
      </c>
      <c r="Q30" s="44" t="s">
        <v>1779</v>
      </c>
    </row>
    <row r="31" spans="1:17" ht="48.75" thickTop="1" thickBot="1" x14ac:dyDescent="0.3">
      <c r="A31" s="25">
        <v>72</v>
      </c>
      <c r="B31" s="26" t="s">
        <v>480</v>
      </c>
      <c r="C31" s="27" t="s">
        <v>149</v>
      </c>
      <c r="D31" s="27" t="s">
        <v>461</v>
      </c>
      <c r="E31" s="27" t="s">
        <v>481</v>
      </c>
      <c r="F31" s="27" t="s">
        <v>482</v>
      </c>
      <c r="G31" s="27" t="s">
        <v>122</v>
      </c>
      <c r="H31" s="28">
        <v>0.75</v>
      </c>
      <c r="I31" s="27" t="s">
        <v>153</v>
      </c>
      <c r="J31" s="27" t="s">
        <v>126</v>
      </c>
      <c r="K31" s="29" t="s">
        <v>13</v>
      </c>
      <c r="L31" s="29" t="s">
        <v>382</v>
      </c>
      <c r="M31" s="30">
        <v>0.75</v>
      </c>
      <c r="N31" s="30">
        <v>0.80519480519480524</v>
      </c>
      <c r="O31" s="31">
        <v>1.0735930735930737</v>
      </c>
      <c r="P31" s="31">
        <v>1.0735930735930737</v>
      </c>
      <c r="Q31" s="44" t="s">
        <v>1780</v>
      </c>
    </row>
    <row r="32" spans="1:17" ht="76.5" thickTop="1" thickBot="1" x14ac:dyDescent="0.3">
      <c r="A32" s="25">
        <v>68</v>
      </c>
      <c r="B32" s="26" t="s">
        <v>480</v>
      </c>
      <c r="C32" s="27" t="s">
        <v>149</v>
      </c>
      <c r="D32" s="27" t="s">
        <v>461</v>
      </c>
      <c r="E32" s="27" t="s">
        <v>483</v>
      </c>
      <c r="F32" s="27" t="s">
        <v>484</v>
      </c>
      <c r="G32" s="27" t="s">
        <v>122</v>
      </c>
      <c r="H32" s="28">
        <v>1</v>
      </c>
      <c r="I32" s="27" t="s">
        <v>153</v>
      </c>
      <c r="J32" s="27" t="s">
        <v>126</v>
      </c>
      <c r="K32" s="29" t="s">
        <v>15</v>
      </c>
      <c r="L32" s="29" t="s">
        <v>382</v>
      </c>
      <c r="M32" s="30">
        <v>1</v>
      </c>
      <c r="N32" s="30">
        <v>1</v>
      </c>
      <c r="O32" s="31">
        <v>1</v>
      </c>
      <c r="P32" s="31">
        <v>1</v>
      </c>
      <c r="Q32" s="44" t="s">
        <v>1781</v>
      </c>
    </row>
    <row r="33" spans="1:17" ht="57.75" thickTop="1" thickBot="1" x14ac:dyDescent="0.3">
      <c r="A33" s="25">
        <v>64</v>
      </c>
      <c r="B33" s="26" t="s">
        <v>480</v>
      </c>
      <c r="C33" s="27" t="s">
        <v>149</v>
      </c>
      <c r="D33" s="27" t="s">
        <v>150</v>
      </c>
      <c r="E33" s="27" t="s">
        <v>151</v>
      </c>
      <c r="F33" s="27" t="s">
        <v>152</v>
      </c>
      <c r="G33" s="27" t="s">
        <v>122</v>
      </c>
      <c r="H33" s="28">
        <v>1</v>
      </c>
      <c r="I33" s="27" t="s">
        <v>153</v>
      </c>
      <c r="J33" s="27" t="s">
        <v>126</v>
      </c>
      <c r="K33" s="29" t="s">
        <v>7</v>
      </c>
      <c r="L33" s="29" t="s">
        <v>382</v>
      </c>
      <c r="M33" s="30">
        <v>1</v>
      </c>
      <c r="N33" s="30">
        <v>0.98484848484848486</v>
      </c>
      <c r="O33" s="31">
        <v>0.98484848484848486</v>
      </c>
      <c r="P33" s="31">
        <v>0.98484848484848486</v>
      </c>
      <c r="Q33" s="44" t="s">
        <v>1782</v>
      </c>
    </row>
    <row r="34" spans="1:17" ht="151.5" thickTop="1" thickBot="1" x14ac:dyDescent="0.3">
      <c r="A34" s="25">
        <v>105</v>
      </c>
      <c r="B34" s="26" t="s">
        <v>485</v>
      </c>
      <c r="C34" s="27" t="s">
        <v>154</v>
      </c>
      <c r="D34" s="27" t="s">
        <v>165</v>
      </c>
      <c r="E34" s="27" t="s">
        <v>155</v>
      </c>
      <c r="F34" s="27" t="s">
        <v>486</v>
      </c>
      <c r="G34" s="27" t="s">
        <v>122</v>
      </c>
      <c r="H34" s="28">
        <v>0.9</v>
      </c>
      <c r="I34" s="27" t="s">
        <v>132</v>
      </c>
      <c r="J34" s="27" t="s">
        <v>126</v>
      </c>
      <c r="K34" s="29" t="s">
        <v>87</v>
      </c>
      <c r="L34" s="29" t="s">
        <v>391</v>
      </c>
      <c r="M34" s="30">
        <v>0.9</v>
      </c>
      <c r="N34" s="30">
        <v>1.1566666666666665</v>
      </c>
      <c r="O34" s="31">
        <v>1.285185185185185</v>
      </c>
      <c r="P34" s="31">
        <v>1.285185185185185</v>
      </c>
      <c r="Q34" s="44" t="s">
        <v>1783</v>
      </c>
    </row>
    <row r="35" spans="1:17" ht="34.5" thickTop="1" x14ac:dyDescent="0.35">
      <c r="M35" s="320"/>
      <c r="N35" s="320"/>
      <c r="O35" s="317" t="s">
        <v>157</v>
      </c>
      <c r="P35" s="318">
        <v>1.051345366350706</v>
      </c>
      <c r="Q35" s="319" t="s">
        <v>158</v>
      </c>
    </row>
  </sheetData>
  <sheetProtection algorithmName="SHA-512" hashValue="unXDkZl5ILDPHn+blB/j74diY7kAO4ekPAl4Lv+RCnea0CXI0slAJ+3v29YohOLlKWBN7KrQGOziSSUKBr0dHA==" saltValue="Zfrs2fGPlgulehiq7EX8OQ==" spinCount="100000" sheet="1" formatCells="0" formatColumns="0"/>
  <autoFilter ref="A3:Q34" xr:uid="{00000000-0001-0000-0400-000000000000}"/>
  <conditionalFormatting sqref="B4:B34">
    <cfRule type="containsText" dxfId="1486" priority="98" operator="containsText" text="Normatividad al Servicio del Cambio / Procesos">
      <formula>NOT(ISERROR(SEARCH("Normatividad al Servicio del Cambio / Procesos",B4)))</formula>
    </cfRule>
    <cfRule type="containsText" dxfId="1485" priority="121" operator="containsText" text="Transparencia y Cercanía al Ciudadano / Grupos de Interés ">
      <formula>NOT(ISERROR(SEARCH("Transparencia y Cercanía al Ciudadano / Grupos de Interés ",B4)))</formula>
    </cfRule>
    <cfRule type="containsText" dxfId="1484" priority="122" operator="containsText" text="Apoyo a la Modernización DIAN / Procesos">
      <formula>NOT(ISERROR(SEARCH("Apoyo a la Modernización DIAN / Procesos",B4)))</formula>
    </cfRule>
    <cfRule type="containsText" dxfId="1483" priority="123" operator="containsText" text="Transformación Cultural y Gestión del Cambio / Talento Humano">
      <formula>NOT(ISERROR(SEARCH("Transformación Cultural y Gestión del Cambio / Talento Humano",B4)))</formula>
    </cfRule>
    <cfRule type="containsText" dxfId="1482" priority="12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34">
    <cfRule type="containsText" dxfId="1481" priority="61" operator="containsText" text="Aprendizaje y Crecimiento / Talento Humano">
      <formula>NOT(ISERROR(SEARCH("Aprendizaje y Crecimiento / Talento Humano",C4)))</formula>
    </cfRule>
    <cfRule type="containsText" dxfId="1480" priority="62" operator="containsText" text="Modernización y Gestión Integral de Procesos del Negocio / Procesos">
      <formula>NOT(ISERROR(SEARCH("Modernización y Gestión Integral de Procesos del Negocio / Procesos",C4)))</formula>
    </cfRule>
    <cfRule type="containsText" dxfId="1479" priority="63" operator="containsText" text="Transparencia y Cercanía al Ciudadano / Grupos de Interés">
      <formula>NOT(ISERROR(SEARCH("Transparencia y Cercanía al Ciudadano / Grupos de Interés",C4)))</formula>
    </cfRule>
    <cfRule type="containsText" dxfId="1478" priority="64" operator="containsText" text="Legitimidad y Sostenibilidad Fiscal / Resultados">
      <formula>NOT(ISERROR(SEARCH("Legitimidad y Sostenibilidad Fiscal / Resultados",C4)))</formula>
    </cfRule>
  </conditionalFormatting>
  <conditionalFormatting sqref="F4:G34">
    <cfRule type="containsText" dxfId="1477" priority="107" operator="containsText" text="Aprendizaje y Crecimiento / Talento Humano">
      <formula>NOT(ISERROR(SEARCH("Aprendizaje y Crecimiento / Talento Humano",F4)))</formula>
    </cfRule>
    <cfRule type="containsText" dxfId="1476" priority="108" operator="containsText" text="Modernización y Gestión Integral de Procesos del Negocio / Procesos">
      <formula>NOT(ISERROR(SEARCH("Modernización y Gestión Integral de Procesos del Negocio / Procesos",F4)))</formula>
    </cfRule>
    <cfRule type="containsText" dxfId="1475" priority="109" operator="containsText" text="Transparencia y Cercanía al Ciudadano / Grupos de Interés">
      <formula>NOT(ISERROR(SEARCH("Transparencia y Cercanía al Ciudadano / Grupos de Interés",F4)))</formula>
    </cfRule>
    <cfRule type="containsText" dxfId="1474" priority="110" operator="containsText" text="Legitimidad y Sostenibilidad Fiscal / Resultados">
      <formula>NOT(ISERROR(SEARCH("Legitimidad y Sostenibilidad Fiscal / Resultados",F4)))</formula>
    </cfRule>
  </conditionalFormatting>
  <conditionalFormatting sqref="L4:L34">
    <cfRule type="cellIs" dxfId="1473" priority="65" operator="equal">
      <formula>0</formula>
    </cfRule>
  </conditionalFormatting>
  <conditionalFormatting sqref="O4:O34">
    <cfRule type="containsText" dxfId="1472" priority="111" operator="containsText" text="Sin medición en la vigencia">
      <formula>NOT(ISERROR(SEARCH("Sin medición en la vigencia",O4)))</formula>
    </cfRule>
    <cfRule type="cellIs" dxfId="1471" priority="112" operator="greaterThan">
      <formula>1.1</formula>
    </cfRule>
    <cfRule type="cellIs" dxfId="1470" priority="113" operator="between">
      <formula>100%</formula>
      <formula>110%</formula>
    </cfRule>
    <cfRule type="cellIs" dxfId="1469" priority="114" operator="between">
      <formula>70%</formula>
      <formula>99.9999999%</formula>
    </cfRule>
    <cfRule type="cellIs" dxfId="1468" priority="115" operator="between">
      <formula>0</formula>
      <formula>0.6999999999999</formula>
    </cfRule>
  </conditionalFormatting>
  <conditionalFormatting sqref="P4:P34">
    <cfRule type="cellIs" dxfId="1467" priority="117" operator="greaterThan">
      <formula>1.1</formula>
    </cfRule>
    <cfRule type="cellIs" dxfId="1466" priority="118" operator="between">
      <formula>100%</formula>
      <formula>110%</formula>
    </cfRule>
    <cfRule type="cellIs" dxfId="1465" priority="119" operator="between">
      <formula>70%</formula>
      <formula>99.9999999%</formula>
    </cfRule>
    <cfRule type="cellIs" dxfId="1464" priority="120" operator="between">
      <formula>0</formula>
      <formula>0.6999999999999</formula>
    </cfRule>
  </conditionalFormatting>
  <conditionalFormatting sqref="F4:G32 I4:J34">
    <cfRule type="containsText" dxfId="1463" priority="99" operator="containsText" text="Aprendizaje y Crecimiento / Talento Humano">
      <formula>NOT(ISERROR(SEARCH("Aprendizaje y Crecimiento / Talento Humano",F4)))</formula>
    </cfRule>
    <cfRule type="containsText" dxfId="1462" priority="100" operator="containsText" text="Modernización y Gestión Integral de Procesos del Negocio / Procesos">
      <formula>NOT(ISERROR(SEARCH("Modernización y Gestión Integral de Procesos del Negocio / Procesos",F4)))</formula>
    </cfRule>
    <cfRule type="containsText" dxfId="1461" priority="101" operator="containsText" text="Transparencia y Cercanía al Ciudadano / Grupos de Interés">
      <formula>NOT(ISERROR(SEARCH("Transparencia y Cercanía al Ciudadano / Grupos de Interés",F4)))</formula>
    </cfRule>
    <cfRule type="containsText" dxfId="1460" priority="102" operator="containsText" text="Legitimidad y Sostenibilidad Fiscal / Resultados">
      <formula>NOT(ISERROR(SEARCH("Legitimidad y Sostenibilidad Fiscal / Resultados",F4)))</formula>
    </cfRule>
  </conditionalFormatting>
  <conditionalFormatting sqref="H4:H34 M4:N34">
    <cfRule type="expression" dxfId="1459" priority="103">
      <formula>$G4&lt;&gt;"Porcentaje"</formula>
    </cfRule>
  </conditionalFormatting>
  <conditionalFormatting sqref="H4:H34 M4:N34">
    <cfRule type="expression" dxfId="1458" priority="104">
      <formula>$G4="Porcentaje"</formula>
    </cfRule>
  </conditionalFormatting>
  <hyperlinks>
    <hyperlink ref="Q35" location="Principal!A1" display="volver al índice" xr:uid="{9B861D01-E771-4686-AA39-72628929365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6" operator="containsText" id="{76BCAB2D-2B45-4657-B5A9-C85EE1D6CF5E}">
            <xm:f>NOT(ISERROR(SEARCH("-",P4)))</xm:f>
            <xm:f>"-"</xm:f>
            <x14:dxf>
              <fill>
                <patternFill>
                  <bgColor rgb="FF000000"/>
                </patternFill>
              </fill>
            </x14:dxf>
          </x14:cfRule>
          <xm:sqref>P4:P34</xm:sqref>
        </x14:conditionalFormatting>
      </x14:conditionalFormattings>
    </ext>
  </extLst>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362D-66BF-47A5-BF48-10E3858DF031}">
  <sheetPr codeName="Sheet7">
    <pageSetUpPr fitToPage="1"/>
  </sheetPr>
  <dimension ref="A1:Q54"/>
  <sheetViews>
    <sheetView zoomScale="60" zoomScaleNormal="60" workbookViewId="0">
      <pane xSplit="5" ySplit="3" topLeftCell="M31" activePane="bottomRight" state="frozen"/>
      <selection activeCell="Q9" sqref="Q9"/>
      <selection pane="topRight" activeCell="Q9" sqref="Q9"/>
      <selection pane="bottomLeft" activeCell="Q9" sqref="Q9"/>
      <selection pane="bottomRight" activeCell="Q40" sqref="Q40"/>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90</v>
      </c>
      <c r="E1" s="9" t="s">
        <v>708</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994</v>
      </c>
      <c r="N3" s="23" t="s">
        <v>995</v>
      </c>
      <c r="O3" s="24" t="s">
        <v>996</v>
      </c>
      <c r="P3" s="24" t="s">
        <v>997</v>
      </c>
      <c r="Q3" s="135" t="s">
        <v>120</v>
      </c>
    </row>
    <row r="4" spans="1:17" ht="55.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1816</v>
      </c>
      <c r="M4" s="30">
        <v>0.66500000000000004</v>
      </c>
      <c r="N4" s="30">
        <v>0.75</v>
      </c>
      <c r="O4" s="31">
        <v>1.1278195488721805</v>
      </c>
      <c r="P4" s="31">
        <v>1.1278195488721805</v>
      </c>
      <c r="Q4" s="388" t="s">
        <v>1817</v>
      </c>
    </row>
    <row r="5" spans="1:17" ht="163.5" thickTop="1" thickBot="1" x14ac:dyDescent="0.3">
      <c r="A5" s="25">
        <v>136</v>
      </c>
      <c r="B5" s="26" t="s">
        <v>438</v>
      </c>
      <c r="C5" s="27" t="s">
        <v>127</v>
      </c>
      <c r="D5" s="27" t="s">
        <v>240</v>
      </c>
      <c r="E5" s="27" t="s">
        <v>241</v>
      </c>
      <c r="F5" s="27" t="s">
        <v>242</v>
      </c>
      <c r="G5" s="27" t="s">
        <v>231</v>
      </c>
      <c r="H5" s="28">
        <v>40000000000</v>
      </c>
      <c r="I5" s="27" t="s">
        <v>123</v>
      </c>
      <c r="J5" s="27" t="s">
        <v>124</v>
      </c>
      <c r="K5" s="29" t="s">
        <v>36</v>
      </c>
      <c r="L5" s="52" t="s">
        <v>1818</v>
      </c>
      <c r="M5" s="30">
        <v>40000000000</v>
      </c>
      <c r="N5" s="30">
        <v>90539352992</v>
      </c>
      <c r="O5" s="31">
        <v>2.2634838248000002</v>
      </c>
      <c r="P5" s="31">
        <v>2</v>
      </c>
      <c r="Q5" s="388" t="s">
        <v>1819</v>
      </c>
    </row>
    <row r="6" spans="1:17" ht="127.5" thickTop="1" thickBot="1" x14ac:dyDescent="0.3">
      <c r="A6" s="25">
        <v>145</v>
      </c>
      <c r="B6" s="26" t="s">
        <v>438</v>
      </c>
      <c r="C6" s="27" t="s">
        <v>127</v>
      </c>
      <c r="D6" s="27" t="s">
        <v>249</v>
      </c>
      <c r="E6" s="27" t="s">
        <v>250</v>
      </c>
      <c r="F6" s="27" t="s">
        <v>251</v>
      </c>
      <c r="G6" s="27" t="s">
        <v>231</v>
      </c>
      <c r="H6" s="28">
        <v>26482000000</v>
      </c>
      <c r="I6" s="27" t="s">
        <v>123</v>
      </c>
      <c r="J6" s="27" t="s">
        <v>124</v>
      </c>
      <c r="K6" s="29" t="s">
        <v>38</v>
      </c>
      <c r="L6" s="52" t="s">
        <v>1820</v>
      </c>
      <c r="M6" s="30">
        <v>26482000000</v>
      </c>
      <c r="N6" s="30">
        <v>42313718501</v>
      </c>
      <c r="O6" s="31">
        <v>1.5978294124688468</v>
      </c>
      <c r="P6" s="31">
        <v>1.5978294124688468</v>
      </c>
      <c r="Q6" s="388" t="s">
        <v>1821</v>
      </c>
    </row>
    <row r="7" spans="1:17" ht="33" thickTop="1" thickBot="1" x14ac:dyDescent="0.3">
      <c r="A7" s="25">
        <v>65</v>
      </c>
      <c r="B7" s="26" t="s">
        <v>438</v>
      </c>
      <c r="C7" s="27" t="s">
        <v>127</v>
      </c>
      <c r="D7" s="27" t="s">
        <v>128</v>
      </c>
      <c r="E7" s="27" t="s">
        <v>359</v>
      </c>
      <c r="F7" s="27" t="s">
        <v>360</v>
      </c>
      <c r="G7" s="27" t="s">
        <v>122</v>
      </c>
      <c r="H7" s="28">
        <v>0.4</v>
      </c>
      <c r="I7" s="27" t="s">
        <v>132</v>
      </c>
      <c r="J7" s="27" t="s">
        <v>126</v>
      </c>
      <c r="K7" s="29" t="s">
        <v>15</v>
      </c>
      <c r="L7" s="52" t="s">
        <v>1822</v>
      </c>
      <c r="M7" s="65">
        <v>0.4</v>
      </c>
      <c r="N7" s="30">
        <v>0.4</v>
      </c>
      <c r="O7" s="31">
        <v>1</v>
      </c>
      <c r="P7" s="31">
        <v>1</v>
      </c>
      <c r="Q7" s="388" t="s">
        <v>1823</v>
      </c>
    </row>
    <row r="8" spans="1:17" ht="91.5" thickTop="1" thickBot="1" x14ac:dyDescent="0.3">
      <c r="A8" s="25">
        <v>137</v>
      </c>
      <c r="B8" s="26" t="s">
        <v>438</v>
      </c>
      <c r="C8" s="27" t="s">
        <v>127</v>
      </c>
      <c r="D8" s="27" t="s">
        <v>489</v>
      </c>
      <c r="E8" s="27" t="s">
        <v>243</v>
      </c>
      <c r="F8" s="27" t="s">
        <v>244</v>
      </c>
      <c r="G8" s="27" t="s">
        <v>231</v>
      </c>
      <c r="H8" s="28">
        <v>9481000000</v>
      </c>
      <c r="I8" s="27" t="s">
        <v>123</v>
      </c>
      <c r="J8" s="27" t="s">
        <v>124</v>
      </c>
      <c r="K8" s="29" t="s">
        <v>36</v>
      </c>
      <c r="L8" s="52" t="s">
        <v>1818</v>
      </c>
      <c r="M8" s="30">
        <v>9481000000</v>
      </c>
      <c r="N8" s="30">
        <v>10075777729</v>
      </c>
      <c r="O8" s="31">
        <v>1.0627336492985973</v>
      </c>
      <c r="P8" s="31">
        <v>1.0627336492985973</v>
      </c>
      <c r="Q8" s="388" t="s">
        <v>1824</v>
      </c>
    </row>
    <row r="9" spans="1:17" ht="145.5" thickTop="1" thickBot="1" x14ac:dyDescent="0.3">
      <c r="A9" s="25">
        <v>146</v>
      </c>
      <c r="B9" s="26" t="s">
        <v>438</v>
      </c>
      <c r="C9" s="27" t="s">
        <v>127</v>
      </c>
      <c r="D9" s="27" t="s">
        <v>249</v>
      </c>
      <c r="E9" s="27" t="s">
        <v>490</v>
      </c>
      <c r="F9" s="27" t="s">
        <v>491</v>
      </c>
      <c r="G9" s="27" t="s">
        <v>231</v>
      </c>
      <c r="H9" s="28">
        <v>30963898000</v>
      </c>
      <c r="I9" s="27" t="s">
        <v>123</v>
      </c>
      <c r="J9" s="27" t="s">
        <v>124</v>
      </c>
      <c r="K9" s="29" t="s">
        <v>38</v>
      </c>
      <c r="L9" s="52" t="s">
        <v>1820</v>
      </c>
      <c r="M9" s="30">
        <v>30963898000</v>
      </c>
      <c r="N9" s="30">
        <v>33056220680</v>
      </c>
      <c r="O9" s="31">
        <v>1.0675729741778635</v>
      </c>
      <c r="P9" s="31">
        <v>1.0675729741778635</v>
      </c>
      <c r="Q9" s="388" t="s">
        <v>1825</v>
      </c>
    </row>
    <row r="10" spans="1:17" ht="64.5" thickTop="1" thickBot="1" x14ac:dyDescent="0.3">
      <c r="A10" s="25">
        <v>66</v>
      </c>
      <c r="B10" s="26" t="s">
        <v>438</v>
      </c>
      <c r="C10" s="27" t="s">
        <v>127</v>
      </c>
      <c r="D10" s="27" t="s">
        <v>128</v>
      </c>
      <c r="E10" s="27" t="s">
        <v>361</v>
      </c>
      <c r="F10" s="27" t="s">
        <v>383</v>
      </c>
      <c r="G10" s="27" t="s">
        <v>122</v>
      </c>
      <c r="H10" s="28">
        <v>1</v>
      </c>
      <c r="I10" s="27" t="s">
        <v>132</v>
      </c>
      <c r="J10" s="27" t="s">
        <v>126</v>
      </c>
      <c r="K10" s="29" t="s">
        <v>15</v>
      </c>
      <c r="L10" s="52" t="s">
        <v>1822</v>
      </c>
      <c r="M10" s="30">
        <v>1</v>
      </c>
      <c r="N10" s="30">
        <v>0.99687499999999996</v>
      </c>
      <c r="O10" s="31">
        <v>0.99687499999999996</v>
      </c>
      <c r="P10" s="31">
        <v>0.99687499999999996</v>
      </c>
      <c r="Q10" s="388" t="s">
        <v>1826</v>
      </c>
    </row>
    <row r="11" spans="1:17" ht="109.5" thickTop="1" thickBot="1" x14ac:dyDescent="0.3">
      <c r="A11" s="25">
        <v>109</v>
      </c>
      <c r="B11" s="26" t="s">
        <v>438</v>
      </c>
      <c r="C11" s="27" t="s">
        <v>290</v>
      </c>
      <c r="D11" s="27" t="s">
        <v>290</v>
      </c>
      <c r="E11" s="27" t="s">
        <v>317</v>
      </c>
      <c r="F11" s="27" t="s">
        <v>121</v>
      </c>
      <c r="G11" s="27" t="s">
        <v>122</v>
      </c>
      <c r="H11" s="28">
        <v>0.95</v>
      </c>
      <c r="I11" s="27" t="s">
        <v>123</v>
      </c>
      <c r="J11" s="27" t="s">
        <v>124</v>
      </c>
      <c r="K11" s="29" t="s">
        <v>93</v>
      </c>
      <c r="L11" s="52" t="s">
        <v>621</v>
      </c>
      <c r="M11" s="30">
        <v>0.95</v>
      </c>
      <c r="N11" s="30">
        <v>0.98699999999999999</v>
      </c>
      <c r="O11" s="31">
        <v>1.0389473684210526</v>
      </c>
      <c r="P11" s="31">
        <v>1.0389473684210526</v>
      </c>
      <c r="Q11" s="388" t="s">
        <v>1827</v>
      </c>
    </row>
    <row r="12" spans="1:17" ht="163.5" thickTop="1" thickBot="1" x14ac:dyDescent="0.3">
      <c r="A12" s="25">
        <v>32</v>
      </c>
      <c r="B12" s="26" t="s">
        <v>438</v>
      </c>
      <c r="C12" s="27" t="s">
        <v>127</v>
      </c>
      <c r="D12" s="27" t="s">
        <v>177</v>
      </c>
      <c r="E12" s="27" t="s">
        <v>182</v>
      </c>
      <c r="F12" s="27" t="s">
        <v>183</v>
      </c>
      <c r="G12" s="27" t="s">
        <v>440</v>
      </c>
      <c r="H12" s="28">
        <v>6306</v>
      </c>
      <c r="I12" s="27" t="s">
        <v>123</v>
      </c>
      <c r="J12" s="27" t="s">
        <v>124</v>
      </c>
      <c r="K12" s="29" t="s">
        <v>18</v>
      </c>
      <c r="L12" s="52" t="s">
        <v>624</v>
      </c>
      <c r="M12" s="30">
        <v>6306</v>
      </c>
      <c r="N12" s="30">
        <v>9617</v>
      </c>
      <c r="O12" s="31">
        <v>1.5250555026958452</v>
      </c>
      <c r="P12" s="31">
        <v>1.5250555026958452</v>
      </c>
      <c r="Q12" s="388" t="s">
        <v>1828</v>
      </c>
    </row>
    <row r="13" spans="1:17" ht="91.5" thickTop="1" thickBot="1" x14ac:dyDescent="0.3">
      <c r="A13" s="25">
        <v>138</v>
      </c>
      <c r="B13" s="26" t="s">
        <v>438</v>
      </c>
      <c r="C13" s="27" t="s">
        <v>127</v>
      </c>
      <c r="D13" s="27" t="s">
        <v>489</v>
      </c>
      <c r="E13" s="27" t="s">
        <v>245</v>
      </c>
      <c r="F13" s="27" t="s">
        <v>492</v>
      </c>
      <c r="G13" s="27" t="s">
        <v>231</v>
      </c>
      <c r="H13" s="28">
        <v>40000000000</v>
      </c>
      <c r="I13" s="27" t="s">
        <v>123</v>
      </c>
      <c r="J13" s="27" t="s">
        <v>124</v>
      </c>
      <c r="K13" s="29" t="s">
        <v>36</v>
      </c>
      <c r="L13" s="52" t="s">
        <v>1818</v>
      </c>
      <c r="M13" s="30">
        <v>40000000000</v>
      </c>
      <c r="N13" s="30">
        <v>74901416578</v>
      </c>
      <c r="O13" s="31">
        <v>1.8725354144499999</v>
      </c>
      <c r="P13" s="31">
        <v>1.8725354144499999</v>
      </c>
      <c r="Q13" s="388" t="s">
        <v>1829</v>
      </c>
    </row>
    <row r="14" spans="1:17" ht="163.5" thickTop="1" thickBot="1" x14ac:dyDescent="0.3">
      <c r="A14" s="25">
        <v>147</v>
      </c>
      <c r="B14" s="26" t="s">
        <v>438</v>
      </c>
      <c r="C14" s="27" t="s">
        <v>127</v>
      </c>
      <c r="D14" s="27" t="s">
        <v>249</v>
      </c>
      <c r="E14" s="27" t="s">
        <v>252</v>
      </c>
      <c r="F14" s="27" t="s">
        <v>252</v>
      </c>
      <c r="G14" s="27" t="s">
        <v>231</v>
      </c>
      <c r="H14" s="28">
        <v>2500000000</v>
      </c>
      <c r="I14" s="27" t="s">
        <v>123</v>
      </c>
      <c r="J14" s="27" t="s">
        <v>124</v>
      </c>
      <c r="K14" s="29" t="s">
        <v>38</v>
      </c>
      <c r="L14" s="52" t="s">
        <v>1820</v>
      </c>
      <c r="M14" s="30">
        <v>2500000000</v>
      </c>
      <c r="N14" s="30">
        <v>2591076199</v>
      </c>
      <c r="O14" s="31">
        <v>1.0364304795999999</v>
      </c>
      <c r="P14" s="31">
        <v>1.0364304795999999</v>
      </c>
      <c r="Q14" s="388" t="s">
        <v>1830</v>
      </c>
    </row>
    <row r="15" spans="1:17" ht="55.5" thickTop="1" thickBot="1" x14ac:dyDescent="0.3">
      <c r="A15" s="25">
        <v>98</v>
      </c>
      <c r="B15" s="26" t="s">
        <v>438</v>
      </c>
      <c r="C15" s="27" t="s">
        <v>290</v>
      </c>
      <c r="D15" s="27" t="s">
        <v>446</v>
      </c>
      <c r="E15" s="27" t="s">
        <v>125</v>
      </c>
      <c r="F15" s="27" t="s">
        <v>331</v>
      </c>
      <c r="G15" s="27" t="s">
        <v>122</v>
      </c>
      <c r="H15" s="28">
        <v>0.95</v>
      </c>
      <c r="I15" s="27" t="s">
        <v>123</v>
      </c>
      <c r="J15" s="27" t="s">
        <v>126</v>
      </c>
      <c r="K15" s="29" t="s">
        <v>93</v>
      </c>
      <c r="L15" s="52" t="s">
        <v>621</v>
      </c>
      <c r="M15" s="30">
        <v>0.95</v>
      </c>
      <c r="N15" s="30">
        <v>0.97899999999999998</v>
      </c>
      <c r="O15" s="31">
        <v>1.0305263157894737</v>
      </c>
      <c r="P15" s="31">
        <v>1.0305263157894737</v>
      </c>
      <c r="Q15" s="388" t="s">
        <v>1831</v>
      </c>
    </row>
    <row r="16" spans="1:17" ht="64.5" thickTop="1" thickBot="1" x14ac:dyDescent="0.3">
      <c r="A16" s="25">
        <v>234</v>
      </c>
      <c r="B16" s="26" t="s">
        <v>438</v>
      </c>
      <c r="C16" s="27" t="s">
        <v>127</v>
      </c>
      <c r="D16" s="27" t="s">
        <v>489</v>
      </c>
      <c r="E16" s="27" t="s">
        <v>493</v>
      </c>
      <c r="F16" s="27" t="s">
        <v>493</v>
      </c>
      <c r="G16" s="27" t="s">
        <v>231</v>
      </c>
      <c r="H16" s="28">
        <v>49481000000</v>
      </c>
      <c r="I16" s="27" t="s">
        <v>123</v>
      </c>
      <c r="J16" s="27" t="s">
        <v>124</v>
      </c>
      <c r="K16" s="29" t="s">
        <v>36</v>
      </c>
      <c r="L16" s="52" t="s">
        <v>1818</v>
      </c>
      <c r="M16" s="30">
        <v>49481000000</v>
      </c>
      <c r="N16" s="30">
        <v>84977194307</v>
      </c>
      <c r="O16" s="31">
        <v>1.7173701886986925</v>
      </c>
      <c r="P16" s="31">
        <v>1.7173701886986925</v>
      </c>
      <c r="Q16" s="388" t="s">
        <v>1832</v>
      </c>
    </row>
    <row r="17" spans="1:17" ht="91.5" thickTop="1" thickBot="1" x14ac:dyDescent="0.3">
      <c r="A17" s="25">
        <v>73</v>
      </c>
      <c r="B17" s="26" t="s">
        <v>449</v>
      </c>
      <c r="C17" s="27" t="s">
        <v>160</v>
      </c>
      <c r="D17" s="27" t="s">
        <v>384</v>
      </c>
      <c r="E17" s="27" t="s">
        <v>167</v>
      </c>
      <c r="F17" s="27" t="s">
        <v>385</v>
      </c>
      <c r="G17" s="27" t="s">
        <v>145</v>
      </c>
      <c r="H17" s="28">
        <v>4</v>
      </c>
      <c r="I17" s="27" t="s">
        <v>123</v>
      </c>
      <c r="J17" s="27" t="s">
        <v>138</v>
      </c>
      <c r="K17" s="29" t="s">
        <v>11</v>
      </c>
      <c r="L17" s="52" t="s">
        <v>1822</v>
      </c>
      <c r="M17" s="30">
        <v>4</v>
      </c>
      <c r="N17" s="30">
        <v>3.833333333333333</v>
      </c>
      <c r="O17" s="31">
        <v>1.0434782608695652</v>
      </c>
      <c r="P17" s="31">
        <v>1.0434782608695652</v>
      </c>
      <c r="Q17" s="388" t="s">
        <v>1833</v>
      </c>
    </row>
    <row r="18" spans="1:17" ht="55.5" thickTop="1" thickBot="1" x14ac:dyDescent="0.3">
      <c r="A18" s="25">
        <v>74</v>
      </c>
      <c r="B18" s="26" t="s">
        <v>449</v>
      </c>
      <c r="C18" s="27" t="s">
        <v>160</v>
      </c>
      <c r="D18" s="27" t="s">
        <v>494</v>
      </c>
      <c r="E18" s="27" t="s">
        <v>495</v>
      </c>
      <c r="F18" s="27" t="s">
        <v>496</v>
      </c>
      <c r="G18" s="27" t="s">
        <v>145</v>
      </c>
      <c r="H18" s="28">
        <v>5.5</v>
      </c>
      <c r="I18" s="27" t="s">
        <v>123</v>
      </c>
      <c r="J18" s="27" t="s">
        <v>138</v>
      </c>
      <c r="K18" s="29" t="s">
        <v>11</v>
      </c>
      <c r="L18" s="52" t="s">
        <v>1822</v>
      </c>
      <c r="M18" s="30">
        <v>5.5</v>
      </c>
      <c r="N18" s="30">
        <v>5.7983333333333329</v>
      </c>
      <c r="O18" s="31">
        <v>0.94854843345789031</v>
      </c>
      <c r="P18" s="31">
        <v>0.94854843345789031</v>
      </c>
      <c r="Q18" s="388" t="s">
        <v>1834</v>
      </c>
    </row>
    <row r="19" spans="1:17" ht="80.25" thickTop="1" thickBot="1" x14ac:dyDescent="0.3">
      <c r="A19" s="104">
        <v>20</v>
      </c>
      <c r="B19" s="83" t="s">
        <v>449</v>
      </c>
      <c r="C19" s="84" t="s">
        <v>160</v>
      </c>
      <c r="D19" s="84" t="s">
        <v>402</v>
      </c>
      <c r="E19" s="84" t="s">
        <v>452</v>
      </c>
      <c r="F19" s="84" t="s">
        <v>453</v>
      </c>
      <c r="G19" s="84" t="s">
        <v>122</v>
      </c>
      <c r="H19" s="85">
        <v>1</v>
      </c>
      <c r="I19" s="84" t="s">
        <v>130</v>
      </c>
      <c r="J19" s="84" t="s">
        <v>126</v>
      </c>
      <c r="K19" s="86" t="s">
        <v>51</v>
      </c>
      <c r="L19" s="103" t="s">
        <v>1835</v>
      </c>
      <c r="M19" s="89"/>
      <c r="N19" s="89"/>
      <c r="O19" s="88" t="s">
        <v>406</v>
      </c>
      <c r="P19" s="88" t="s">
        <v>291</v>
      </c>
      <c r="Q19" s="389" t="s">
        <v>1146</v>
      </c>
    </row>
    <row r="20" spans="1:17" ht="145.5" thickTop="1" thickBot="1" x14ac:dyDescent="0.3">
      <c r="A20" s="25">
        <v>33</v>
      </c>
      <c r="B20" s="26" t="s">
        <v>449</v>
      </c>
      <c r="C20" s="27" t="s">
        <v>160</v>
      </c>
      <c r="D20" s="27" t="s">
        <v>184</v>
      </c>
      <c r="E20" s="27" t="s">
        <v>185</v>
      </c>
      <c r="F20" s="27" t="s">
        <v>186</v>
      </c>
      <c r="G20" s="27" t="s">
        <v>122</v>
      </c>
      <c r="H20" s="28">
        <v>1</v>
      </c>
      <c r="I20" s="27" t="s">
        <v>267</v>
      </c>
      <c r="J20" s="27" t="s">
        <v>126</v>
      </c>
      <c r="K20" s="29" t="s">
        <v>18</v>
      </c>
      <c r="L20" s="52" t="s">
        <v>623</v>
      </c>
      <c r="M20" s="30">
        <v>1</v>
      </c>
      <c r="N20" s="30">
        <v>1</v>
      </c>
      <c r="O20" s="31">
        <v>1</v>
      </c>
      <c r="P20" s="31">
        <v>1</v>
      </c>
      <c r="Q20" s="388" t="s">
        <v>1836</v>
      </c>
    </row>
    <row r="21" spans="1:17" ht="91.5" thickTop="1" thickBot="1" x14ac:dyDescent="0.3">
      <c r="A21" s="25">
        <v>51</v>
      </c>
      <c r="B21" s="26" t="s">
        <v>460</v>
      </c>
      <c r="C21" s="27" t="s">
        <v>194</v>
      </c>
      <c r="D21" s="27" t="s">
        <v>198</v>
      </c>
      <c r="E21" s="27" t="s">
        <v>512</v>
      </c>
      <c r="F21" s="27" t="s">
        <v>213</v>
      </c>
      <c r="G21" s="27" t="s">
        <v>122</v>
      </c>
      <c r="H21" s="28">
        <v>0.8</v>
      </c>
      <c r="I21" s="27" t="s">
        <v>132</v>
      </c>
      <c r="J21" s="27" t="s">
        <v>126</v>
      </c>
      <c r="K21" s="29" t="s">
        <v>22</v>
      </c>
      <c r="L21" s="52" t="s">
        <v>624</v>
      </c>
      <c r="M21" s="30">
        <v>0.8</v>
      </c>
      <c r="N21" s="30">
        <v>1</v>
      </c>
      <c r="O21" s="31">
        <v>1.25</v>
      </c>
      <c r="P21" s="31">
        <v>1.25</v>
      </c>
      <c r="Q21" s="388" t="s">
        <v>1837</v>
      </c>
    </row>
    <row r="22" spans="1:17" ht="145.5" thickTop="1" thickBot="1" x14ac:dyDescent="0.3">
      <c r="A22" s="25">
        <v>42</v>
      </c>
      <c r="B22" s="26" t="s">
        <v>460</v>
      </c>
      <c r="C22" s="27" t="s">
        <v>194</v>
      </c>
      <c r="D22" s="27" t="s">
        <v>198</v>
      </c>
      <c r="E22" s="27" t="s">
        <v>513</v>
      </c>
      <c r="F22" s="27" t="s">
        <v>514</v>
      </c>
      <c r="G22" s="27" t="s">
        <v>207</v>
      </c>
      <c r="H22" s="28">
        <v>300</v>
      </c>
      <c r="I22" s="27" t="s">
        <v>123</v>
      </c>
      <c r="J22" s="27" t="s">
        <v>124</v>
      </c>
      <c r="K22" s="29" t="s">
        <v>30</v>
      </c>
      <c r="L22" s="52" t="s">
        <v>624</v>
      </c>
      <c r="M22" s="30">
        <v>300</v>
      </c>
      <c r="N22" s="30">
        <v>588</v>
      </c>
      <c r="O22" s="31">
        <v>1.96</v>
      </c>
      <c r="P22" s="31">
        <v>1.96</v>
      </c>
      <c r="Q22" s="388" t="s">
        <v>1838</v>
      </c>
    </row>
    <row r="23" spans="1:17" ht="73.5" thickTop="1" thickBot="1" x14ac:dyDescent="0.3">
      <c r="A23" s="25">
        <v>71</v>
      </c>
      <c r="B23" s="26" t="s">
        <v>460</v>
      </c>
      <c r="C23" s="27" t="s">
        <v>149</v>
      </c>
      <c r="D23" s="27" t="s">
        <v>461</v>
      </c>
      <c r="E23" s="27" t="s">
        <v>174</v>
      </c>
      <c r="F23" s="27" t="s">
        <v>462</v>
      </c>
      <c r="G23" s="27" t="s">
        <v>122</v>
      </c>
      <c r="H23" s="28">
        <v>1</v>
      </c>
      <c r="I23" s="27" t="s">
        <v>153</v>
      </c>
      <c r="J23" s="27" t="s">
        <v>126</v>
      </c>
      <c r="K23" s="29" t="s">
        <v>13</v>
      </c>
      <c r="L23" s="52" t="s">
        <v>1839</v>
      </c>
      <c r="M23" s="30">
        <v>1</v>
      </c>
      <c r="N23" s="30">
        <v>0.55499999999999994</v>
      </c>
      <c r="O23" s="31">
        <v>0.55499999999999994</v>
      </c>
      <c r="P23" s="31">
        <v>0.55499999999999994</v>
      </c>
      <c r="Q23" s="388" t="s">
        <v>1840</v>
      </c>
    </row>
    <row r="24" spans="1:17" ht="127.5" thickTop="1" thickBot="1" x14ac:dyDescent="0.3">
      <c r="A24" s="25">
        <v>235</v>
      </c>
      <c r="B24" s="26" t="s">
        <v>460</v>
      </c>
      <c r="C24" s="27" t="s">
        <v>194</v>
      </c>
      <c r="D24" s="27" t="s">
        <v>389</v>
      </c>
      <c r="E24" s="27" t="s">
        <v>246</v>
      </c>
      <c r="F24" s="27" t="s">
        <v>247</v>
      </c>
      <c r="G24" s="27" t="s">
        <v>440</v>
      </c>
      <c r="H24" s="28">
        <v>51461000000.000008</v>
      </c>
      <c r="I24" s="27" t="s">
        <v>123</v>
      </c>
      <c r="J24" s="27" t="s">
        <v>124</v>
      </c>
      <c r="K24" s="29" t="s">
        <v>36</v>
      </c>
      <c r="L24" s="52" t="s">
        <v>1818</v>
      </c>
      <c r="M24" s="30">
        <v>51461000000.000008</v>
      </c>
      <c r="N24" s="30">
        <v>58925347907.819992</v>
      </c>
      <c r="O24" s="31">
        <v>1.1450486369837349</v>
      </c>
      <c r="P24" s="31">
        <v>1.1450486369837349</v>
      </c>
      <c r="Q24" s="388" t="s">
        <v>1841</v>
      </c>
    </row>
    <row r="25" spans="1:17" ht="409.6" thickTop="1" thickBot="1" x14ac:dyDescent="0.3">
      <c r="A25" s="25">
        <v>104</v>
      </c>
      <c r="B25" s="26" t="s">
        <v>460</v>
      </c>
      <c r="C25" s="27" t="s">
        <v>194</v>
      </c>
      <c r="D25" s="27" t="s">
        <v>319</v>
      </c>
      <c r="E25" s="27" t="s">
        <v>320</v>
      </c>
      <c r="F25" s="27" t="s">
        <v>467</v>
      </c>
      <c r="G25" s="27" t="s">
        <v>122</v>
      </c>
      <c r="H25" s="106">
        <v>0.72450000000000003</v>
      </c>
      <c r="I25" s="27" t="s">
        <v>123</v>
      </c>
      <c r="J25" s="27" t="s">
        <v>261</v>
      </c>
      <c r="K25" s="29" t="s">
        <v>87</v>
      </c>
      <c r="L25" s="52" t="s">
        <v>621</v>
      </c>
      <c r="M25" s="30">
        <v>0.72450000000000003</v>
      </c>
      <c r="N25" s="30">
        <v>0.63</v>
      </c>
      <c r="O25" s="31">
        <v>0.86956521739130432</v>
      </c>
      <c r="P25" s="31">
        <v>0.86956521739130432</v>
      </c>
      <c r="Q25" s="390" t="s">
        <v>1842</v>
      </c>
    </row>
    <row r="26" spans="1:17" ht="73.5" thickTop="1" thickBot="1" x14ac:dyDescent="0.3">
      <c r="A26" s="25">
        <v>36</v>
      </c>
      <c r="B26" s="26" t="s">
        <v>460</v>
      </c>
      <c r="C26" s="27" t="s">
        <v>194</v>
      </c>
      <c r="D26" s="27" t="s">
        <v>198</v>
      </c>
      <c r="E26" s="27" t="s">
        <v>195</v>
      </c>
      <c r="F26" s="27" t="s">
        <v>196</v>
      </c>
      <c r="G26" s="27" t="s">
        <v>122</v>
      </c>
      <c r="H26" s="28">
        <v>0.01</v>
      </c>
      <c r="I26" s="27" t="s">
        <v>123</v>
      </c>
      <c r="J26" s="27" t="s">
        <v>126</v>
      </c>
      <c r="K26" s="29" t="s">
        <v>18</v>
      </c>
      <c r="L26" s="52" t="s">
        <v>1843</v>
      </c>
      <c r="M26" s="30">
        <v>0.01</v>
      </c>
      <c r="N26" s="30">
        <v>1.1589166666666666E-2</v>
      </c>
      <c r="O26" s="31">
        <v>1.1589166666666666</v>
      </c>
      <c r="P26" s="31">
        <v>1.1589166666666666</v>
      </c>
      <c r="Q26" s="388" t="s">
        <v>1844</v>
      </c>
    </row>
    <row r="27" spans="1:17" ht="73.5" thickTop="1" thickBot="1" x14ac:dyDescent="0.3">
      <c r="A27" s="25">
        <v>62</v>
      </c>
      <c r="B27" s="26" t="s">
        <v>460</v>
      </c>
      <c r="C27" s="27" t="s">
        <v>194</v>
      </c>
      <c r="D27" s="27" t="s">
        <v>389</v>
      </c>
      <c r="E27" s="27" t="s">
        <v>478</v>
      </c>
      <c r="F27" s="27" t="s">
        <v>479</v>
      </c>
      <c r="G27" s="27" t="s">
        <v>207</v>
      </c>
      <c r="H27" s="28">
        <v>1</v>
      </c>
      <c r="I27" s="27" t="s">
        <v>123</v>
      </c>
      <c r="J27" s="27" t="s">
        <v>124</v>
      </c>
      <c r="K27" s="29" t="s">
        <v>38</v>
      </c>
      <c r="L27" s="52" t="s">
        <v>1820</v>
      </c>
      <c r="M27" s="30">
        <v>1</v>
      </c>
      <c r="N27" s="30">
        <v>1</v>
      </c>
      <c r="O27" s="31">
        <v>1</v>
      </c>
      <c r="P27" s="31">
        <v>1</v>
      </c>
      <c r="Q27" s="388" t="s">
        <v>1845</v>
      </c>
    </row>
    <row r="28" spans="1:17" ht="145.5" thickTop="1" thickBot="1" x14ac:dyDescent="0.3">
      <c r="A28" s="25">
        <v>37</v>
      </c>
      <c r="B28" s="26" t="s">
        <v>460</v>
      </c>
      <c r="C28" s="27" t="s">
        <v>194</v>
      </c>
      <c r="D28" s="27" t="s">
        <v>198</v>
      </c>
      <c r="E28" s="27" t="s">
        <v>199</v>
      </c>
      <c r="F28" s="27" t="s">
        <v>200</v>
      </c>
      <c r="G28" s="27" t="s">
        <v>122</v>
      </c>
      <c r="H28" s="28">
        <v>0.03</v>
      </c>
      <c r="I28" s="27" t="s">
        <v>123</v>
      </c>
      <c r="J28" s="27" t="s">
        <v>126</v>
      </c>
      <c r="K28" s="29" t="s">
        <v>18</v>
      </c>
      <c r="L28" s="52" t="s">
        <v>624</v>
      </c>
      <c r="M28" s="30">
        <v>0.03</v>
      </c>
      <c r="N28" s="30">
        <v>3.2883333333333334E-2</v>
      </c>
      <c r="O28" s="31">
        <v>1.0961111111111113</v>
      </c>
      <c r="P28" s="31">
        <v>1.0961111111111113</v>
      </c>
      <c r="Q28" s="388" t="s">
        <v>1846</v>
      </c>
    </row>
    <row r="29" spans="1:17" ht="397.5" thickTop="1" thickBot="1" x14ac:dyDescent="0.3">
      <c r="A29" s="25">
        <v>38</v>
      </c>
      <c r="B29" s="26" t="s">
        <v>460</v>
      </c>
      <c r="C29" s="27" t="s">
        <v>194</v>
      </c>
      <c r="D29" s="27" t="s">
        <v>198</v>
      </c>
      <c r="E29" s="27" t="s">
        <v>201</v>
      </c>
      <c r="F29" s="27" t="s">
        <v>202</v>
      </c>
      <c r="G29" s="27" t="s">
        <v>122</v>
      </c>
      <c r="H29" s="28">
        <v>0.02</v>
      </c>
      <c r="I29" s="27" t="s">
        <v>123</v>
      </c>
      <c r="J29" s="27" t="s">
        <v>126</v>
      </c>
      <c r="K29" s="29" t="s">
        <v>18</v>
      </c>
      <c r="L29" s="52" t="s">
        <v>1847</v>
      </c>
      <c r="M29" s="30">
        <v>0.02</v>
      </c>
      <c r="N29" s="30">
        <v>1.8213583333333334</v>
      </c>
      <c r="O29" s="31">
        <v>91.067916666666662</v>
      </c>
      <c r="P29" s="31">
        <v>2</v>
      </c>
      <c r="Q29" s="391" t="s">
        <v>1848</v>
      </c>
    </row>
    <row r="30" spans="1:17" ht="48.75" thickTop="1" thickBot="1" x14ac:dyDescent="0.3">
      <c r="A30" s="25">
        <v>142</v>
      </c>
      <c r="B30" s="26" t="s">
        <v>460</v>
      </c>
      <c r="C30" s="27" t="s">
        <v>203</v>
      </c>
      <c r="D30" s="27" t="s">
        <v>497</v>
      </c>
      <c r="E30" s="27" t="s">
        <v>498</v>
      </c>
      <c r="F30" s="27" t="s">
        <v>499</v>
      </c>
      <c r="G30" s="27" t="s">
        <v>122</v>
      </c>
      <c r="H30" s="28">
        <v>1</v>
      </c>
      <c r="I30" s="27" t="s">
        <v>130</v>
      </c>
      <c r="J30" s="27" t="s">
        <v>124</v>
      </c>
      <c r="K30" s="29" t="s">
        <v>36</v>
      </c>
      <c r="L30" s="52" t="s">
        <v>1849</v>
      </c>
      <c r="M30" s="30">
        <v>1</v>
      </c>
      <c r="N30" s="30">
        <v>0.98</v>
      </c>
      <c r="O30" s="31">
        <v>0.98</v>
      </c>
      <c r="P30" s="31">
        <v>0.98</v>
      </c>
      <c r="Q30" s="392" t="s">
        <v>1850</v>
      </c>
    </row>
    <row r="31" spans="1:17" ht="91.5" thickTop="1" thickBot="1" x14ac:dyDescent="0.3">
      <c r="A31" s="25">
        <v>144</v>
      </c>
      <c r="B31" s="26" t="s">
        <v>460</v>
      </c>
      <c r="C31" s="27" t="s">
        <v>203</v>
      </c>
      <c r="D31" s="27" t="s">
        <v>500</v>
      </c>
      <c r="E31" s="27" t="s">
        <v>501</v>
      </c>
      <c r="F31" s="27" t="s">
        <v>502</v>
      </c>
      <c r="G31" s="27" t="s">
        <v>122</v>
      </c>
      <c r="H31" s="28">
        <v>1</v>
      </c>
      <c r="I31" s="27" t="s">
        <v>130</v>
      </c>
      <c r="J31" s="27" t="s">
        <v>124</v>
      </c>
      <c r="K31" s="29" t="s">
        <v>36</v>
      </c>
      <c r="L31" s="52" t="s">
        <v>1849</v>
      </c>
      <c r="M31" s="30">
        <v>1</v>
      </c>
      <c r="N31" s="30">
        <v>0.75</v>
      </c>
      <c r="O31" s="31">
        <v>0.75</v>
      </c>
      <c r="P31" s="31">
        <v>0.75</v>
      </c>
      <c r="Q31" s="392" t="s">
        <v>1851</v>
      </c>
    </row>
    <row r="32" spans="1:17" ht="48.75" thickTop="1" thickBot="1" x14ac:dyDescent="0.3">
      <c r="A32" s="25">
        <v>23</v>
      </c>
      <c r="B32" s="26" t="s">
        <v>460</v>
      </c>
      <c r="C32" s="27" t="s">
        <v>194</v>
      </c>
      <c r="D32" s="27" t="s">
        <v>389</v>
      </c>
      <c r="E32" s="27" t="s">
        <v>478</v>
      </c>
      <c r="F32" s="27" t="s">
        <v>479</v>
      </c>
      <c r="G32" s="27" t="s">
        <v>207</v>
      </c>
      <c r="H32" s="28">
        <v>1</v>
      </c>
      <c r="I32" s="27" t="s">
        <v>123</v>
      </c>
      <c r="J32" s="27" t="s">
        <v>124</v>
      </c>
      <c r="K32" s="29" t="s">
        <v>36</v>
      </c>
      <c r="L32" s="52" t="s">
        <v>1849</v>
      </c>
      <c r="M32" s="30">
        <v>1</v>
      </c>
      <c r="N32" s="30">
        <v>1</v>
      </c>
      <c r="O32" s="31">
        <v>1</v>
      </c>
      <c r="P32" s="31">
        <v>1</v>
      </c>
      <c r="Q32" s="388" t="s">
        <v>1852</v>
      </c>
    </row>
    <row r="33" spans="1:17" ht="48.75" thickTop="1" thickBot="1" x14ac:dyDescent="0.3">
      <c r="A33" s="25">
        <v>69</v>
      </c>
      <c r="B33" s="26" t="s">
        <v>480</v>
      </c>
      <c r="C33" s="27" t="s">
        <v>160</v>
      </c>
      <c r="D33" s="27" t="s">
        <v>169</v>
      </c>
      <c r="E33" s="27" t="s">
        <v>170</v>
      </c>
      <c r="F33" s="27" t="s">
        <v>386</v>
      </c>
      <c r="G33" s="27" t="s">
        <v>122</v>
      </c>
      <c r="H33" s="28">
        <v>1</v>
      </c>
      <c r="I33" s="27" t="s">
        <v>132</v>
      </c>
      <c r="J33" s="27" t="s">
        <v>126</v>
      </c>
      <c r="K33" s="29" t="s">
        <v>13</v>
      </c>
      <c r="L33" s="52" t="s">
        <v>1822</v>
      </c>
      <c r="M33" s="30">
        <v>1</v>
      </c>
      <c r="N33" s="30">
        <v>0.95000000000000007</v>
      </c>
      <c r="O33" s="31">
        <v>0.95000000000000007</v>
      </c>
      <c r="P33" s="31">
        <v>0.95000000000000007</v>
      </c>
      <c r="Q33" s="388" t="s">
        <v>1853</v>
      </c>
    </row>
    <row r="34" spans="1:17" ht="48.75" thickTop="1" thickBot="1" x14ac:dyDescent="0.3">
      <c r="A34" s="25">
        <v>75</v>
      </c>
      <c r="B34" s="26" t="s">
        <v>480</v>
      </c>
      <c r="C34" s="27" t="s">
        <v>160</v>
      </c>
      <c r="D34" s="27" t="s">
        <v>364</v>
      </c>
      <c r="E34" s="27" t="s">
        <v>377</v>
      </c>
      <c r="F34" s="27" t="s">
        <v>166</v>
      </c>
      <c r="G34" s="27" t="s">
        <v>122</v>
      </c>
      <c r="H34" s="28">
        <v>1</v>
      </c>
      <c r="I34" s="27" t="s">
        <v>132</v>
      </c>
      <c r="J34" s="27" t="s">
        <v>126</v>
      </c>
      <c r="K34" s="29" t="s">
        <v>11</v>
      </c>
      <c r="L34" s="52" t="s">
        <v>1822</v>
      </c>
      <c r="M34" s="30">
        <v>1</v>
      </c>
      <c r="N34" s="30">
        <v>1</v>
      </c>
      <c r="O34" s="31">
        <v>1</v>
      </c>
      <c r="P34" s="31">
        <v>1</v>
      </c>
      <c r="Q34" s="388" t="s">
        <v>1854</v>
      </c>
    </row>
    <row r="35" spans="1:17" ht="48.75" thickTop="1" thickBot="1" x14ac:dyDescent="0.3">
      <c r="A35" s="25">
        <v>67</v>
      </c>
      <c r="B35" s="26" t="s">
        <v>480</v>
      </c>
      <c r="C35" s="27" t="s">
        <v>149</v>
      </c>
      <c r="D35" s="27" t="s">
        <v>461</v>
      </c>
      <c r="E35" s="27" t="s">
        <v>175</v>
      </c>
      <c r="F35" s="27" t="s">
        <v>176</v>
      </c>
      <c r="G35" s="27" t="s">
        <v>122</v>
      </c>
      <c r="H35" s="28">
        <v>1</v>
      </c>
      <c r="I35" s="27" t="s">
        <v>173</v>
      </c>
      <c r="J35" s="27" t="s">
        <v>126</v>
      </c>
      <c r="K35" s="29" t="s">
        <v>15</v>
      </c>
      <c r="L35" s="52" t="s">
        <v>1822</v>
      </c>
      <c r="M35" s="30">
        <v>1</v>
      </c>
      <c r="N35" s="30">
        <v>0.96</v>
      </c>
      <c r="O35" s="31">
        <v>0.96</v>
      </c>
      <c r="P35" s="31">
        <v>0.96</v>
      </c>
      <c r="Q35" s="388" t="s">
        <v>1855</v>
      </c>
    </row>
    <row r="36" spans="1:17" ht="48.75" thickTop="1" thickBot="1" x14ac:dyDescent="0.3">
      <c r="A36" s="25">
        <v>72</v>
      </c>
      <c r="B36" s="26" t="s">
        <v>480</v>
      </c>
      <c r="C36" s="27" t="s">
        <v>149</v>
      </c>
      <c r="D36" s="27" t="s">
        <v>461</v>
      </c>
      <c r="E36" s="27" t="s">
        <v>481</v>
      </c>
      <c r="F36" s="27" t="s">
        <v>482</v>
      </c>
      <c r="G36" s="27" t="s">
        <v>122</v>
      </c>
      <c r="H36" s="28">
        <v>0.75</v>
      </c>
      <c r="I36" s="27" t="s">
        <v>153</v>
      </c>
      <c r="J36" s="27" t="s">
        <v>126</v>
      </c>
      <c r="K36" s="29" t="s">
        <v>13</v>
      </c>
      <c r="L36" s="52" t="s">
        <v>1839</v>
      </c>
      <c r="M36" s="30">
        <v>0.75</v>
      </c>
      <c r="N36" s="30">
        <v>1.2741</v>
      </c>
      <c r="O36" s="31">
        <v>1.6988000000000001</v>
      </c>
      <c r="P36" s="31">
        <v>1.6988000000000001</v>
      </c>
      <c r="Q36" s="388" t="s">
        <v>1856</v>
      </c>
    </row>
    <row r="37" spans="1:17" ht="64.5" thickTop="1" thickBot="1" x14ac:dyDescent="0.3">
      <c r="A37" s="25">
        <v>68</v>
      </c>
      <c r="B37" s="26" t="s">
        <v>480</v>
      </c>
      <c r="C37" s="27" t="s">
        <v>149</v>
      </c>
      <c r="D37" s="27" t="s">
        <v>461</v>
      </c>
      <c r="E37" s="27" t="s">
        <v>483</v>
      </c>
      <c r="F37" s="27" t="s">
        <v>484</v>
      </c>
      <c r="G37" s="27" t="s">
        <v>122</v>
      </c>
      <c r="H37" s="28">
        <v>1</v>
      </c>
      <c r="I37" s="27" t="s">
        <v>153</v>
      </c>
      <c r="J37" s="27" t="s">
        <v>126</v>
      </c>
      <c r="K37" s="29" t="s">
        <v>15</v>
      </c>
      <c r="L37" s="52" t="s">
        <v>1839</v>
      </c>
      <c r="M37" s="30">
        <v>1</v>
      </c>
      <c r="N37" s="30">
        <v>0.81</v>
      </c>
      <c r="O37" s="31">
        <v>0.81</v>
      </c>
      <c r="P37" s="31">
        <v>0.81</v>
      </c>
      <c r="Q37" s="393" t="s">
        <v>1857</v>
      </c>
    </row>
    <row r="38" spans="1:17" ht="73.5" thickTop="1" thickBot="1" x14ac:dyDescent="0.3">
      <c r="A38" s="25">
        <v>64</v>
      </c>
      <c r="B38" s="26" t="s">
        <v>480</v>
      </c>
      <c r="C38" s="27" t="s">
        <v>149</v>
      </c>
      <c r="D38" s="27" t="s">
        <v>150</v>
      </c>
      <c r="E38" s="27" t="s">
        <v>151</v>
      </c>
      <c r="F38" s="27" t="s">
        <v>152</v>
      </c>
      <c r="G38" s="27" t="s">
        <v>122</v>
      </c>
      <c r="H38" s="28">
        <v>1</v>
      </c>
      <c r="I38" s="27" t="s">
        <v>153</v>
      </c>
      <c r="J38" s="27" t="s">
        <v>126</v>
      </c>
      <c r="K38" s="29" t="s">
        <v>7</v>
      </c>
      <c r="L38" s="52" t="s">
        <v>1839</v>
      </c>
      <c r="M38" s="30">
        <v>1</v>
      </c>
      <c r="N38" s="30">
        <v>0.50249999999999995</v>
      </c>
      <c r="O38" s="31">
        <v>0.50249999999999995</v>
      </c>
      <c r="P38" s="31">
        <v>0.50249999999999995</v>
      </c>
      <c r="Q38" s="388" t="s">
        <v>1858</v>
      </c>
    </row>
    <row r="39" spans="1:17" ht="80.25" thickTop="1" thickBot="1" x14ac:dyDescent="0.3">
      <c r="A39" s="25">
        <v>105</v>
      </c>
      <c r="B39" s="26" t="s">
        <v>485</v>
      </c>
      <c r="C39" s="27" t="s">
        <v>154</v>
      </c>
      <c r="D39" s="27" t="s">
        <v>165</v>
      </c>
      <c r="E39" s="27" t="s">
        <v>155</v>
      </c>
      <c r="F39" s="27" t="s">
        <v>486</v>
      </c>
      <c r="G39" s="27" t="s">
        <v>122</v>
      </c>
      <c r="H39" s="28">
        <v>0.9</v>
      </c>
      <c r="I39" s="27" t="s">
        <v>132</v>
      </c>
      <c r="J39" s="27" t="s">
        <v>126</v>
      </c>
      <c r="K39" s="29" t="s">
        <v>87</v>
      </c>
      <c r="L39" s="52" t="s">
        <v>1859</v>
      </c>
      <c r="M39" s="30">
        <v>0.9</v>
      </c>
      <c r="N39" s="30">
        <v>1.0466666666666666</v>
      </c>
      <c r="O39" s="31">
        <v>1.162962962962963</v>
      </c>
      <c r="P39" s="31">
        <v>1.162962962962963</v>
      </c>
      <c r="Q39" s="388" t="s">
        <v>1860</v>
      </c>
    </row>
    <row r="40" spans="1:17" ht="34.5" thickTop="1" x14ac:dyDescent="0.35">
      <c r="M40" s="320"/>
      <c r="N40" s="320"/>
      <c r="O40" s="317" t="s">
        <v>157</v>
      </c>
      <c r="P40" s="318">
        <v>1.1689893469690225</v>
      </c>
      <c r="Q40" s="319" t="s">
        <v>158</v>
      </c>
    </row>
    <row r="54" spans="8:8" x14ac:dyDescent="0.35">
      <c r="H54" s="60"/>
    </row>
  </sheetData>
  <sheetProtection algorithmName="SHA-512" hashValue="bk9hH42UttDqYy8NzqSDVj8XNZUPl3Rze5RmJfvuZnyRdflfr6UniwUlUvPLKUnSX5AG+Ay7kBHteU6YFk7ivw==" saltValue="syyLAm1X1RSv3sdYc12Wog==" spinCount="100000" sheet="1" formatCells="0" formatColumns="0"/>
  <autoFilter ref="A3:Q39" xr:uid="{00000000-0001-0000-0400-000000000000}"/>
  <conditionalFormatting sqref="B4:B39">
    <cfRule type="containsText" dxfId="1456" priority="124" operator="containsText" text="Normatividad al Servicio del Cambio / Procesos">
      <formula>NOT(ISERROR(SEARCH("Normatividad al Servicio del Cambio / Procesos",B4)))</formula>
    </cfRule>
    <cfRule type="containsText" dxfId="1455" priority="149" operator="containsText" text="Transparencia y Cercanía al Ciudadano / Grupos de Interés ">
      <formula>NOT(ISERROR(SEARCH("Transparencia y Cercanía al Ciudadano / Grupos de Interés ",B4)))</formula>
    </cfRule>
    <cfRule type="containsText" dxfId="1454" priority="150" operator="containsText" text="Apoyo a la Modernización DIAN / Procesos">
      <formula>NOT(ISERROR(SEARCH("Apoyo a la Modernización DIAN / Procesos",B4)))</formula>
    </cfRule>
    <cfRule type="containsText" dxfId="1453" priority="151" operator="containsText" text="Transformación Cultural y Gestión del Cambio / Talento Humano">
      <formula>NOT(ISERROR(SEARCH("Transformación Cultural y Gestión del Cambio / Talento Humano",B4)))</formula>
    </cfRule>
    <cfRule type="containsText" dxfId="1452" priority="15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39">
    <cfRule type="containsText" dxfId="1451" priority="82" operator="containsText" text="Aprendizaje y Crecimiento / Talento Humano">
      <formula>NOT(ISERROR(SEARCH("Aprendizaje y Crecimiento / Talento Humano",C4)))</formula>
    </cfRule>
    <cfRule type="containsText" dxfId="1450" priority="83" operator="containsText" text="Modernización y Gestión Integral de Procesos del Negocio / Procesos">
      <formula>NOT(ISERROR(SEARCH("Modernización y Gestión Integral de Procesos del Negocio / Procesos",C4)))</formula>
    </cfRule>
    <cfRule type="containsText" dxfId="1449" priority="84" operator="containsText" text="Transparencia y Cercanía al Ciudadano / Grupos de Interés">
      <formula>NOT(ISERROR(SEARCH("Transparencia y Cercanía al Ciudadano / Grupos de Interés",C4)))</formula>
    </cfRule>
    <cfRule type="containsText" dxfId="1448" priority="85" operator="containsText" text="Legitimidad y Sostenibilidad Fiscal / Resultados">
      <formula>NOT(ISERROR(SEARCH("Legitimidad y Sostenibilidad Fiscal / Resultados",C4)))</formula>
    </cfRule>
  </conditionalFormatting>
  <conditionalFormatting sqref="F4:G39">
    <cfRule type="containsText" dxfId="1447" priority="135" operator="containsText" text="Aprendizaje y Crecimiento / Talento Humano">
      <formula>NOT(ISERROR(SEARCH("Aprendizaje y Crecimiento / Talento Humano",F4)))</formula>
    </cfRule>
    <cfRule type="containsText" dxfId="1446" priority="136" operator="containsText" text="Modernización y Gestión Integral de Procesos del Negocio / Procesos">
      <formula>NOT(ISERROR(SEARCH("Modernización y Gestión Integral de Procesos del Negocio / Procesos",F4)))</formula>
    </cfRule>
    <cfRule type="containsText" dxfId="1445" priority="137" operator="containsText" text="Transparencia y Cercanía al Ciudadano / Grupos de Interés">
      <formula>NOT(ISERROR(SEARCH("Transparencia y Cercanía al Ciudadano / Grupos de Interés",F4)))</formula>
    </cfRule>
    <cfRule type="containsText" dxfId="1444" priority="138" operator="containsText" text="Legitimidad y Sostenibilidad Fiscal / Resultados">
      <formula>NOT(ISERROR(SEARCH("Legitimidad y Sostenibilidad Fiscal / Resultados",F4)))</formula>
    </cfRule>
  </conditionalFormatting>
  <conditionalFormatting sqref="H4:H39 M4:N39">
    <cfRule type="expression" dxfId="1443" priority="130">
      <formula>$G4="Porcentaje"</formula>
    </cfRule>
  </conditionalFormatting>
  <conditionalFormatting sqref="L4:L39">
    <cfRule type="cellIs" dxfId="1442" priority="86" operator="equal">
      <formula>0</formula>
    </cfRule>
  </conditionalFormatting>
  <conditionalFormatting sqref="O4:O39">
    <cfRule type="containsText" dxfId="1441" priority="139" operator="containsText" text="Sin medición en la vigencia">
      <formula>NOT(ISERROR(SEARCH("Sin medición en la vigencia",O4)))</formula>
    </cfRule>
    <cfRule type="cellIs" dxfId="1440" priority="140" operator="greaterThan">
      <formula>1.1</formula>
    </cfRule>
    <cfRule type="cellIs" dxfId="1439" priority="141" operator="between">
      <formula>100%</formula>
      <formula>110%</formula>
    </cfRule>
    <cfRule type="cellIs" dxfId="1438" priority="142" operator="between">
      <formula>70%</formula>
      <formula>99.9999999%</formula>
    </cfRule>
    <cfRule type="cellIs" dxfId="1437" priority="143" operator="between">
      <formula>0</formula>
      <formula>0.6999999999999</formula>
    </cfRule>
  </conditionalFormatting>
  <conditionalFormatting sqref="P4:P39">
    <cfRule type="cellIs" dxfId="1436" priority="145" operator="greaterThan">
      <formula>1.1</formula>
    </cfRule>
    <cfRule type="cellIs" dxfId="1435" priority="146" operator="between">
      <formula>100%</formula>
      <formula>110%</formula>
    </cfRule>
    <cfRule type="cellIs" dxfId="1434" priority="147" operator="between">
      <formula>70%</formula>
      <formula>99.9999999%</formula>
    </cfRule>
    <cfRule type="cellIs" dxfId="1433" priority="148" operator="between">
      <formula>0</formula>
      <formula>0.6999999999999</formula>
    </cfRule>
  </conditionalFormatting>
  <conditionalFormatting sqref="F4:G37 I4:J39">
    <cfRule type="containsText" dxfId="1432" priority="125" operator="containsText" text="Aprendizaje y Crecimiento / Talento Humano">
      <formula>NOT(ISERROR(SEARCH("Aprendizaje y Crecimiento / Talento Humano",F4)))</formula>
    </cfRule>
    <cfRule type="containsText" dxfId="1431" priority="126" operator="containsText" text="Modernización y Gestión Integral de Procesos del Negocio / Procesos">
      <formula>NOT(ISERROR(SEARCH("Modernización y Gestión Integral de Procesos del Negocio / Procesos",F4)))</formula>
    </cfRule>
    <cfRule type="containsText" dxfId="1430" priority="127" operator="containsText" text="Transparencia y Cercanía al Ciudadano / Grupos de Interés">
      <formula>NOT(ISERROR(SEARCH("Transparencia y Cercanía al Ciudadano / Grupos de Interés",F4)))</formula>
    </cfRule>
    <cfRule type="containsText" dxfId="1429" priority="128" operator="containsText" text="Legitimidad y Sostenibilidad Fiscal / Resultados">
      <formula>NOT(ISERROR(SEARCH("Legitimidad y Sostenibilidad Fiscal / Resultados",F4)))</formula>
    </cfRule>
  </conditionalFormatting>
  <conditionalFormatting sqref="H4:H39 M4:N39">
    <cfRule type="expression" dxfId="1428" priority="129">
      <formula>$G4&lt;&gt;"Porcentaje"</formula>
    </cfRule>
  </conditionalFormatting>
  <conditionalFormatting sqref="Q29">
    <cfRule type="containsText" dxfId="1427" priority="19" operator="containsText" text="Aprendizaje y Crecimiento / Talento Humano">
      <formula>NOT(ISERROR(SEARCH("Aprendizaje y Crecimiento / Talento Humano",Q29)))</formula>
    </cfRule>
    <cfRule type="containsText" dxfId="1426" priority="20" operator="containsText" text="Modernización y Gestión Integral de Procesos del Negocio / Procesos">
      <formula>NOT(ISERROR(SEARCH("Modernización y Gestión Integral de Procesos del Negocio / Procesos",Q29)))</formula>
    </cfRule>
    <cfRule type="containsText" dxfId="1425" priority="21" operator="containsText" text="Transparencia y Cercanía al Ciudadano / Grupos de Interés">
      <formula>NOT(ISERROR(SEARCH("Transparencia y Cercanía al Ciudadano / Grupos de Interés",Q29)))</formula>
    </cfRule>
    <cfRule type="containsText" dxfId="1424" priority="22" operator="containsText" text="Legitimidad y Sostenibilidad Fiscal / Resultados">
      <formula>NOT(ISERROR(SEARCH("Legitimidad y Sostenibilidad Fiscal / Resultados",Q29)))</formula>
    </cfRule>
  </conditionalFormatting>
  <hyperlinks>
    <hyperlink ref="Q40" location="Principal!A1" display="volver al índice" xr:uid="{B8ED6A7D-7B87-47B4-8F19-57D3DABA8B75}"/>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44" operator="containsText" id="{540FFDA2-86E0-4C4D-9F07-ED7C13D3B98F}">
            <xm:f>NOT(ISERROR(SEARCH("-",P4)))</xm:f>
            <xm:f>"-"</xm:f>
            <x14:dxf>
              <fill>
                <patternFill>
                  <bgColor rgb="FF000000"/>
                </patternFill>
              </fill>
            </x14:dxf>
          </x14:cfRule>
          <xm:sqref>P4:P39</xm:sqref>
        </x14:conditionalFormatting>
      </x14:conditionalFormattings>
    </ext>
  </extLst>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A6A91-1CAD-4916-ACD7-92009D628BCD}">
  <sheetPr codeName="Sheet8">
    <pageSetUpPr fitToPage="1"/>
  </sheetPr>
  <dimension ref="A1:Q15"/>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99" customHeight="1" thickBot="1" x14ac:dyDescent="0.3">
      <c r="A1" s="5"/>
      <c r="B1" s="6" t="s">
        <v>118</v>
      </c>
      <c r="C1" s="7"/>
      <c r="D1" s="43">
        <v>3</v>
      </c>
      <c r="E1" s="9" t="s">
        <v>506</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33" thickTop="1" thickBot="1" x14ac:dyDescent="0.3">
      <c r="A4" s="25">
        <v>109</v>
      </c>
      <c r="B4" s="26" t="s">
        <v>438</v>
      </c>
      <c r="C4" s="27" t="s">
        <v>290</v>
      </c>
      <c r="D4" s="27" t="s">
        <v>290</v>
      </c>
      <c r="E4" s="27" t="s">
        <v>317</v>
      </c>
      <c r="F4" s="27" t="s">
        <v>121</v>
      </c>
      <c r="G4" s="27" t="s">
        <v>122</v>
      </c>
      <c r="H4" s="28">
        <v>0.95</v>
      </c>
      <c r="I4" s="27" t="s">
        <v>123</v>
      </c>
      <c r="J4" s="27" t="s">
        <v>124</v>
      </c>
      <c r="K4" s="29" t="s">
        <v>93</v>
      </c>
      <c r="L4" s="42" t="s">
        <v>507</v>
      </c>
      <c r="M4" s="30">
        <v>0.95</v>
      </c>
      <c r="N4" s="30">
        <v>1.2371000000000001</v>
      </c>
      <c r="O4" s="31">
        <v>1.3022105263157897</v>
      </c>
      <c r="P4" s="31">
        <v>1.3022105263157897</v>
      </c>
      <c r="Q4" s="42"/>
    </row>
    <row r="5" spans="1:17" ht="357.75" thickTop="1" thickBot="1" x14ac:dyDescent="0.3">
      <c r="A5" s="25">
        <v>32</v>
      </c>
      <c r="B5" s="26" t="s">
        <v>438</v>
      </c>
      <c r="C5" s="27" t="s">
        <v>127</v>
      </c>
      <c r="D5" s="27" t="s">
        <v>177</v>
      </c>
      <c r="E5" s="27" t="s">
        <v>182</v>
      </c>
      <c r="F5" s="27" t="s">
        <v>183</v>
      </c>
      <c r="G5" s="27" t="s">
        <v>440</v>
      </c>
      <c r="H5" s="28">
        <v>19607</v>
      </c>
      <c r="I5" s="27" t="s">
        <v>123</v>
      </c>
      <c r="J5" s="27" t="s">
        <v>124</v>
      </c>
      <c r="K5" s="29" t="s">
        <v>18</v>
      </c>
      <c r="L5" s="42" t="s">
        <v>508</v>
      </c>
      <c r="M5" s="30">
        <v>19607</v>
      </c>
      <c r="N5" s="30">
        <v>27611</v>
      </c>
      <c r="O5" s="31">
        <v>1.4082215535268017</v>
      </c>
      <c r="P5" s="31">
        <v>1.4082215535268017</v>
      </c>
      <c r="Q5" s="42" t="s">
        <v>1861</v>
      </c>
    </row>
    <row r="6" spans="1:17" ht="33" thickTop="1" thickBot="1" x14ac:dyDescent="0.3">
      <c r="A6" s="25">
        <v>98</v>
      </c>
      <c r="B6" s="26" t="s">
        <v>438</v>
      </c>
      <c r="C6" s="27" t="s">
        <v>290</v>
      </c>
      <c r="D6" s="27" t="s">
        <v>446</v>
      </c>
      <c r="E6" s="27" t="s">
        <v>125</v>
      </c>
      <c r="F6" s="27" t="s">
        <v>331</v>
      </c>
      <c r="G6" s="27" t="s">
        <v>122</v>
      </c>
      <c r="H6" s="28">
        <v>0.95</v>
      </c>
      <c r="I6" s="27" t="s">
        <v>123</v>
      </c>
      <c r="J6" s="27" t="s">
        <v>126</v>
      </c>
      <c r="K6" s="29" t="s">
        <v>93</v>
      </c>
      <c r="L6" s="42" t="s">
        <v>507</v>
      </c>
      <c r="M6" s="30">
        <v>0.95</v>
      </c>
      <c r="N6" s="30">
        <v>0.73908333333333331</v>
      </c>
      <c r="O6" s="31">
        <v>0.77798245614035089</v>
      </c>
      <c r="P6" s="31">
        <v>0.77798245614035089</v>
      </c>
      <c r="Q6" s="42"/>
    </row>
    <row r="7" spans="1:17" ht="80.25" thickTop="1" thickBot="1" x14ac:dyDescent="0.3">
      <c r="A7" s="25">
        <v>20</v>
      </c>
      <c r="B7" s="26" t="s">
        <v>449</v>
      </c>
      <c r="C7" s="27" t="s">
        <v>160</v>
      </c>
      <c r="D7" s="27" t="s">
        <v>402</v>
      </c>
      <c r="E7" s="27" t="s">
        <v>452</v>
      </c>
      <c r="F7" s="27" t="s">
        <v>453</v>
      </c>
      <c r="G7" s="27" t="s">
        <v>122</v>
      </c>
      <c r="H7" s="28">
        <v>1</v>
      </c>
      <c r="I7" s="27" t="s">
        <v>130</v>
      </c>
      <c r="J7" s="27" t="s">
        <v>126</v>
      </c>
      <c r="K7" s="29" t="s">
        <v>51</v>
      </c>
      <c r="L7" s="42" t="s">
        <v>511</v>
      </c>
      <c r="M7" s="30">
        <v>1</v>
      </c>
      <c r="N7" s="30">
        <v>1</v>
      </c>
      <c r="O7" s="31">
        <v>1</v>
      </c>
      <c r="P7" s="31">
        <v>1</v>
      </c>
      <c r="Q7" s="42" t="s">
        <v>1862</v>
      </c>
    </row>
    <row r="8" spans="1:17" ht="57.75" thickTop="1" thickBot="1" x14ac:dyDescent="0.3">
      <c r="A8" s="25">
        <v>33</v>
      </c>
      <c r="B8" s="26" t="s">
        <v>449</v>
      </c>
      <c r="C8" s="27" t="s">
        <v>160</v>
      </c>
      <c r="D8" s="27" t="s">
        <v>184</v>
      </c>
      <c r="E8" s="27" t="s">
        <v>185</v>
      </c>
      <c r="F8" s="27" t="s">
        <v>186</v>
      </c>
      <c r="G8" s="27" t="s">
        <v>122</v>
      </c>
      <c r="H8" s="28">
        <v>1</v>
      </c>
      <c r="I8" s="27" t="s">
        <v>267</v>
      </c>
      <c r="J8" s="27" t="s">
        <v>126</v>
      </c>
      <c r="K8" s="29" t="s">
        <v>18</v>
      </c>
      <c r="L8" s="42" t="s">
        <v>511</v>
      </c>
      <c r="M8" s="30">
        <v>1</v>
      </c>
      <c r="N8" s="30">
        <v>2</v>
      </c>
      <c r="O8" s="31">
        <v>2</v>
      </c>
      <c r="P8" s="31">
        <v>2</v>
      </c>
      <c r="Q8" s="42" t="s">
        <v>1863</v>
      </c>
    </row>
    <row r="9" spans="1:17" ht="409.6" thickTop="1" thickBot="1" x14ac:dyDescent="0.3">
      <c r="A9" s="25">
        <v>51</v>
      </c>
      <c r="B9" s="26" t="s">
        <v>460</v>
      </c>
      <c r="C9" s="27" t="s">
        <v>194</v>
      </c>
      <c r="D9" s="27" t="s">
        <v>198</v>
      </c>
      <c r="E9" s="27" t="s">
        <v>512</v>
      </c>
      <c r="F9" s="27" t="s">
        <v>213</v>
      </c>
      <c r="G9" s="27" t="s">
        <v>122</v>
      </c>
      <c r="H9" s="28">
        <v>0.8</v>
      </c>
      <c r="I9" s="27" t="s">
        <v>132</v>
      </c>
      <c r="J9" s="27" t="s">
        <v>126</v>
      </c>
      <c r="K9" s="29" t="s">
        <v>22</v>
      </c>
      <c r="L9" s="42" t="s">
        <v>508</v>
      </c>
      <c r="M9" s="30">
        <v>0.8</v>
      </c>
      <c r="N9" s="30">
        <v>1</v>
      </c>
      <c r="O9" s="31">
        <v>1.25</v>
      </c>
      <c r="P9" s="31">
        <v>1.25</v>
      </c>
      <c r="Q9" s="42" t="s">
        <v>1864</v>
      </c>
    </row>
    <row r="10" spans="1:17" ht="170.25" thickTop="1" thickBot="1" x14ac:dyDescent="0.3">
      <c r="A10" s="25">
        <v>42</v>
      </c>
      <c r="B10" s="26" t="s">
        <v>460</v>
      </c>
      <c r="C10" s="27" t="s">
        <v>194</v>
      </c>
      <c r="D10" s="27" t="s">
        <v>198</v>
      </c>
      <c r="E10" s="27" t="s">
        <v>513</v>
      </c>
      <c r="F10" s="27" t="s">
        <v>514</v>
      </c>
      <c r="G10" s="27" t="s">
        <v>207</v>
      </c>
      <c r="H10" s="28">
        <v>400</v>
      </c>
      <c r="I10" s="27" t="s">
        <v>123</v>
      </c>
      <c r="J10" s="27" t="s">
        <v>124</v>
      </c>
      <c r="K10" s="29" t="s">
        <v>30</v>
      </c>
      <c r="L10" s="42" t="s">
        <v>508</v>
      </c>
      <c r="M10" s="30">
        <v>400</v>
      </c>
      <c r="N10" s="30">
        <v>416</v>
      </c>
      <c r="O10" s="31">
        <v>1.04</v>
      </c>
      <c r="P10" s="31">
        <v>1.04</v>
      </c>
      <c r="Q10" s="42" t="s">
        <v>1865</v>
      </c>
    </row>
    <row r="11" spans="1:17" ht="339" thickTop="1" thickBot="1" x14ac:dyDescent="0.3">
      <c r="A11" s="25">
        <v>36</v>
      </c>
      <c r="B11" s="26" t="s">
        <v>460</v>
      </c>
      <c r="C11" s="27" t="s">
        <v>194</v>
      </c>
      <c r="D11" s="27" t="s">
        <v>198</v>
      </c>
      <c r="E11" s="27" t="s">
        <v>195</v>
      </c>
      <c r="F11" s="27" t="s">
        <v>196</v>
      </c>
      <c r="G11" s="27" t="s">
        <v>122</v>
      </c>
      <c r="H11" s="28">
        <v>0.01</v>
      </c>
      <c r="I11" s="27" t="s">
        <v>123</v>
      </c>
      <c r="J11" s="27" t="s">
        <v>126</v>
      </c>
      <c r="K11" s="29" t="s">
        <v>18</v>
      </c>
      <c r="L11" s="42" t="s">
        <v>515</v>
      </c>
      <c r="M11" s="30">
        <v>0.01</v>
      </c>
      <c r="N11" s="30">
        <v>1.8792459505364848E-2</v>
      </c>
      <c r="O11" s="31">
        <v>1.8792459505364847</v>
      </c>
      <c r="P11" s="31">
        <v>1.8792459505364847</v>
      </c>
      <c r="Q11" s="44" t="s">
        <v>1866</v>
      </c>
    </row>
    <row r="12" spans="1:17" ht="189" thickTop="1" thickBot="1" x14ac:dyDescent="0.3">
      <c r="A12" s="25">
        <v>37</v>
      </c>
      <c r="B12" s="26" t="s">
        <v>460</v>
      </c>
      <c r="C12" s="27" t="s">
        <v>194</v>
      </c>
      <c r="D12" s="27" t="s">
        <v>198</v>
      </c>
      <c r="E12" s="27" t="s">
        <v>199</v>
      </c>
      <c r="F12" s="27" t="s">
        <v>200</v>
      </c>
      <c r="G12" s="27" t="s">
        <v>122</v>
      </c>
      <c r="H12" s="28">
        <v>0.03</v>
      </c>
      <c r="I12" s="27" t="s">
        <v>123</v>
      </c>
      <c r="J12" s="27" t="s">
        <v>126</v>
      </c>
      <c r="K12" s="29" t="s">
        <v>18</v>
      </c>
      <c r="L12" s="42" t="s">
        <v>508</v>
      </c>
      <c r="M12" s="30">
        <v>0.03</v>
      </c>
      <c r="N12" s="30">
        <v>2.487E-2</v>
      </c>
      <c r="O12" s="31">
        <v>0.82900000000000007</v>
      </c>
      <c r="P12" s="31">
        <v>0.82900000000000007</v>
      </c>
      <c r="Q12" s="42" t="s">
        <v>1867</v>
      </c>
    </row>
    <row r="13" spans="1:17" ht="170.25" thickTop="1" thickBot="1" x14ac:dyDescent="0.3">
      <c r="A13" s="25">
        <v>38</v>
      </c>
      <c r="B13" s="26" t="s">
        <v>460</v>
      </c>
      <c r="C13" s="27" t="s">
        <v>194</v>
      </c>
      <c r="D13" s="27" t="s">
        <v>198</v>
      </c>
      <c r="E13" s="27" t="s">
        <v>201</v>
      </c>
      <c r="F13" s="27" t="s">
        <v>202</v>
      </c>
      <c r="G13" s="27" t="s">
        <v>122</v>
      </c>
      <c r="H13" s="28">
        <v>0.02</v>
      </c>
      <c r="I13" s="27" t="s">
        <v>123</v>
      </c>
      <c r="J13" s="27" t="s">
        <v>126</v>
      </c>
      <c r="K13" s="29" t="s">
        <v>18</v>
      </c>
      <c r="L13" s="42" t="s">
        <v>516</v>
      </c>
      <c r="M13" s="30">
        <v>0.02</v>
      </c>
      <c r="N13" s="30">
        <v>0.10999999999999999</v>
      </c>
      <c r="O13" s="31">
        <v>5.4999999999999991</v>
      </c>
      <c r="P13" s="31">
        <v>2</v>
      </c>
      <c r="Q13" s="42" t="s">
        <v>1868</v>
      </c>
    </row>
    <row r="14" spans="1:17" ht="114" thickTop="1" thickBot="1" x14ac:dyDescent="0.3">
      <c r="A14" s="25">
        <v>105</v>
      </c>
      <c r="B14" s="26" t="s">
        <v>485</v>
      </c>
      <c r="C14" s="27" t="s">
        <v>154</v>
      </c>
      <c r="D14" s="27" t="s">
        <v>165</v>
      </c>
      <c r="E14" s="27" t="s">
        <v>155</v>
      </c>
      <c r="F14" s="27" t="s">
        <v>486</v>
      </c>
      <c r="G14" s="27" t="s">
        <v>122</v>
      </c>
      <c r="H14" s="28">
        <v>0.9</v>
      </c>
      <c r="I14" s="27" t="s">
        <v>132</v>
      </c>
      <c r="J14" s="27" t="s">
        <v>126</v>
      </c>
      <c r="K14" s="29" t="s">
        <v>87</v>
      </c>
      <c r="L14" s="42" t="s">
        <v>517</v>
      </c>
      <c r="M14" s="30">
        <v>0.9</v>
      </c>
      <c r="N14" s="30">
        <v>1.013325</v>
      </c>
      <c r="O14" s="31">
        <v>1.1259166666666667</v>
      </c>
      <c r="P14" s="31">
        <v>1.1259166666666667</v>
      </c>
      <c r="Q14" s="42" t="s">
        <v>1869</v>
      </c>
    </row>
    <row r="15" spans="1:17" ht="34.5" thickTop="1" x14ac:dyDescent="0.35">
      <c r="M15" s="320"/>
      <c r="N15" s="320"/>
      <c r="O15" s="317" t="s">
        <v>157</v>
      </c>
      <c r="P15" s="318">
        <v>1.3284161048350995</v>
      </c>
      <c r="Q15" s="319" t="s">
        <v>158</v>
      </c>
    </row>
  </sheetData>
  <sheetProtection algorithmName="SHA-512" hashValue="GH4amRUcJ0PLJmJp7JVNZN7JOz0/ybzcevC6B7ScqBLtCxM1/Y5jbCXtx19LLP+5tDgwrkOrV1bfH4lD6Jwr5w==" saltValue="bUDsEwD4bhXCyimbWgZcCw==" spinCount="100000" sheet="1" formatCells="0" formatColumns="0"/>
  <autoFilter ref="A3:Q14" xr:uid="{00000000-0001-0000-0400-000000000000}"/>
  <conditionalFormatting sqref="B4:B14">
    <cfRule type="containsText" dxfId="1422" priority="55" operator="containsText" text="Normatividad al Servicio del Cambio / Procesos">
      <formula>NOT(ISERROR(SEARCH("Normatividad al Servicio del Cambio / Procesos",B4)))</formula>
    </cfRule>
    <cfRule type="containsText" dxfId="1421" priority="80" operator="containsText" text="Transparencia y Cercanía al Ciudadano / Grupos de Interés ">
      <formula>NOT(ISERROR(SEARCH("Transparencia y Cercanía al Ciudadano / Grupos de Interés ",B4)))</formula>
    </cfRule>
    <cfRule type="containsText" dxfId="1420" priority="81" operator="containsText" text="Apoyo a la Modernización DIAN / Procesos">
      <formula>NOT(ISERROR(SEARCH("Apoyo a la Modernización DIAN / Procesos",B4)))</formula>
    </cfRule>
    <cfRule type="containsText" dxfId="1419" priority="82" operator="containsText" text="Transformación Cultural y Gestión del Cambio / Talento Humano">
      <formula>NOT(ISERROR(SEARCH("Transformación Cultural y Gestión del Cambio / Talento Humano",B4)))</formula>
    </cfRule>
    <cfRule type="containsText" dxfId="1418" priority="8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4 F4:G14">
    <cfRule type="containsText" dxfId="1417" priority="67" operator="containsText" text="Modernización y Gestión Integral de Procesos del Negocio / Procesos">
      <formula>NOT(ISERROR(SEARCH("Modernización y Gestión Integral de Procesos del Negocio / Procesos",C4)))</formula>
    </cfRule>
    <cfRule type="containsText" dxfId="1416" priority="68" operator="containsText" text="Transparencia y Cercanía al Ciudadano / Grupos de Interés">
      <formula>NOT(ISERROR(SEARCH("Transparencia y Cercanía al Ciudadano / Grupos de Interés",C4)))</formula>
    </cfRule>
    <cfRule type="containsText" dxfId="1415" priority="69" operator="containsText" text="Legitimidad y Sostenibilidad Fiscal / Resultados">
      <formula>NOT(ISERROR(SEARCH("Legitimidad y Sostenibilidad Fiscal / Resultados",C4)))</formula>
    </cfRule>
  </conditionalFormatting>
  <conditionalFormatting sqref="F4:G14 C4:D14">
    <cfRule type="containsText" dxfId="1414" priority="66" operator="containsText" text="Aprendizaje y Crecimiento / Talento Humano">
      <formula>NOT(ISERROR(SEARCH("Aprendizaje y Crecimiento / Talento Humano",C4)))</formula>
    </cfRule>
  </conditionalFormatting>
  <conditionalFormatting sqref="F4:G14 I4:J14">
    <cfRule type="containsText" dxfId="1413" priority="56" operator="containsText" text="Aprendizaje y Crecimiento / Talento Humano">
      <formula>NOT(ISERROR(SEARCH("Aprendizaje y Crecimiento / Talento Humano",F4)))</formula>
    </cfRule>
    <cfRule type="containsText" dxfId="1412" priority="57" operator="containsText" text="Modernización y Gestión Integral de Procesos del Negocio / Procesos">
      <formula>NOT(ISERROR(SEARCH("Modernización y Gestión Integral de Procesos del Negocio / Procesos",F4)))</formula>
    </cfRule>
    <cfRule type="containsText" dxfId="1411" priority="58" operator="containsText" text="Transparencia y Cercanía al Ciudadano / Grupos de Interés">
      <formula>NOT(ISERROR(SEARCH("Transparencia y Cercanía al Ciudadano / Grupos de Interés",F4)))</formula>
    </cfRule>
    <cfRule type="containsText" dxfId="1410" priority="59" operator="containsText" text="Legitimidad y Sostenibilidad Fiscal / Resultados">
      <formula>NOT(ISERROR(SEARCH("Legitimidad y Sostenibilidad Fiscal / Resultados",F4)))</formula>
    </cfRule>
  </conditionalFormatting>
  <conditionalFormatting sqref="H4:H14 M4:N14">
    <cfRule type="expression" dxfId="1409" priority="60">
      <formula>$G4&lt;&gt;"Porcentaje"</formula>
    </cfRule>
    <cfRule type="expression" dxfId="1408" priority="61">
      <formula>$G4="Porcentaje"</formula>
    </cfRule>
  </conditionalFormatting>
  <conditionalFormatting sqref="L4:L14">
    <cfRule type="cellIs" dxfId="1407" priority="20" operator="equal">
      <formula>0</formula>
    </cfRule>
  </conditionalFormatting>
  <conditionalFormatting sqref="O4:O14">
    <cfRule type="containsText" dxfId="1406" priority="70" operator="containsText" text="Sin medición en la vigencia">
      <formula>NOT(ISERROR(SEARCH("Sin medición en la vigencia",O4)))</formula>
    </cfRule>
    <cfRule type="cellIs" dxfId="1405" priority="71" operator="greaterThan">
      <formula>1.1</formula>
    </cfRule>
    <cfRule type="cellIs" dxfId="1404" priority="72" operator="between">
      <formula>100%</formula>
      <formula>110%</formula>
    </cfRule>
    <cfRule type="cellIs" dxfId="1403" priority="73" operator="between">
      <formula>70%</formula>
      <formula>99.9999999%</formula>
    </cfRule>
    <cfRule type="cellIs" dxfId="1402" priority="74" operator="between">
      <formula>0</formula>
      <formula>0.6999999999999</formula>
    </cfRule>
  </conditionalFormatting>
  <conditionalFormatting sqref="P4:P14">
    <cfRule type="cellIs" dxfId="1401" priority="76" operator="greaterThan">
      <formula>1.1</formula>
    </cfRule>
    <cfRule type="cellIs" dxfId="1400" priority="77" operator="between">
      <formula>100%</formula>
      <formula>110%</formula>
    </cfRule>
    <cfRule type="cellIs" dxfId="1399" priority="78" operator="between">
      <formula>70%</formula>
      <formula>99.9999999%</formula>
    </cfRule>
    <cfRule type="cellIs" dxfId="1398" priority="79" operator="between">
      <formula>0</formula>
      <formula>0.6999999999999</formula>
    </cfRule>
  </conditionalFormatting>
  <hyperlinks>
    <hyperlink ref="Q15" location="Principal!A1" display="volver al índice" xr:uid="{3337FAC4-BF9E-4C46-B8F7-FE989479064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5" operator="containsText" id="{9238F8A3-5800-4950-98A9-5F4D4693E94A}">
            <xm:f>NOT(ISERROR(SEARCH("-",P4)))</xm:f>
            <xm:f>"-"</xm:f>
            <x14:dxf>
              <fill>
                <patternFill>
                  <bgColor rgb="FF000000"/>
                </patternFill>
              </fill>
            </x14:dxf>
          </x14:cfRule>
          <xm:sqref>P4:P14</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9B46-7F27-4FB2-8FC0-CF8734C764B7}">
  <sheetPr codeName="Hoja7">
    <pageSetUpPr fitToPage="1"/>
  </sheetPr>
  <dimension ref="A1:Q1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6.85546875" style="35" customWidth="1"/>
    <col min="4" max="4" width="65.42578125" style="34" customWidth="1"/>
    <col min="5" max="5" width="54.570312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16" hidden="1" customWidth="1"/>
    <col min="13" max="14" width="25.7109375" style="38" customWidth="1"/>
    <col min="15" max="16" width="25.7109375" style="37" customWidth="1"/>
    <col min="17" max="17" width="100.7109375" style="16" customWidth="1"/>
    <col min="18" max="16384" width="11.42578125" style="16"/>
  </cols>
  <sheetData>
    <row r="1" spans="1:17" ht="65.25" customHeight="1" thickBot="1" x14ac:dyDescent="0.3">
      <c r="A1" s="5"/>
      <c r="B1" s="6" t="s">
        <v>118</v>
      </c>
      <c r="C1" s="7"/>
      <c r="D1" s="43">
        <v>195</v>
      </c>
      <c r="E1" s="9" t="s">
        <v>13</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32.75" thickTop="1" thickBot="1" x14ac:dyDescent="0.3">
      <c r="A4" s="25">
        <v>70</v>
      </c>
      <c r="B4" s="26" t="s">
        <v>449</v>
      </c>
      <c r="C4" s="27" t="s">
        <v>160</v>
      </c>
      <c r="D4" s="27" t="s">
        <v>334</v>
      </c>
      <c r="E4" s="27" t="s">
        <v>171</v>
      </c>
      <c r="F4" s="27" t="s">
        <v>172</v>
      </c>
      <c r="G4" s="27" t="s">
        <v>122</v>
      </c>
      <c r="H4" s="28">
        <v>1</v>
      </c>
      <c r="I4" s="27" t="s">
        <v>173</v>
      </c>
      <c r="J4" s="27" t="s">
        <v>126</v>
      </c>
      <c r="K4" s="29" t="s">
        <v>13</v>
      </c>
      <c r="L4" s="29"/>
      <c r="M4" s="30">
        <v>1</v>
      </c>
      <c r="N4" s="30">
        <v>0.99333333333333329</v>
      </c>
      <c r="O4" s="31">
        <v>0.99333333333333329</v>
      </c>
      <c r="P4" s="31">
        <v>0.99333333333333329</v>
      </c>
      <c r="Q4" s="42" t="s">
        <v>2445</v>
      </c>
    </row>
    <row r="5" spans="1:17" ht="80.25" thickTop="1" thickBot="1" x14ac:dyDescent="0.3">
      <c r="A5" s="25">
        <v>20</v>
      </c>
      <c r="B5" s="26" t="s">
        <v>449</v>
      </c>
      <c r="C5" s="27" t="s">
        <v>160</v>
      </c>
      <c r="D5" s="27" t="s">
        <v>402</v>
      </c>
      <c r="E5" s="27" t="s">
        <v>452</v>
      </c>
      <c r="F5" s="27" t="s">
        <v>453</v>
      </c>
      <c r="G5" s="27" t="s">
        <v>122</v>
      </c>
      <c r="H5" s="28">
        <v>1</v>
      </c>
      <c r="I5" s="27" t="s">
        <v>130</v>
      </c>
      <c r="J5" s="27" t="s">
        <v>126</v>
      </c>
      <c r="K5" s="29" t="s">
        <v>51</v>
      </c>
      <c r="L5" s="29"/>
      <c r="M5" s="30">
        <v>1</v>
      </c>
      <c r="N5" s="30">
        <v>1</v>
      </c>
      <c r="O5" s="31">
        <v>1</v>
      </c>
      <c r="P5" s="31">
        <v>1</v>
      </c>
      <c r="Q5" s="42" t="s">
        <v>2446</v>
      </c>
    </row>
    <row r="6" spans="1:17" ht="95.25" thickTop="1" thickBot="1" x14ac:dyDescent="0.3">
      <c r="A6" s="25">
        <v>71</v>
      </c>
      <c r="B6" s="26" t="s">
        <v>460</v>
      </c>
      <c r="C6" s="27" t="s">
        <v>149</v>
      </c>
      <c r="D6" s="27" t="s">
        <v>461</v>
      </c>
      <c r="E6" s="27" t="s">
        <v>174</v>
      </c>
      <c r="F6" s="27" t="s">
        <v>462</v>
      </c>
      <c r="G6" s="27" t="s">
        <v>122</v>
      </c>
      <c r="H6" s="28">
        <v>1</v>
      </c>
      <c r="I6" s="27" t="s">
        <v>153</v>
      </c>
      <c r="J6" s="27" t="s">
        <v>126</v>
      </c>
      <c r="K6" s="29" t="s">
        <v>13</v>
      </c>
      <c r="L6" s="29"/>
      <c r="M6" s="30">
        <v>1</v>
      </c>
      <c r="N6" s="30">
        <v>1</v>
      </c>
      <c r="O6" s="31">
        <v>1</v>
      </c>
      <c r="P6" s="31">
        <v>1</v>
      </c>
      <c r="Q6" s="334" t="s">
        <v>2447</v>
      </c>
    </row>
    <row r="7" spans="1:17" ht="57.75" thickTop="1" thickBot="1" x14ac:dyDescent="0.3">
      <c r="A7" s="25">
        <v>69</v>
      </c>
      <c r="B7" s="26" t="s">
        <v>480</v>
      </c>
      <c r="C7" s="27" t="s">
        <v>160</v>
      </c>
      <c r="D7" s="27" t="s">
        <v>169</v>
      </c>
      <c r="E7" s="27" t="s">
        <v>170</v>
      </c>
      <c r="F7" s="27" t="s">
        <v>386</v>
      </c>
      <c r="G7" s="27" t="s">
        <v>122</v>
      </c>
      <c r="H7" s="28">
        <v>1</v>
      </c>
      <c r="I7" s="27" t="s">
        <v>132</v>
      </c>
      <c r="J7" s="27" t="s">
        <v>126</v>
      </c>
      <c r="K7" s="29" t="s">
        <v>13</v>
      </c>
      <c r="L7" s="29"/>
      <c r="M7" s="30">
        <v>1</v>
      </c>
      <c r="N7" s="30">
        <v>1</v>
      </c>
      <c r="O7" s="31">
        <v>1</v>
      </c>
      <c r="P7" s="31">
        <v>1</v>
      </c>
      <c r="Q7" s="334" t="s">
        <v>2448</v>
      </c>
    </row>
    <row r="8" spans="1:17" ht="76.5" thickTop="1" thickBot="1" x14ac:dyDescent="0.3">
      <c r="A8" s="25">
        <v>72</v>
      </c>
      <c r="B8" s="26" t="s">
        <v>480</v>
      </c>
      <c r="C8" s="27" t="s">
        <v>149</v>
      </c>
      <c r="D8" s="27" t="s">
        <v>461</v>
      </c>
      <c r="E8" s="27" t="s">
        <v>481</v>
      </c>
      <c r="F8" s="27" t="s">
        <v>482</v>
      </c>
      <c r="G8" s="27" t="s">
        <v>122</v>
      </c>
      <c r="H8" s="28">
        <v>0.75</v>
      </c>
      <c r="I8" s="27" t="s">
        <v>153</v>
      </c>
      <c r="J8" s="27" t="s">
        <v>126</v>
      </c>
      <c r="K8" s="29" t="s">
        <v>13</v>
      </c>
      <c r="L8" s="29"/>
      <c r="M8" s="30">
        <v>0.75</v>
      </c>
      <c r="N8" s="30">
        <v>0.8</v>
      </c>
      <c r="O8" s="31">
        <v>1.0666666666666667</v>
      </c>
      <c r="P8" s="31">
        <v>1.0666666666666667</v>
      </c>
      <c r="Q8" s="334" t="s">
        <v>2449</v>
      </c>
    </row>
    <row r="9" spans="1:17" ht="57.75" thickTop="1" thickBot="1" x14ac:dyDescent="0.3">
      <c r="A9" s="25">
        <v>64</v>
      </c>
      <c r="B9" s="26" t="s">
        <v>480</v>
      </c>
      <c r="C9" s="27" t="s">
        <v>149</v>
      </c>
      <c r="D9" s="27" t="s">
        <v>150</v>
      </c>
      <c r="E9" s="27" t="s">
        <v>151</v>
      </c>
      <c r="F9" s="27" t="s">
        <v>152</v>
      </c>
      <c r="G9" s="27" t="s">
        <v>122</v>
      </c>
      <c r="H9" s="28">
        <v>1</v>
      </c>
      <c r="I9" s="27" t="s">
        <v>153</v>
      </c>
      <c r="J9" s="27" t="s">
        <v>126</v>
      </c>
      <c r="K9" s="29" t="s">
        <v>7</v>
      </c>
      <c r="L9" s="29"/>
      <c r="M9" s="30">
        <v>1</v>
      </c>
      <c r="N9" s="30">
        <v>0.9</v>
      </c>
      <c r="O9" s="31">
        <v>0.9</v>
      </c>
      <c r="P9" s="31">
        <v>0.9</v>
      </c>
      <c r="Q9" s="334" t="s">
        <v>2450</v>
      </c>
    </row>
    <row r="10" spans="1:17" ht="95.25" thickTop="1" thickBot="1" x14ac:dyDescent="0.3">
      <c r="A10" s="25">
        <v>105</v>
      </c>
      <c r="B10" s="26" t="s">
        <v>485</v>
      </c>
      <c r="C10" s="27" t="s">
        <v>154</v>
      </c>
      <c r="D10" s="27" t="s">
        <v>165</v>
      </c>
      <c r="E10" s="27" t="s">
        <v>155</v>
      </c>
      <c r="F10" s="27" t="s">
        <v>486</v>
      </c>
      <c r="G10" s="27" t="s">
        <v>122</v>
      </c>
      <c r="H10" s="28">
        <v>0.9</v>
      </c>
      <c r="I10" s="27" t="s">
        <v>132</v>
      </c>
      <c r="J10" s="27" t="s">
        <v>126</v>
      </c>
      <c r="K10" s="29" t="s">
        <v>87</v>
      </c>
      <c r="L10" s="29"/>
      <c r="M10" s="30">
        <v>0.9</v>
      </c>
      <c r="N10" s="30">
        <v>1.1266666666666667</v>
      </c>
      <c r="O10" s="31">
        <v>1.2518518518518518</v>
      </c>
      <c r="P10" s="31">
        <v>1.2518518518518518</v>
      </c>
      <c r="Q10" s="334" t="s">
        <v>765</v>
      </c>
    </row>
    <row r="11" spans="1:17" ht="34.5" thickTop="1" x14ac:dyDescent="0.35">
      <c r="L11" s="34"/>
      <c r="M11" s="320"/>
      <c r="N11" s="320"/>
      <c r="O11" s="317" t="s">
        <v>157</v>
      </c>
      <c r="P11" s="318">
        <v>1.0302645502645502</v>
      </c>
      <c r="Q11" s="319" t="s">
        <v>158</v>
      </c>
    </row>
    <row r="12" spans="1:17" x14ac:dyDescent="0.35">
      <c r="L12" s="34"/>
      <c r="Q12" s="34"/>
    </row>
  </sheetData>
  <sheetProtection algorithmName="SHA-512" hashValue="HJzvOAoo2mFM23Wg3eR7iOE8t7A/2FiSwiuQT2FC01IUvxfHax/vbJdV4niC11LS2lK5BuV9QWD7kyShjHo2KA==" saltValue="c1El/boPe7Iqspzfmca+tg==" spinCount="100000" sheet="1" formatCells="0" formatColumns="0"/>
  <autoFilter ref="A3:Q10" xr:uid="{00000000-0009-0000-0000-000000000000}"/>
  <conditionalFormatting sqref="B4:B10">
    <cfRule type="containsText" dxfId="3195" priority="44" operator="containsText" text="Normatividad al Servicio del Cambio / Procesos">
      <formula>NOT(ISERROR(SEARCH("Normatividad al Servicio del Cambio / Procesos",B4)))</formula>
    </cfRule>
    <cfRule type="containsText" dxfId="3194" priority="72" operator="containsText" text="Transparencia y Cercanía al Ciudadano / Grupos de Interés ">
      <formula>NOT(ISERROR(SEARCH("Transparencia y Cercanía al Ciudadano / Grupos de Interés ",B4)))</formula>
    </cfRule>
    <cfRule type="containsText" dxfId="3193" priority="73" operator="containsText" text="Apoyo a la Modernización DIAN / Procesos">
      <formula>NOT(ISERROR(SEARCH("Apoyo a la Modernización DIAN / Procesos",B4)))</formula>
    </cfRule>
    <cfRule type="containsText" dxfId="3192" priority="74" operator="containsText" text="Transformación Cultural y Gestión del Cambio / Talento Humano">
      <formula>NOT(ISERROR(SEARCH("Transformación Cultural y Gestión del Cambio / Talento Humano",B4)))</formula>
    </cfRule>
    <cfRule type="containsText" dxfId="3191" priority="7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0 F4:G10">
    <cfRule type="containsText" dxfId="3190" priority="59" operator="containsText" text="Modernización y Gestión Integral de Procesos del Negocio / Procesos">
      <formula>NOT(ISERROR(SEARCH("Modernización y Gestión Integral de Procesos del Negocio / Procesos",C4)))</formula>
    </cfRule>
    <cfRule type="containsText" dxfId="3189" priority="60" operator="containsText" text="Transparencia y Cercanía al Ciudadano / Grupos de Interés">
      <formula>NOT(ISERROR(SEARCH("Transparencia y Cercanía al Ciudadano / Grupos de Interés",C4)))</formula>
    </cfRule>
    <cfRule type="containsText" dxfId="3188" priority="61" operator="containsText" text="Legitimidad y Sostenibilidad Fiscal / Resultados">
      <formula>NOT(ISERROR(SEARCH("Legitimidad y Sostenibilidad Fiscal / Resultados",C4)))</formula>
    </cfRule>
  </conditionalFormatting>
  <conditionalFormatting sqref="F4:G10 C4:D10">
    <cfRule type="containsText" dxfId="3187" priority="58" operator="containsText" text="Aprendizaje y Crecimiento / Talento Humano">
      <formula>NOT(ISERROR(SEARCH("Aprendizaje y Crecimiento / Talento Humano",C4)))</formula>
    </cfRule>
  </conditionalFormatting>
  <conditionalFormatting sqref="F4:G10 I4:J10">
    <cfRule type="containsText" dxfId="3186" priority="45" operator="containsText" text="Aprendizaje y Crecimiento / Talento Humano">
      <formula>NOT(ISERROR(SEARCH("Aprendizaje y Crecimiento / Talento Humano",F4)))</formula>
    </cfRule>
    <cfRule type="containsText" dxfId="3185" priority="46" operator="containsText" text="Modernización y Gestión Integral de Procesos del Negocio / Procesos">
      <formula>NOT(ISERROR(SEARCH("Modernización y Gestión Integral de Procesos del Negocio / Procesos",F4)))</formula>
    </cfRule>
    <cfRule type="containsText" dxfId="3184" priority="47" operator="containsText" text="Transparencia y Cercanía al Ciudadano / Grupos de Interés">
      <formula>NOT(ISERROR(SEARCH("Transparencia y Cercanía al Ciudadano / Grupos de Interés",F4)))</formula>
    </cfRule>
    <cfRule type="containsText" dxfId="3183" priority="48" operator="containsText" text="Legitimidad y Sostenibilidad Fiscal / Resultados">
      <formula>NOT(ISERROR(SEARCH("Legitimidad y Sostenibilidad Fiscal / Resultados",F4)))</formula>
    </cfRule>
  </conditionalFormatting>
  <conditionalFormatting sqref="H4:H10">
    <cfRule type="expression" dxfId="3182" priority="51">
      <formula>$G4&lt;&gt;"Porcentaje"</formula>
    </cfRule>
    <cfRule type="expression" dxfId="3181" priority="52">
      <formula>$G4="Porcentaje"</formula>
    </cfRule>
  </conditionalFormatting>
  <conditionalFormatting sqref="M4:N10">
    <cfRule type="expression" dxfId="3180" priority="49">
      <formula>$G4&lt;&gt;"Porcentaje"</formula>
    </cfRule>
    <cfRule type="expression" dxfId="3179" priority="50">
      <formula>$G4="Porcentaje"</formula>
    </cfRule>
  </conditionalFormatting>
  <conditionalFormatting sqref="O4:O10">
    <cfRule type="containsText" dxfId="3178" priority="62" operator="containsText" text="Sin medición en la vigencia">
      <formula>NOT(ISERROR(SEARCH("Sin medición en la vigencia",O4)))</formula>
    </cfRule>
    <cfRule type="cellIs" dxfId="3177" priority="63" operator="greaterThan">
      <formula>1.1</formula>
    </cfRule>
    <cfRule type="cellIs" dxfId="3176" priority="64" operator="between">
      <formula>100%</formula>
      <formula>110%</formula>
    </cfRule>
    <cfRule type="cellIs" dxfId="3175" priority="65" operator="between">
      <formula>70%</formula>
      <formula>99.9999999%</formula>
    </cfRule>
    <cfRule type="cellIs" dxfId="3174" priority="66" operator="between">
      <formula>0</formula>
      <formula>0.6999999999999</formula>
    </cfRule>
  </conditionalFormatting>
  <conditionalFormatting sqref="P4:P10">
    <cfRule type="cellIs" dxfId="3173" priority="68" operator="greaterThan">
      <formula>1.1</formula>
    </cfRule>
    <cfRule type="cellIs" dxfId="3172" priority="69" operator="between">
      <formula>100%</formula>
      <formula>110%</formula>
    </cfRule>
    <cfRule type="cellIs" dxfId="3171" priority="70" operator="between">
      <formula>70%</formula>
      <formula>99.9999999%</formula>
    </cfRule>
    <cfRule type="cellIs" dxfId="3170" priority="71" operator="between">
      <formula>0</formula>
      <formula>0.6999999999999</formula>
    </cfRule>
  </conditionalFormatting>
  <conditionalFormatting sqref="Q6:Q10">
    <cfRule type="cellIs" dxfId="3169" priority="1" operator="equal">
      <formula>0</formula>
    </cfRule>
  </conditionalFormatting>
  <hyperlinks>
    <hyperlink ref="Q11" location="Principal!A1" display="volver al índice" xr:uid="{14C56992-F7E1-4489-B953-4FF33F48522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7" operator="containsText" id="{F2D61814-AE7C-4036-904E-0836098DDE87}">
            <xm:f>NOT(ISERROR(SEARCH("-",P4)))</xm:f>
            <xm:f>"-"</xm:f>
            <x14:dxf>
              <fill>
                <patternFill>
                  <bgColor rgb="FF000000"/>
                </patternFill>
              </fill>
            </x14:dxf>
          </x14:cfRule>
          <xm:sqref>P4:P10</xm:sqref>
        </x14:conditionalFormatting>
      </x14:conditionalFormattings>
    </ext>
  </extLst>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EAB60-653D-4A66-A17B-7CC15C2AC1FD}">
  <sheetPr codeName="Sheet9">
    <pageSetUpPr fitToPage="1"/>
  </sheetPr>
  <dimension ref="A1:Q31"/>
  <sheetViews>
    <sheetView zoomScale="60" zoomScaleNormal="60" workbookViewId="0">
      <pane xSplit="5" ySplit="3" topLeftCell="F7" activePane="bottomRight" state="frozen"/>
      <selection activeCell="Q9" sqref="Q9"/>
      <selection pane="topRight" activeCell="Q9" sqref="Q9"/>
      <selection pane="bottomLeft" activeCell="Q9" sqref="Q9"/>
      <selection pane="bottomRight"/>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v>
      </c>
      <c r="E1" s="9" t="s">
        <v>503</v>
      </c>
      <c r="F1" s="9"/>
      <c r="G1" s="9"/>
      <c r="H1" s="9"/>
      <c r="I1" s="10"/>
      <c r="J1" s="11"/>
      <c r="K1" s="12"/>
      <c r="L1" s="41"/>
      <c r="M1" s="14"/>
      <c r="N1" s="14"/>
      <c r="O1" s="15"/>
      <c r="P1" s="15"/>
      <c r="Q1" s="224"/>
    </row>
    <row r="2" spans="1:17" ht="69" customHeight="1" thickBot="1" x14ac:dyDescent="0.3">
      <c r="A2" s="5"/>
      <c r="B2" s="6"/>
      <c r="C2" s="43"/>
      <c r="D2" s="43"/>
      <c r="E2" s="82" t="s">
        <v>1000</v>
      </c>
      <c r="F2" s="18"/>
      <c r="G2" s="18"/>
      <c r="H2" s="19"/>
      <c r="I2" s="10"/>
      <c r="J2" s="11"/>
      <c r="K2" s="12"/>
      <c r="L2" s="41"/>
      <c r="M2" s="20" t="s">
        <v>119</v>
      </c>
      <c r="N2" s="20"/>
      <c r="O2" s="21"/>
      <c r="P2" s="21"/>
      <c r="Q2" s="225"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382</v>
      </c>
      <c r="M4" s="30">
        <v>0.66500000000000004</v>
      </c>
      <c r="N4" s="30">
        <v>0.6522</v>
      </c>
      <c r="O4" s="31">
        <v>0.98075187969924804</v>
      </c>
      <c r="P4" s="31">
        <v>0.98075187969924804</v>
      </c>
      <c r="Q4" s="44" t="s">
        <v>2282</v>
      </c>
    </row>
    <row r="5" spans="1:17" ht="151.5" thickTop="1" thickBot="1" x14ac:dyDescent="0.3">
      <c r="A5" s="25">
        <v>132</v>
      </c>
      <c r="B5" s="26" t="s">
        <v>438</v>
      </c>
      <c r="C5" s="27" t="s">
        <v>127</v>
      </c>
      <c r="D5" s="27" t="s">
        <v>358</v>
      </c>
      <c r="E5" s="27" t="s">
        <v>442</v>
      </c>
      <c r="F5" s="27" t="s">
        <v>442</v>
      </c>
      <c r="G5" s="27" t="s">
        <v>231</v>
      </c>
      <c r="H5" s="28">
        <v>396067500000</v>
      </c>
      <c r="I5" s="27" t="s">
        <v>123</v>
      </c>
      <c r="J5" s="27" t="s">
        <v>124</v>
      </c>
      <c r="K5" s="29" t="s">
        <v>238</v>
      </c>
      <c r="L5" s="52" t="s">
        <v>504</v>
      </c>
      <c r="M5" s="30">
        <v>396067500000</v>
      </c>
      <c r="N5" s="30">
        <v>599431046581</v>
      </c>
      <c r="O5" s="31">
        <v>1.5134567885044847</v>
      </c>
      <c r="P5" s="31">
        <v>1.5134567885044847</v>
      </c>
      <c r="Q5" s="44" t="s">
        <v>2283</v>
      </c>
    </row>
    <row r="6" spans="1:17" ht="57.75" thickTop="1" thickBot="1" x14ac:dyDescent="0.3">
      <c r="A6" s="25">
        <v>65</v>
      </c>
      <c r="B6" s="26" t="s">
        <v>438</v>
      </c>
      <c r="C6" s="27" t="s">
        <v>127</v>
      </c>
      <c r="D6" s="27" t="s">
        <v>128</v>
      </c>
      <c r="E6" s="27" t="s">
        <v>359</v>
      </c>
      <c r="F6" s="27" t="s">
        <v>360</v>
      </c>
      <c r="G6" s="27" t="s">
        <v>122</v>
      </c>
      <c r="H6" s="28">
        <v>0.6</v>
      </c>
      <c r="I6" s="27" t="s">
        <v>132</v>
      </c>
      <c r="J6" s="27" t="s">
        <v>126</v>
      </c>
      <c r="K6" s="29" t="s">
        <v>15</v>
      </c>
      <c r="L6" s="52" t="s">
        <v>382</v>
      </c>
      <c r="M6" s="30">
        <v>0.6</v>
      </c>
      <c r="N6" s="30">
        <v>1</v>
      </c>
      <c r="O6" s="31">
        <v>1.6666666666666667</v>
      </c>
      <c r="P6" s="31">
        <v>1.6666666666666667</v>
      </c>
      <c r="Q6" s="44" t="s">
        <v>2284</v>
      </c>
    </row>
    <row r="7" spans="1:17" ht="357.75" thickTop="1" thickBot="1" x14ac:dyDescent="0.3">
      <c r="A7" s="25">
        <v>2</v>
      </c>
      <c r="B7" s="26" t="s">
        <v>438</v>
      </c>
      <c r="C7" s="27" t="s">
        <v>127</v>
      </c>
      <c r="D7" s="27" t="s">
        <v>265</v>
      </c>
      <c r="E7" s="27" t="s">
        <v>444</v>
      </c>
      <c r="F7" s="27" t="s">
        <v>445</v>
      </c>
      <c r="G7" s="27" t="s">
        <v>440</v>
      </c>
      <c r="H7" s="28">
        <v>1173331.9863961453</v>
      </c>
      <c r="I7" s="27" t="s">
        <v>123</v>
      </c>
      <c r="J7" s="27" t="s">
        <v>124</v>
      </c>
      <c r="K7" s="29" t="s">
        <v>45</v>
      </c>
      <c r="L7" s="52" t="s">
        <v>404</v>
      </c>
      <c r="M7" s="30">
        <v>1173331.9863961453</v>
      </c>
      <c r="N7" s="30">
        <v>1114780.822464094</v>
      </c>
      <c r="O7" s="31">
        <v>0.95009838254568557</v>
      </c>
      <c r="P7" s="31">
        <v>0.95009838254568557</v>
      </c>
      <c r="Q7" s="44" t="s">
        <v>2285</v>
      </c>
    </row>
    <row r="8" spans="1:17" ht="151.5" thickTop="1" thickBot="1" x14ac:dyDescent="0.3">
      <c r="A8" s="25">
        <v>133</v>
      </c>
      <c r="B8" s="26" t="s">
        <v>438</v>
      </c>
      <c r="C8" s="27" t="s">
        <v>127</v>
      </c>
      <c r="D8" s="27" t="s">
        <v>358</v>
      </c>
      <c r="E8" s="27" t="s">
        <v>237</v>
      </c>
      <c r="F8" s="27" t="s">
        <v>237</v>
      </c>
      <c r="G8" s="27" t="s">
        <v>231</v>
      </c>
      <c r="H8" s="28">
        <v>251769000000</v>
      </c>
      <c r="I8" s="27" t="s">
        <v>123</v>
      </c>
      <c r="J8" s="27" t="s">
        <v>124</v>
      </c>
      <c r="K8" s="29" t="s">
        <v>238</v>
      </c>
      <c r="L8" s="52" t="s">
        <v>504</v>
      </c>
      <c r="M8" s="30">
        <v>251769000000</v>
      </c>
      <c r="N8" s="30">
        <v>384969478101</v>
      </c>
      <c r="O8" s="31">
        <v>1.5290582959021961</v>
      </c>
      <c r="P8" s="31">
        <v>1.5290582959021961</v>
      </c>
      <c r="Q8" s="44" t="s">
        <v>2286</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52" t="s">
        <v>382</v>
      </c>
      <c r="M9" s="30">
        <v>1</v>
      </c>
      <c r="N9" s="30">
        <v>1</v>
      </c>
      <c r="O9" s="31">
        <v>1</v>
      </c>
      <c r="P9" s="31">
        <v>1</v>
      </c>
      <c r="Q9" s="44" t="s">
        <v>2287</v>
      </c>
    </row>
    <row r="10" spans="1:17" ht="189" thickTop="1" thickBot="1" x14ac:dyDescent="0.3">
      <c r="A10" s="25">
        <v>4</v>
      </c>
      <c r="B10" s="26" t="s">
        <v>438</v>
      </c>
      <c r="C10" s="27" t="s">
        <v>127</v>
      </c>
      <c r="D10" s="27" t="s">
        <v>268</v>
      </c>
      <c r="E10" s="27" t="s">
        <v>269</v>
      </c>
      <c r="F10" s="27" t="s">
        <v>447</v>
      </c>
      <c r="G10" s="27" t="s">
        <v>207</v>
      </c>
      <c r="H10" s="28">
        <v>2522</v>
      </c>
      <c r="I10" s="27" t="s">
        <v>123</v>
      </c>
      <c r="J10" s="27" t="s">
        <v>124</v>
      </c>
      <c r="K10" s="29" t="s">
        <v>45</v>
      </c>
      <c r="L10" s="52" t="s">
        <v>505</v>
      </c>
      <c r="M10" s="30">
        <v>2522</v>
      </c>
      <c r="N10" s="30">
        <v>2683</v>
      </c>
      <c r="O10" s="31">
        <v>1.0638382236320381</v>
      </c>
      <c r="P10" s="31">
        <v>1.0638382236320381</v>
      </c>
      <c r="Q10" s="122" t="s">
        <v>2288</v>
      </c>
    </row>
    <row r="11" spans="1:17" ht="409.6" thickTop="1" thickBot="1" x14ac:dyDescent="0.3">
      <c r="A11" s="25">
        <v>19</v>
      </c>
      <c r="B11" s="26" t="s">
        <v>449</v>
      </c>
      <c r="C11" s="27" t="s">
        <v>160</v>
      </c>
      <c r="D11" s="27" t="s">
        <v>402</v>
      </c>
      <c r="E11" s="27" t="s">
        <v>450</v>
      </c>
      <c r="F11" s="27" t="s">
        <v>451</v>
      </c>
      <c r="G11" s="27" t="s">
        <v>122</v>
      </c>
      <c r="H11" s="28">
        <v>1</v>
      </c>
      <c r="I11" s="27" t="s">
        <v>153</v>
      </c>
      <c r="J11" s="27" t="s">
        <v>261</v>
      </c>
      <c r="K11" s="29" t="s">
        <v>51</v>
      </c>
      <c r="L11" s="52" t="s">
        <v>393</v>
      </c>
      <c r="M11" s="30">
        <v>1</v>
      </c>
      <c r="N11" s="30">
        <v>1</v>
      </c>
      <c r="O11" s="31">
        <v>1</v>
      </c>
      <c r="P11" s="31">
        <v>1</v>
      </c>
      <c r="Q11" s="329" t="s">
        <v>2289</v>
      </c>
    </row>
    <row r="12" spans="1:17" ht="80.25" thickTop="1" thickBot="1" x14ac:dyDescent="0.3">
      <c r="A12" s="25">
        <v>20</v>
      </c>
      <c r="B12" s="83" t="s">
        <v>449</v>
      </c>
      <c r="C12" s="84" t="s">
        <v>160</v>
      </c>
      <c r="D12" s="84" t="s">
        <v>402</v>
      </c>
      <c r="E12" s="84" t="s">
        <v>452</v>
      </c>
      <c r="F12" s="84" t="s">
        <v>453</v>
      </c>
      <c r="G12" s="84" t="s">
        <v>122</v>
      </c>
      <c r="H12" s="85">
        <v>1</v>
      </c>
      <c r="I12" s="84" t="s">
        <v>130</v>
      </c>
      <c r="J12" s="84" t="s">
        <v>126</v>
      </c>
      <c r="K12" s="86" t="s">
        <v>51</v>
      </c>
      <c r="L12" s="103" t="s">
        <v>393</v>
      </c>
      <c r="M12" s="89"/>
      <c r="N12" s="89"/>
      <c r="O12" s="88" t="s">
        <v>406</v>
      </c>
      <c r="P12" s="88" t="s">
        <v>291</v>
      </c>
      <c r="Q12" s="387" t="s">
        <v>1146</v>
      </c>
    </row>
    <row r="13" spans="1:17" ht="151.5" thickTop="1" thickBot="1" x14ac:dyDescent="0.3">
      <c r="A13" s="25">
        <v>26</v>
      </c>
      <c r="B13" s="26" t="s">
        <v>449</v>
      </c>
      <c r="C13" s="27" t="s">
        <v>160</v>
      </c>
      <c r="D13" s="27" t="s">
        <v>278</v>
      </c>
      <c r="E13" s="27" t="s">
        <v>454</v>
      </c>
      <c r="F13" s="27" t="s">
        <v>455</v>
      </c>
      <c r="G13" s="27" t="s">
        <v>207</v>
      </c>
      <c r="H13" s="28">
        <v>8</v>
      </c>
      <c r="I13" s="27" t="s">
        <v>132</v>
      </c>
      <c r="J13" s="27" t="s">
        <v>124</v>
      </c>
      <c r="K13" s="29" t="s">
        <v>270</v>
      </c>
      <c r="L13" s="52" t="s">
        <v>505</v>
      </c>
      <c r="M13" s="30">
        <v>8</v>
      </c>
      <c r="N13" s="30">
        <v>34</v>
      </c>
      <c r="O13" s="31">
        <v>4.25</v>
      </c>
      <c r="P13" s="31">
        <v>2</v>
      </c>
      <c r="Q13" s="122" t="s">
        <v>2290</v>
      </c>
    </row>
    <row r="14" spans="1:17" ht="170.25" thickTop="1" thickBot="1" x14ac:dyDescent="0.3">
      <c r="A14" s="25">
        <v>27</v>
      </c>
      <c r="B14" s="26" t="s">
        <v>449</v>
      </c>
      <c r="C14" s="27" t="s">
        <v>160</v>
      </c>
      <c r="D14" s="27" t="s">
        <v>277</v>
      </c>
      <c r="E14" s="27" t="s">
        <v>456</v>
      </c>
      <c r="F14" s="27" t="s">
        <v>457</v>
      </c>
      <c r="G14" s="27" t="s">
        <v>207</v>
      </c>
      <c r="H14" s="28">
        <v>21</v>
      </c>
      <c r="I14" s="27" t="s">
        <v>132</v>
      </c>
      <c r="J14" s="27" t="s">
        <v>124</v>
      </c>
      <c r="K14" s="29" t="s">
        <v>270</v>
      </c>
      <c r="L14" s="52" t="s">
        <v>505</v>
      </c>
      <c r="M14" s="30">
        <v>21</v>
      </c>
      <c r="N14" s="30">
        <v>50</v>
      </c>
      <c r="O14" s="31">
        <v>2.3809523809523809</v>
      </c>
      <c r="P14" s="31">
        <v>2</v>
      </c>
      <c r="Q14" s="122" t="s">
        <v>2291</v>
      </c>
    </row>
    <row r="15" spans="1:17" ht="76.5" thickTop="1" thickBot="1" x14ac:dyDescent="0.3">
      <c r="A15" s="25">
        <v>61</v>
      </c>
      <c r="B15" s="26" t="s">
        <v>449</v>
      </c>
      <c r="C15" s="27" t="s">
        <v>133</v>
      </c>
      <c r="D15" s="27" t="s">
        <v>362</v>
      </c>
      <c r="E15" s="27" t="s">
        <v>144</v>
      </c>
      <c r="F15" s="27" t="s">
        <v>363</v>
      </c>
      <c r="G15" s="27" t="s">
        <v>145</v>
      </c>
      <c r="H15" s="28">
        <v>10.199999999999999</v>
      </c>
      <c r="I15" s="27" t="s">
        <v>123</v>
      </c>
      <c r="J15" s="27" t="s">
        <v>138</v>
      </c>
      <c r="K15" s="29" t="s">
        <v>7</v>
      </c>
      <c r="L15" s="52" t="s">
        <v>382</v>
      </c>
      <c r="M15" s="30">
        <v>10.199999999999999</v>
      </c>
      <c r="N15" s="30">
        <v>7.7916666666666679</v>
      </c>
      <c r="O15" s="31">
        <v>1.3090909090909089</v>
      </c>
      <c r="P15" s="31">
        <v>1.3090909090909089</v>
      </c>
      <c r="Q15" s="44" t="s">
        <v>2292</v>
      </c>
    </row>
    <row r="16" spans="1:17" ht="409.6" thickTop="1" thickBot="1" x14ac:dyDescent="0.3">
      <c r="A16" s="25">
        <v>9</v>
      </c>
      <c r="B16" s="26" t="s">
        <v>449</v>
      </c>
      <c r="C16" s="27" t="s">
        <v>133</v>
      </c>
      <c r="D16" s="27" t="s">
        <v>275</v>
      </c>
      <c r="E16" s="27" t="s">
        <v>458</v>
      </c>
      <c r="F16" s="27" t="s">
        <v>459</v>
      </c>
      <c r="G16" s="27" t="s">
        <v>122</v>
      </c>
      <c r="H16" s="28">
        <v>1</v>
      </c>
      <c r="I16" s="27" t="s">
        <v>132</v>
      </c>
      <c r="J16" s="27" t="s">
        <v>124</v>
      </c>
      <c r="K16" s="29" t="s">
        <v>57</v>
      </c>
      <c r="L16" s="52" t="s">
        <v>393</v>
      </c>
      <c r="M16" s="30">
        <v>1</v>
      </c>
      <c r="N16" s="30">
        <v>1</v>
      </c>
      <c r="O16" s="31">
        <v>1</v>
      </c>
      <c r="P16" s="31">
        <v>1</v>
      </c>
      <c r="Q16" s="44" t="s">
        <v>2293</v>
      </c>
    </row>
    <row r="17" spans="1:17" ht="48.75" thickTop="1" thickBot="1" x14ac:dyDescent="0.3">
      <c r="A17" s="25">
        <v>71</v>
      </c>
      <c r="B17" s="26" t="s">
        <v>460</v>
      </c>
      <c r="C17" s="27" t="s">
        <v>149</v>
      </c>
      <c r="D17" s="27" t="s">
        <v>461</v>
      </c>
      <c r="E17" s="27" t="s">
        <v>174</v>
      </c>
      <c r="F17" s="27" t="s">
        <v>462</v>
      </c>
      <c r="G17" s="27" t="s">
        <v>122</v>
      </c>
      <c r="H17" s="28">
        <v>1</v>
      </c>
      <c r="I17" s="27" t="s">
        <v>153</v>
      </c>
      <c r="J17" s="27" t="s">
        <v>126</v>
      </c>
      <c r="K17" s="29" t="s">
        <v>13</v>
      </c>
      <c r="L17" s="52" t="s">
        <v>382</v>
      </c>
      <c r="M17" s="30">
        <v>1</v>
      </c>
      <c r="N17" s="30">
        <v>0.91999999999999993</v>
      </c>
      <c r="O17" s="31">
        <v>0.91999999999999993</v>
      </c>
      <c r="P17" s="31">
        <v>0.91999999999999993</v>
      </c>
      <c r="Q17" s="44" t="s">
        <v>2294</v>
      </c>
    </row>
    <row r="18" spans="1:17" ht="57.75" thickTop="1" thickBot="1" x14ac:dyDescent="0.3">
      <c r="A18" s="25">
        <v>134</v>
      </c>
      <c r="B18" s="26" t="s">
        <v>460</v>
      </c>
      <c r="C18" s="27" t="s">
        <v>203</v>
      </c>
      <c r="D18" s="27" t="s">
        <v>239</v>
      </c>
      <c r="E18" s="27" t="s">
        <v>463</v>
      </c>
      <c r="F18" s="27" t="s">
        <v>464</v>
      </c>
      <c r="G18" s="27" t="s">
        <v>207</v>
      </c>
      <c r="H18" s="28">
        <v>219</v>
      </c>
      <c r="I18" s="27" t="s">
        <v>132</v>
      </c>
      <c r="J18" s="27" t="s">
        <v>124</v>
      </c>
      <c r="K18" s="29" t="s">
        <v>238</v>
      </c>
      <c r="L18" s="52" t="s">
        <v>504</v>
      </c>
      <c r="M18" s="30">
        <v>219</v>
      </c>
      <c r="N18" s="30">
        <v>234</v>
      </c>
      <c r="O18" s="31">
        <v>1.0684931506849316</v>
      </c>
      <c r="P18" s="31">
        <v>1.0684931506849316</v>
      </c>
      <c r="Q18" s="44" t="s">
        <v>2295</v>
      </c>
    </row>
    <row r="19" spans="1:17" ht="114" thickTop="1" thickBot="1" x14ac:dyDescent="0.3">
      <c r="A19" s="25">
        <v>135</v>
      </c>
      <c r="B19" s="26" t="s">
        <v>460</v>
      </c>
      <c r="C19" s="27" t="s">
        <v>203</v>
      </c>
      <c r="D19" s="27" t="s">
        <v>465</v>
      </c>
      <c r="E19" s="27" t="s">
        <v>465</v>
      </c>
      <c r="F19" s="27" t="s">
        <v>466</v>
      </c>
      <c r="G19" s="27" t="s">
        <v>207</v>
      </c>
      <c r="H19" s="28">
        <v>25</v>
      </c>
      <c r="I19" s="27" t="s">
        <v>132</v>
      </c>
      <c r="J19" s="27" t="s">
        <v>124</v>
      </c>
      <c r="K19" s="29" t="s">
        <v>238</v>
      </c>
      <c r="L19" s="52" t="s">
        <v>504</v>
      </c>
      <c r="M19" s="30">
        <v>25</v>
      </c>
      <c r="N19" s="30">
        <v>28</v>
      </c>
      <c r="O19" s="31">
        <v>1.1200000000000001</v>
      </c>
      <c r="P19" s="31">
        <v>1.1200000000000001</v>
      </c>
      <c r="Q19" s="44" t="s">
        <v>2296</v>
      </c>
    </row>
    <row r="20" spans="1:17" ht="76.5" thickTop="1" thickBot="1" x14ac:dyDescent="0.3">
      <c r="A20" s="25">
        <v>18</v>
      </c>
      <c r="B20" s="26" t="s">
        <v>460</v>
      </c>
      <c r="C20" s="27" t="s">
        <v>203</v>
      </c>
      <c r="D20" s="27" t="s">
        <v>256</v>
      </c>
      <c r="E20" s="27" t="s">
        <v>1032</v>
      </c>
      <c r="F20" s="27" t="s">
        <v>468</v>
      </c>
      <c r="G20" s="27" t="s">
        <v>122</v>
      </c>
      <c r="H20" s="28">
        <v>1</v>
      </c>
      <c r="I20" s="27" t="s">
        <v>132</v>
      </c>
      <c r="J20" s="27" t="s">
        <v>124</v>
      </c>
      <c r="K20" s="29" t="s">
        <v>238</v>
      </c>
      <c r="L20" s="52" t="s">
        <v>504</v>
      </c>
      <c r="M20" s="30">
        <v>1</v>
      </c>
      <c r="N20" s="30">
        <v>1</v>
      </c>
      <c r="O20" s="31">
        <v>1</v>
      </c>
      <c r="P20" s="31">
        <v>1</v>
      </c>
      <c r="Q20" s="44" t="s">
        <v>2297</v>
      </c>
    </row>
    <row r="21" spans="1:17" ht="189" thickTop="1" thickBot="1" x14ac:dyDescent="0.3">
      <c r="A21" s="25">
        <v>10</v>
      </c>
      <c r="B21" s="26" t="s">
        <v>460</v>
      </c>
      <c r="C21" s="27" t="s">
        <v>160</v>
      </c>
      <c r="D21" s="27" t="s">
        <v>405</v>
      </c>
      <c r="E21" s="27" t="s">
        <v>469</v>
      </c>
      <c r="F21" s="27" t="s">
        <v>470</v>
      </c>
      <c r="G21" s="27" t="s">
        <v>207</v>
      </c>
      <c r="H21" s="28">
        <v>6</v>
      </c>
      <c r="I21" s="27" t="s">
        <v>132</v>
      </c>
      <c r="J21" s="27" t="s">
        <v>124</v>
      </c>
      <c r="K21" s="29" t="s">
        <v>270</v>
      </c>
      <c r="L21" s="52" t="s">
        <v>505</v>
      </c>
      <c r="M21" s="30">
        <v>6</v>
      </c>
      <c r="N21" s="30">
        <v>49</v>
      </c>
      <c r="O21" s="31">
        <v>8.1666666666666661</v>
      </c>
      <c r="P21" s="31">
        <v>2</v>
      </c>
      <c r="Q21" s="122" t="s">
        <v>2298</v>
      </c>
    </row>
    <row r="22" spans="1:17" ht="189" thickTop="1" thickBot="1" x14ac:dyDescent="0.3">
      <c r="A22" s="25">
        <v>11</v>
      </c>
      <c r="B22" s="26" t="s">
        <v>460</v>
      </c>
      <c r="C22" s="27" t="s">
        <v>203</v>
      </c>
      <c r="D22" s="27" t="s">
        <v>471</v>
      </c>
      <c r="E22" s="27" t="s">
        <v>472</v>
      </c>
      <c r="F22" s="27" t="s">
        <v>473</v>
      </c>
      <c r="G22" s="27" t="s">
        <v>207</v>
      </c>
      <c r="H22" s="28">
        <v>7100</v>
      </c>
      <c r="I22" s="27" t="s">
        <v>123</v>
      </c>
      <c r="J22" s="27" t="s">
        <v>124</v>
      </c>
      <c r="K22" s="29" t="s">
        <v>49</v>
      </c>
      <c r="L22" s="52" t="s">
        <v>505</v>
      </c>
      <c r="M22" s="30">
        <v>7100</v>
      </c>
      <c r="N22" s="30">
        <v>8746</v>
      </c>
      <c r="O22" s="31">
        <v>1.231830985915493</v>
      </c>
      <c r="P22" s="31">
        <v>1.231830985915493</v>
      </c>
      <c r="Q22" s="44" t="s">
        <v>2299</v>
      </c>
    </row>
    <row r="23" spans="1:17" ht="282.75" thickTop="1" thickBot="1" x14ac:dyDescent="0.3">
      <c r="A23" s="25">
        <v>12</v>
      </c>
      <c r="B23" s="26" t="s">
        <v>460</v>
      </c>
      <c r="C23" s="27" t="s">
        <v>203</v>
      </c>
      <c r="D23" s="27" t="s">
        <v>475</v>
      </c>
      <c r="E23" s="27" t="s">
        <v>476</v>
      </c>
      <c r="F23" s="27" t="s">
        <v>477</v>
      </c>
      <c r="G23" s="27" t="s">
        <v>207</v>
      </c>
      <c r="H23" s="28">
        <v>2800</v>
      </c>
      <c r="I23" s="27" t="s">
        <v>123</v>
      </c>
      <c r="J23" s="27" t="s">
        <v>124</v>
      </c>
      <c r="K23" s="29" t="s">
        <v>49</v>
      </c>
      <c r="L23" s="52" t="s">
        <v>505</v>
      </c>
      <c r="M23" s="30">
        <v>2800</v>
      </c>
      <c r="N23" s="30">
        <v>2581</v>
      </c>
      <c r="O23" s="31">
        <v>0.92178571428571432</v>
      </c>
      <c r="P23" s="31">
        <v>0.92178571428571432</v>
      </c>
      <c r="Q23" s="122" t="s">
        <v>2300</v>
      </c>
    </row>
    <row r="24" spans="1:17" ht="57.75" thickTop="1" thickBot="1" x14ac:dyDescent="0.3">
      <c r="A24" s="25">
        <v>69</v>
      </c>
      <c r="B24" s="26" t="s">
        <v>480</v>
      </c>
      <c r="C24" s="27" t="s">
        <v>160</v>
      </c>
      <c r="D24" s="27" t="s">
        <v>169</v>
      </c>
      <c r="E24" s="27" t="s">
        <v>170</v>
      </c>
      <c r="F24" s="27" t="s">
        <v>386</v>
      </c>
      <c r="G24" s="27" t="s">
        <v>122</v>
      </c>
      <c r="H24" s="28">
        <v>1</v>
      </c>
      <c r="I24" s="27" t="s">
        <v>132</v>
      </c>
      <c r="J24" s="27" t="s">
        <v>126</v>
      </c>
      <c r="K24" s="29" t="s">
        <v>13</v>
      </c>
      <c r="L24" s="52" t="s">
        <v>382</v>
      </c>
      <c r="M24" s="30">
        <v>1</v>
      </c>
      <c r="N24" s="30">
        <v>0.9966666666666667</v>
      </c>
      <c r="O24" s="31">
        <v>0.9966666666666667</v>
      </c>
      <c r="P24" s="31">
        <v>0.9966666666666667</v>
      </c>
      <c r="Q24" s="44" t="s">
        <v>2301</v>
      </c>
    </row>
    <row r="25" spans="1:17" ht="57.75" thickTop="1" thickBot="1" x14ac:dyDescent="0.3">
      <c r="A25" s="25">
        <v>75</v>
      </c>
      <c r="B25" s="26" t="s">
        <v>480</v>
      </c>
      <c r="C25" s="27" t="s">
        <v>160</v>
      </c>
      <c r="D25" s="27" t="s">
        <v>364</v>
      </c>
      <c r="E25" s="27" t="s">
        <v>377</v>
      </c>
      <c r="F25" s="27" t="s">
        <v>166</v>
      </c>
      <c r="G25" s="27" t="s">
        <v>122</v>
      </c>
      <c r="H25" s="28">
        <v>1</v>
      </c>
      <c r="I25" s="27" t="s">
        <v>132</v>
      </c>
      <c r="J25" s="27" t="s">
        <v>126</v>
      </c>
      <c r="K25" s="29" t="s">
        <v>11</v>
      </c>
      <c r="L25" s="52" t="s">
        <v>382</v>
      </c>
      <c r="M25" s="30">
        <v>1</v>
      </c>
      <c r="N25" s="30">
        <v>1</v>
      </c>
      <c r="O25" s="31">
        <v>1</v>
      </c>
      <c r="P25" s="31">
        <v>1</v>
      </c>
      <c r="Q25" s="44" t="s">
        <v>2302</v>
      </c>
    </row>
    <row r="26" spans="1:17" ht="48.75" thickTop="1" thickBot="1" x14ac:dyDescent="0.3">
      <c r="A26" s="25">
        <v>67</v>
      </c>
      <c r="B26" s="26" t="s">
        <v>480</v>
      </c>
      <c r="C26" s="27" t="s">
        <v>149</v>
      </c>
      <c r="D26" s="27" t="s">
        <v>461</v>
      </c>
      <c r="E26" s="27" t="s">
        <v>175</v>
      </c>
      <c r="F26" s="27" t="s">
        <v>176</v>
      </c>
      <c r="G26" s="27" t="s">
        <v>122</v>
      </c>
      <c r="H26" s="28">
        <v>1</v>
      </c>
      <c r="I26" s="27" t="s">
        <v>173</v>
      </c>
      <c r="J26" s="27" t="s">
        <v>126</v>
      </c>
      <c r="K26" s="29" t="s">
        <v>15</v>
      </c>
      <c r="L26" s="52" t="s">
        <v>382</v>
      </c>
      <c r="M26" s="30">
        <v>1</v>
      </c>
      <c r="N26" s="30">
        <v>1</v>
      </c>
      <c r="O26" s="31">
        <v>1</v>
      </c>
      <c r="P26" s="31">
        <v>1</v>
      </c>
      <c r="Q26" s="44" t="s">
        <v>2303</v>
      </c>
    </row>
    <row r="27" spans="1:17" ht="57.75" thickTop="1" thickBot="1" x14ac:dyDescent="0.3">
      <c r="A27" s="25">
        <v>72</v>
      </c>
      <c r="B27" s="26" t="s">
        <v>480</v>
      </c>
      <c r="C27" s="27" t="s">
        <v>149</v>
      </c>
      <c r="D27" s="27" t="s">
        <v>461</v>
      </c>
      <c r="E27" s="27" t="s">
        <v>481</v>
      </c>
      <c r="F27" s="27" t="s">
        <v>482</v>
      </c>
      <c r="G27" s="27" t="s">
        <v>122</v>
      </c>
      <c r="H27" s="28">
        <v>0.75</v>
      </c>
      <c r="I27" s="27" t="s">
        <v>153</v>
      </c>
      <c r="J27" s="27" t="s">
        <v>126</v>
      </c>
      <c r="K27" s="29" t="s">
        <v>13</v>
      </c>
      <c r="L27" s="52" t="s">
        <v>382</v>
      </c>
      <c r="M27" s="30">
        <v>0.75</v>
      </c>
      <c r="N27" s="30">
        <v>0.66120000000000001</v>
      </c>
      <c r="O27" s="31">
        <v>0.88160000000000005</v>
      </c>
      <c r="P27" s="31">
        <v>0.88160000000000005</v>
      </c>
      <c r="Q27" s="44" t="s">
        <v>2304</v>
      </c>
    </row>
    <row r="28" spans="1:17" ht="64.5" thickTop="1" thickBot="1" x14ac:dyDescent="0.3">
      <c r="A28" s="25">
        <v>68</v>
      </c>
      <c r="B28" s="26" t="s">
        <v>480</v>
      </c>
      <c r="C28" s="27" t="s">
        <v>149</v>
      </c>
      <c r="D28" s="27" t="s">
        <v>461</v>
      </c>
      <c r="E28" s="27" t="s">
        <v>483</v>
      </c>
      <c r="F28" s="27" t="s">
        <v>484</v>
      </c>
      <c r="G28" s="27" t="s">
        <v>122</v>
      </c>
      <c r="H28" s="28">
        <v>1</v>
      </c>
      <c r="I28" s="27" t="s">
        <v>153</v>
      </c>
      <c r="J28" s="27" t="s">
        <v>126</v>
      </c>
      <c r="K28" s="29" t="s">
        <v>15</v>
      </c>
      <c r="L28" s="52" t="s">
        <v>382</v>
      </c>
      <c r="M28" s="30">
        <v>1</v>
      </c>
      <c r="N28" s="30">
        <v>0.875</v>
      </c>
      <c r="O28" s="31">
        <v>0.875</v>
      </c>
      <c r="P28" s="31">
        <v>0.875</v>
      </c>
      <c r="Q28" s="44" t="s">
        <v>2305</v>
      </c>
    </row>
    <row r="29" spans="1:17" ht="48.75" thickTop="1" thickBot="1" x14ac:dyDescent="0.3">
      <c r="A29" s="25">
        <v>64</v>
      </c>
      <c r="B29" s="26" t="s">
        <v>480</v>
      </c>
      <c r="C29" s="27" t="s">
        <v>149</v>
      </c>
      <c r="D29" s="27" t="s">
        <v>150</v>
      </c>
      <c r="E29" s="27" t="s">
        <v>151</v>
      </c>
      <c r="F29" s="27" t="s">
        <v>152</v>
      </c>
      <c r="G29" s="27" t="s">
        <v>122</v>
      </c>
      <c r="H29" s="28">
        <v>1</v>
      </c>
      <c r="I29" s="27" t="s">
        <v>153</v>
      </c>
      <c r="J29" s="27" t="s">
        <v>126</v>
      </c>
      <c r="K29" s="29" t="s">
        <v>7</v>
      </c>
      <c r="L29" s="52" t="s">
        <v>382</v>
      </c>
      <c r="M29" s="30">
        <v>1</v>
      </c>
      <c r="N29" s="30">
        <v>0.95500000000000007</v>
      </c>
      <c r="O29" s="31">
        <v>0.95500000000000007</v>
      </c>
      <c r="P29" s="31">
        <v>0.95500000000000007</v>
      </c>
      <c r="Q29" s="44" t="s">
        <v>2306</v>
      </c>
    </row>
    <row r="30" spans="1:17" ht="151.5" thickTop="1" thickBot="1" x14ac:dyDescent="0.3">
      <c r="A30" s="25">
        <v>105</v>
      </c>
      <c r="B30" s="26" t="s">
        <v>485</v>
      </c>
      <c r="C30" s="27" t="s">
        <v>154</v>
      </c>
      <c r="D30" s="27" t="s">
        <v>165</v>
      </c>
      <c r="E30" s="27" t="s">
        <v>155</v>
      </c>
      <c r="F30" s="27" t="s">
        <v>486</v>
      </c>
      <c r="G30" s="27" t="s">
        <v>122</v>
      </c>
      <c r="H30" s="28">
        <v>0.9</v>
      </c>
      <c r="I30" s="27" t="s">
        <v>132</v>
      </c>
      <c r="J30" s="27" t="s">
        <v>126</v>
      </c>
      <c r="K30" s="29" t="s">
        <v>87</v>
      </c>
      <c r="L30" s="52" t="s">
        <v>391</v>
      </c>
      <c r="M30" s="30">
        <v>0.9</v>
      </c>
      <c r="N30" s="30">
        <v>1.1050244793145401</v>
      </c>
      <c r="O30" s="31">
        <v>1.2278049770161557</v>
      </c>
      <c r="P30" s="31">
        <v>1.2278049770161557</v>
      </c>
      <c r="Q30" s="44" t="s">
        <v>2307</v>
      </c>
    </row>
    <row r="31" spans="1:17" ht="34.5" thickTop="1" x14ac:dyDescent="0.35">
      <c r="M31" s="320"/>
      <c r="N31" s="320"/>
      <c r="O31" s="317" t="s">
        <v>157</v>
      </c>
      <c r="P31" s="318">
        <v>1.2004285631003919</v>
      </c>
      <c r="Q31" s="319" t="s">
        <v>158</v>
      </c>
    </row>
  </sheetData>
  <sheetProtection algorithmName="SHA-512" hashValue="tdRb7zF29qvHSWGZr6a6dr9SWM5+VrwnPaS4eQX+N2YoebO9cQYjmBPOvxwT+7pSijLqH+10TZ/pKPF1OJ7smw==" saltValue="Ck66IAEln+BsgTd/Vc4OIw==" spinCount="100000" sheet="1" formatCells="0" formatColumns="0"/>
  <autoFilter ref="A3:Q30" xr:uid="{00000000-0001-0000-0400-000000000000}"/>
  <conditionalFormatting sqref="B4:B30">
    <cfRule type="containsText" dxfId="1396" priority="42" operator="containsText" text="Normatividad al Servicio del Cambio / Procesos">
      <formula>NOT(ISERROR(SEARCH("Normatividad al Servicio del Cambio / Procesos",B4)))</formula>
    </cfRule>
    <cfRule type="containsText" dxfId="1395" priority="69" operator="containsText" text="Transparencia y Cercanía al Ciudadano / Grupos de Interés ">
      <formula>NOT(ISERROR(SEARCH("Transparencia y Cercanía al Ciudadano / Grupos de Interés ",B4)))</formula>
    </cfRule>
    <cfRule type="containsText" dxfId="1394" priority="70" operator="containsText" text="Apoyo a la Modernización DIAN / Procesos">
      <formula>NOT(ISERROR(SEARCH("Apoyo a la Modernización DIAN / Procesos",B4)))</formula>
    </cfRule>
    <cfRule type="containsText" dxfId="1393" priority="71" operator="containsText" text="Transformación Cultural y Gestión del Cambio / Talento Humano">
      <formula>NOT(ISERROR(SEARCH("Transformación Cultural y Gestión del Cambio / Talento Humano",B4)))</formula>
    </cfRule>
    <cfRule type="containsText" dxfId="1392"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30">
    <cfRule type="containsText" dxfId="1391" priority="14" operator="containsText" text="Aprendizaje y Crecimiento / Talento Humano">
      <formula>NOT(ISERROR(SEARCH("Aprendizaje y Crecimiento / Talento Humano",C4)))</formula>
    </cfRule>
    <cfRule type="containsText" dxfId="1390" priority="15" operator="containsText" text="Modernización y Gestión Integral de Procesos del Negocio / Procesos">
      <formula>NOT(ISERROR(SEARCH("Modernización y Gestión Integral de Procesos del Negocio / Procesos",C4)))</formula>
    </cfRule>
    <cfRule type="containsText" dxfId="1389" priority="16" operator="containsText" text="Transparencia y Cercanía al Ciudadano / Grupos de Interés">
      <formula>NOT(ISERROR(SEARCH("Transparencia y Cercanía al Ciudadano / Grupos de Interés",C4)))</formula>
    </cfRule>
    <cfRule type="containsText" dxfId="1388" priority="17" operator="containsText" text="Legitimidad y Sostenibilidad Fiscal / Resultados">
      <formula>NOT(ISERROR(SEARCH("Legitimidad y Sostenibilidad Fiscal / Resultados",C4)))</formula>
    </cfRule>
  </conditionalFormatting>
  <conditionalFormatting sqref="F4:G30">
    <cfRule type="containsText" dxfId="1387" priority="55" operator="containsText" text="Aprendizaje y Crecimiento / Talento Humano">
      <formula>NOT(ISERROR(SEARCH("Aprendizaje y Crecimiento / Talento Humano",F4)))</formula>
    </cfRule>
    <cfRule type="containsText" dxfId="1386" priority="56" operator="containsText" text="Modernización y Gestión Integral de Procesos del Negocio / Procesos">
      <formula>NOT(ISERROR(SEARCH("Modernización y Gestión Integral de Procesos del Negocio / Procesos",F4)))</formula>
    </cfRule>
    <cfRule type="containsText" dxfId="1385" priority="57" operator="containsText" text="Transparencia y Cercanía al Ciudadano / Grupos de Interés">
      <formula>NOT(ISERROR(SEARCH("Transparencia y Cercanía al Ciudadano / Grupos de Interés",F4)))</formula>
    </cfRule>
    <cfRule type="containsText" dxfId="1384" priority="58" operator="containsText" text="Legitimidad y Sostenibilidad Fiscal / Resultados">
      <formula>NOT(ISERROR(SEARCH("Legitimidad y Sostenibilidad Fiscal / Resultados",F4)))</formula>
    </cfRule>
  </conditionalFormatting>
  <conditionalFormatting sqref="H4:H30 M4:N30">
    <cfRule type="expression" dxfId="1383" priority="47">
      <formula>$G4&lt;&gt;"Porcentaje"</formula>
    </cfRule>
    <cfRule type="expression" dxfId="1382" priority="48">
      <formula>$G4="Porcentaje"</formula>
    </cfRule>
  </conditionalFormatting>
  <conditionalFormatting sqref="I4:J30 F10:G30">
    <cfRule type="containsText" dxfId="1381" priority="43" operator="containsText" text="Aprendizaje y Crecimiento / Talento Humano">
      <formula>NOT(ISERROR(SEARCH("Aprendizaje y Crecimiento / Talento Humano",F4)))</formula>
    </cfRule>
    <cfRule type="containsText" dxfId="1380" priority="44" operator="containsText" text="Modernización y Gestión Integral de Procesos del Negocio / Procesos">
      <formula>NOT(ISERROR(SEARCH("Modernización y Gestión Integral de Procesos del Negocio / Procesos",F4)))</formula>
    </cfRule>
    <cfRule type="containsText" dxfId="1379" priority="45" operator="containsText" text="Transparencia y Cercanía al Ciudadano / Grupos de Interés">
      <formula>NOT(ISERROR(SEARCH("Transparencia y Cercanía al Ciudadano / Grupos de Interés",F4)))</formula>
    </cfRule>
    <cfRule type="containsText" dxfId="1378" priority="46" operator="containsText" text="Legitimidad y Sostenibilidad Fiscal / Resultados">
      <formula>NOT(ISERROR(SEARCH("Legitimidad y Sostenibilidad Fiscal / Resultados",F4)))</formula>
    </cfRule>
  </conditionalFormatting>
  <conditionalFormatting sqref="L4:L30">
    <cfRule type="cellIs" dxfId="1377" priority="18" operator="equal">
      <formula>0</formula>
    </cfRule>
  </conditionalFormatting>
  <conditionalFormatting sqref="O4:O30">
    <cfRule type="containsText" dxfId="1376" priority="59" operator="containsText" text="Sin medición en la vigencia">
      <formula>NOT(ISERROR(SEARCH("Sin medición en la vigencia",O4)))</formula>
    </cfRule>
    <cfRule type="cellIs" dxfId="1375" priority="60" operator="greaterThan">
      <formula>1.1</formula>
    </cfRule>
    <cfRule type="cellIs" dxfId="1374" priority="61" operator="between">
      <formula>100%</formula>
      <formula>110%</formula>
    </cfRule>
    <cfRule type="cellIs" dxfId="1373" priority="62" operator="between">
      <formula>70%</formula>
      <formula>99.9999999%</formula>
    </cfRule>
    <cfRule type="cellIs" dxfId="1372" priority="63" operator="between">
      <formula>0</formula>
      <formula>0.6999999999999</formula>
    </cfRule>
  </conditionalFormatting>
  <conditionalFormatting sqref="P4:P30">
    <cfRule type="cellIs" dxfId="1371" priority="65" operator="greaterThan">
      <formula>1.1</formula>
    </cfRule>
    <cfRule type="cellIs" dxfId="1370" priority="66" operator="between">
      <formula>100%</formula>
      <formula>110%</formula>
    </cfRule>
    <cfRule type="cellIs" dxfId="1369" priority="67" operator="between">
      <formula>70%</formula>
      <formula>99.9999999%</formula>
    </cfRule>
    <cfRule type="cellIs" dxfId="1368" priority="68" operator="between">
      <formula>0</formula>
      <formula>0.6999999999999</formula>
    </cfRule>
  </conditionalFormatting>
  <hyperlinks>
    <hyperlink ref="Q31" location="Principal!A1" display="volver al índice" xr:uid="{EB4925BB-6489-4A4D-B90E-5E34A33E4DCD}"/>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F481E31C-7433-4330-B6D8-787EC1C50576}">
            <xm:f>NOT(ISERROR(SEARCH("-",P4)))</xm:f>
            <xm:f>"-"</xm:f>
            <x14:dxf>
              <fill>
                <patternFill>
                  <bgColor rgb="FF000000"/>
                </patternFill>
              </fill>
            </x14:dxf>
          </x14:cfRule>
          <xm:sqref>P4:P30</xm:sqref>
        </x14:conditionalFormatting>
      </x14:conditionalFormattings>
    </ext>
  </extLst>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D089-0C04-494C-9DEB-F2195C59B608}">
  <sheetPr codeName="Sheet10">
    <pageSetUpPr fitToPage="1"/>
  </sheetPr>
  <dimension ref="A1:Q34"/>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37.5703125" style="34" customWidth="1"/>
    <col min="8" max="8" width="40.5703125" style="36" customWidth="1"/>
    <col min="9" max="9" width="18.7109375" style="34" customWidth="1"/>
    <col min="10" max="10" width="15.5703125" style="34" bestFit="1" customWidth="1"/>
    <col min="11" max="11" width="53.85546875" style="34" customWidth="1"/>
    <col min="12" max="12" width="55.140625" style="34" customWidth="1"/>
    <col min="13" max="13" width="31.7109375" style="38" customWidth="1"/>
    <col min="14"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32</v>
      </c>
      <c r="E1" s="9" t="s">
        <v>634</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t="s">
        <v>382</v>
      </c>
      <c r="M4" s="30">
        <v>0.66500000000000004</v>
      </c>
      <c r="N4" s="30">
        <v>0.92300000000000004</v>
      </c>
      <c r="O4" s="31">
        <v>1.3879699248120301</v>
      </c>
      <c r="P4" s="31">
        <v>1.3879699248120301</v>
      </c>
      <c r="Q4" s="66" t="s">
        <v>2252</v>
      </c>
    </row>
    <row r="5" spans="1:17" ht="207.75" thickTop="1" thickBot="1" x14ac:dyDescent="0.3">
      <c r="A5" s="25">
        <v>132</v>
      </c>
      <c r="B5" s="26" t="s">
        <v>438</v>
      </c>
      <c r="C5" s="27" t="s">
        <v>127</v>
      </c>
      <c r="D5" s="27" t="s">
        <v>358</v>
      </c>
      <c r="E5" s="27" t="s">
        <v>442</v>
      </c>
      <c r="F5" s="27" t="s">
        <v>442</v>
      </c>
      <c r="G5" s="27" t="s">
        <v>231</v>
      </c>
      <c r="H5" s="28">
        <v>1784396485393</v>
      </c>
      <c r="I5" s="27" t="s">
        <v>123</v>
      </c>
      <c r="J5" s="27" t="s">
        <v>124</v>
      </c>
      <c r="K5" s="29" t="s">
        <v>238</v>
      </c>
      <c r="L5" s="42" t="s">
        <v>635</v>
      </c>
      <c r="M5" s="30">
        <v>1784396485393</v>
      </c>
      <c r="N5" s="30">
        <v>1965651555520</v>
      </c>
      <c r="O5" s="31">
        <v>1.1015778004556425</v>
      </c>
      <c r="P5" s="31">
        <v>1.1015778004556425</v>
      </c>
      <c r="Q5" s="66" t="s">
        <v>2253</v>
      </c>
    </row>
    <row r="6" spans="1:17" ht="57.75" thickTop="1" thickBot="1" x14ac:dyDescent="0.3">
      <c r="A6" s="25">
        <v>65</v>
      </c>
      <c r="B6" s="26" t="s">
        <v>438</v>
      </c>
      <c r="C6" s="27" t="s">
        <v>127</v>
      </c>
      <c r="D6" s="27" t="s">
        <v>128</v>
      </c>
      <c r="E6" s="27" t="s">
        <v>359</v>
      </c>
      <c r="F6" s="27" t="s">
        <v>360</v>
      </c>
      <c r="G6" s="27" t="s">
        <v>122</v>
      </c>
      <c r="H6" s="28">
        <v>0.2</v>
      </c>
      <c r="I6" s="27" t="s">
        <v>132</v>
      </c>
      <c r="J6" s="27" t="s">
        <v>126</v>
      </c>
      <c r="K6" s="29" t="s">
        <v>15</v>
      </c>
      <c r="L6" s="42" t="s">
        <v>382</v>
      </c>
      <c r="M6" s="30">
        <v>0.2</v>
      </c>
      <c r="N6" s="30">
        <v>1</v>
      </c>
      <c r="O6" s="31">
        <v>5</v>
      </c>
      <c r="P6" s="31">
        <v>2</v>
      </c>
      <c r="Q6" s="66" t="s">
        <v>2254</v>
      </c>
    </row>
    <row r="7" spans="1:17" ht="151.5" thickTop="1" thickBot="1" x14ac:dyDescent="0.3">
      <c r="A7" s="25">
        <v>2</v>
      </c>
      <c r="B7" s="26" t="s">
        <v>438</v>
      </c>
      <c r="C7" s="27" t="s">
        <v>127</v>
      </c>
      <c r="D7" s="27" t="s">
        <v>265</v>
      </c>
      <c r="E7" s="27" t="s">
        <v>444</v>
      </c>
      <c r="F7" s="27" t="s">
        <v>445</v>
      </c>
      <c r="G7" s="27" t="s">
        <v>440</v>
      </c>
      <c r="H7" s="28">
        <v>11841439.438748023</v>
      </c>
      <c r="I7" s="27" t="s">
        <v>123</v>
      </c>
      <c r="J7" s="27" t="s">
        <v>124</v>
      </c>
      <c r="K7" s="29" t="s">
        <v>45</v>
      </c>
      <c r="L7" s="42" t="s">
        <v>403</v>
      </c>
      <c r="M7" s="30">
        <v>11841439.438748023</v>
      </c>
      <c r="N7" s="30">
        <v>11939977.603143796</v>
      </c>
      <c r="O7" s="31">
        <v>1.0083214684249733</v>
      </c>
      <c r="P7" s="31">
        <v>1.0083214684249733</v>
      </c>
      <c r="Q7" s="66" t="s">
        <v>2255</v>
      </c>
    </row>
    <row r="8" spans="1:17" ht="151.5" thickTop="1" thickBot="1" x14ac:dyDescent="0.3">
      <c r="A8" s="25">
        <v>133</v>
      </c>
      <c r="B8" s="26" t="s">
        <v>438</v>
      </c>
      <c r="C8" s="27" t="s">
        <v>127</v>
      </c>
      <c r="D8" s="27" t="s">
        <v>358</v>
      </c>
      <c r="E8" s="27" t="s">
        <v>237</v>
      </c>
      <c r="F8" s="27" t="s">
        <v>237</v>
      </c>
      <c r="G8" s="27" t="s">
        <v>231</v>
      </c>
      <c r="H8" s="28">
        <v>1020470505495</v>
      </c>
      <c r="I8" s="27" t="s">
        <v>123</v>
      </c>
      <c r="J8" s="27" t="s">
        <v>124</v>
      </c>
      <c r="K8" s="29" t="s">
        <v>238</v>
      </c>
      <c r="L8" s="42" t="s">
        <v>635</v>
      </c>
      <c r="M8" s="30">
        <v>1020470505495</v>
      </c>
      <c r="N8" s="30">
        <v>1412596966815.5701</v>
      </c>
      <c r="O8" s="31">
        <v>1.384260455553648</v>
      </c>
      <c r="P8" s="31">
        <v>1.384260455553648</v>
      </c>
      <c r="Q8" s="66" t="s">
        <v>2256</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t="s">
        <v>382</v>
      </c>
      <c r="M9" s="30">
        <v>1</v>
      </c>
      <c r="N9" s="30">
        <v>0.92500000000000004</v>
      </c>
      <c r="O9" s="31">
        <v>0.92500000000000004</v>
      </c>
      <c r="P9" s="31">
        <v>0.92500000000000004</v>
      </c>
      <c r="Q9" s="66" t="s">
        <v>2257</v>
      </c>
    </row>
    <row r="10" spans="1:17" ht="170.2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t="s">
        <v>407</v>
      </c>
      <c r="M10" s="30">
        <v>0.95</v>
      </c>
      <c r="N10" s="30">
        <v>0.97</v>
      </c>
      <c r="O10" s="31">
        <v>1.0210526315789474</v>
      </c>
      <c r="P10" s="31">
        <v>1.0210526315789474</v>
      </c>
      <c r="Q10" s="66" t="s">
        <v>2258</v>
      </c>
    </row>
    <row r="11" spans="1:17" ht="76.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t="s">
        <v>407</v>
      </c>
      <c r="M11" s="30">
        <v>0.95</v>
      </c>
      <c r="N11" s="30">
        <v>0.88</v>
      </c>
      <c r="O11" s="31">
        <v>0.9263157894736842</v>
      </c>
      <c r="P11" s="31">
        <v>0.9263157894736842</v>
      </c>
      <c r="Q11" s="66" t="s">
        <v>2259</v>
      </c>
    </row>
    <row r="12" spans="1:17" ht="95.25" thickTop="1" thickBot="1" x14ac:dyDescent="0.3">
      <c r="A12" s="25">
        <v>4</v>
      </c>
      <c r="B12" s="26" t="s">
        <v>438</v>
      </c>
      <c r="C12" s="27" t="s">
        <v>127</v>
      </c>
      <c r="D12" s="27" t="s">
        <v>268</v>
      </c>
      <c r="E12" s="27" t="s">
        <v>269</v>
      </c>
      <c r="F12" s="27" t="s">
        <v>447</v>
      </c>
      <c r="G12" s="27" t="s">
        <v>207</v>
      </c>
      <c r="H12" s="28">
        <v>16805</v>
      </c>
      <c r="I12" s="27" t="s">
        <v>123</v>
      </c>
      <c r="J12" s="27" t="s">
        <v>124</v>
      </c>
      <c r="K12" s="29" t="s">
        <v>45</v>
      </c>
      <c r="L12" s="42" t="s">
        <v>547</v>
      </c>
      <c r="M12" s="30">
        <v>16805</v>
      </c>
      <c r="N12" s="30">
        <v>18601</v>
      </c>
      <c r="O12" s="31">
        <v>1.106872954477834</v>
      </c>
      <c r="P12" s="31">
        <v>1.106872954477834</v>
      </c>
      <c r="Q12" s="66" t="s">
        <v>2260</v>
      </c>
    </row>
    <row r="13" spans="1:17" ht="76.5"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t="s">
        <v>547</v>
      </c>
      <c r="M13" s="30">
        <v>1</v>
      </c>
      <c r="N13" s="30">
        <v>1</v>
      </c>
      <c r="O13" s="31">
        <v>1</v>
      </c>
      <c r="P13" s="31">
        <v>1</v>
      </c>
      <c r="Q13" s="66" t="s">
        <v>2261</v>
      </c>
    </row>
    <row r="14" spans="1:17" ht="282.75" thickTop="1" thickBot="1" x14ac:dyDescent="0.3">
      <c r="A14" s="118">
        <v>20</v>
      </c>
      <c r="B14" s="108" t="s">
        <v>449</v>
      </c>
      <c r="C14" s="109" t="s">
        <v>160</v>
      </c>
      <c r="D14" s="109" t="s">
        <v>402</v>
      </c>
      <c r="E14" s="109" t="s">
        <v>452</v>
      </c>
      <c r="F14" s="109" t="s">
        <v>453</v>
      </c>
      <c r="G14" s="109" t="s">
        <v>122</v>
      </c>
      <c r="H14" s="110">
        <v>1</v>
      </c>
      <c r="I14" s="109" t="s">
        <v>130</v>
      </c>
      <c r="J14" s="109" t="s">
        <v>126</v>
      </c>
      <c r="K14" s="95" t="s">
        <v>51</v>
      </c>
      <c r="L14" s="96" t="s">
        <v>547</v>
      </c>
      <c r="M14" s="99">
        <v>1</v>
      </c>
      <c r="N14" s="99">
        <v>0</v>
      </c>
      <c r="O14" s="98" t="s">
        <v>406</v>
      </c>
      <c r="P14" s="98" t="s">
        <v>291</v>
      </c>
      <c r="Q14" s="386" t="s">
        <v>2262</v>
      </c>
    </row>
    <row r="15" spans="1:17" ht="132.75" thickTop="1" thickBot="1" x14ac:dyDescent="0.3">
      <c r="A15" s="25">
        <v>26</v>
      </c>
      <c r="B15" s="26" t="s">
        <v>449</v>
      </c>
      <c r="C15" s="27" t="s">
        <v>160</v>
      </c>
      <c r="D15" s="27" t="s">
        <v>278</v>
      </c>
      <c r="E15" s="27" t="s">
        <v>454</v>
      </c>
      <c r="F15" s="27" t="s">
        <v>455</v>
      </c>
      <c r="G15" s="27" t="s">
        <v>207</v>
      </c>
      <c r="H15" s="28">
        <v>8</v>
      </c>
      <c r="I15" s="27" t="s">
        <v>132</v>
      </c>
      <c r="J15" s="27" t="s">
        <v>124</v>
      </c>
      <c r="K15" s="29" t="s">
        <v>270</v>
      </c>
      <c r="L15" s="42" t="s">
        <v>547</v>
      </c>
      <c r="M15" s="30">
        <v>8</v>
      </c>
      <c r="N15" s="30">
        <v>67</v>
      </c>
      <c r="O15" s="31">
        <v>8.375</v>
      </c>
      <c r="P15" s="31">
        <v>2</v>
      </c>
      <c r="Q15" s="66" t="s">
        <v>2263</v>
      </c>
    </row>
    <row r="16" spans="1:17" ht="111.75" thickTop="1" thickBot="1" x14ac:dyDescent="0.3">
      <c r="A16" s="25">
        <v>21</v>
      </c>
      <c r="B16" s="26" t="s">
        <v>449</v>
      </c>
      <c r="C16" s="27" t="s">
        <v>160</v>
      </c>
      <c r="D16" s="27" t="s">
        <v>402</v>
      </c>
      <c r="E16" s="27" t="s">
        <v>526</v>
      </c>
      <c r="F16" s="27" t="s">
        <v>527</v>
      </c>
      <c r="G16" s="27" t="s">
        <v>122</v>
      </c>
      <c r="H16" s="28">
        <v>0.8</v>
      </c>
      <c r="I16" s="27" t="s">
        <v>132</v>
      </c>
      <c r="J16" s="27" t="s">
        <v>126</v>
      </c>
      <c r="K16" s="29" t="s">
        <v>51</v>
      </c>
      <c r="L16" s="42" t="s">
        <v>547</v>
      </c>
      <c r="M16" s="30">
        <v>0.8</v>
      </c>
      <c r="N16" s="30">
        <v>0.99324999999999997</v>
      </c>
      <c r="O16" s="31">
        <v>1.2415624999999999</v>
      </c>
      <c r="P16" s="31">
        <v>1.2415624999999999</v>
      </c>
      <c r="Q16" s="66" t="s">
        <v>2264</v>
      </c>
    </row>
    <row r="17" spans="1:17" ht="95.25" thickTop="1" thickBot="1" x14ac:dyDescent="0.3">
      <c r="A17" s="25">
        <v>27</v>
      </c>
      <c r="B17" s="26" t="s">
        <v>449</v>
      </c>
      <c r="C17" s="27" t="s">
        <v>160</v>
      </c>
      <c r="D17" s="27" t="s">
        <v>277</v>
      </c>
      <c r="E17" s="27" t="s">
        <v>456</v>
      </c>
      <c r="F17" s="27" t="s">
        <v>457</v>
      </c>
      <c r="G17" s="27" t="s">
        <v>207</v>
      </c>
      <c r="H17" s="28">
        <v>22</v>
      </c>
      <c r="I17" s="27" t="s">
        <v>132</v>
      </c>
      <c r="J17" s="27" t="s">
        <v>124</v>
      </c>
      <c r="K17" s="29" t="s">
        <v>270</v>
      </c>
      <c r="L17" s="42" t="s">
        <v>547</v>
      </c>
      <c r="M17" s="30">
        <v>22</v>
      </c>
      <c r="N17" s="30">
        <v>63</v>
      </c>
      <c r="O17" s="31">
        <v>2.8636363636363638</v>
      </c>
      <c r="P17" s="31">
        <v>2</v>
      </c>
      <c r="Q17" s="66" t="s">
        <v>2265</v>
      </c>
    </row>
    <row r="18" spans="1:17" ht="114" thickTop="1" thickBot="1" x14ac:dyDescent="0.3">
      <c r="A18" s="25">
        <v>61</v>
      </c>
      <c r="B18" s="26" t="s">
        <v>449</v>
      </c>
      <c r="C18" s="27" t="s">
        <v>133</v>
      </c>
      <c r="D18" s="27" t="s">
        <v>362</v>
      </c>
      <c r="E18" s="27" t="s">
        <v>144</v>
      </c>
      <c r="F18" s="27" t="s">
        <v>363</v>
      </c>
      <c r="G18" s="27" t="s">
        <v>145</v>
      </c>
      <c r="H18" s="28">
        <v>10.199999999999999</v>
      </c>
      <c r="I18" s="27" t="s">
        <v>123</v>
      </c>
      <c r="J18" s="27" t="s">
        <v>138</v>
      </c>
      <c r="K18" s="29" t="s">
        <v>7</v>
      </c>
      <c r="L18" s="42" t="s">
        <v>382</v>
      </c>
      <c r="M18" s="30">
        <v>10.199999999999999</v>
      </c>
      <c r="N18" s="30">
        <v>7.7333333333333334</v>
      </c>
      <c r="O18" s="31">
        <v>1.3189655172413792</v>
      </c>
      <c r="P18" s="31">
        <v>1.3189655172413792</v>
      </c>
      <c r="Q18" s="66" t="s">
        <v>2266</v>
      </c>
    </row>
    <row r="19" spans="1:17" ht="114" thickTop="1" thickBot="1" x14ac:dyDescent="0.3">
      <c r="A19" s="25">
        <v>9</v>
      </c>
      <c r="B19" s="26" t="s">
        <v>449</v>
      </c>
      <c r="C19" s="27" t="s">
        <v>133</v>
      </c>
      <c r="D19" s="27" t="s">
        <v>275</v>
      </c>
      <c r="E19" s="27" t="s">
        <v>458</v>
      </c>
      <c r="F19" s="27" t="s">
        <v>459</v>
      </c>
      <c r="G19" s="27" t="s">
        <v>122</v>
      </c>
      <c r="H19" s="28">
        <v>1</v>
      </c>
      <c r="I19" s="27" t="s">
        <v>132</v>
      </c>
      <c r="J19" s="27" t="s">
        <v>124</v>
      </c>
      <c r="K19" s="29" t="s">
        <v>57</v>
      </c>
      <c r="L19" s="42" t="s">
        <v>547</v>
      </c>
      <c r="M19" s="30">
        <v>1</v>
      </c>
      <c r="N19" s="30">
        <v>1</v>
      </c>
      <c r="O19" s="31">
        <v>1</v>
      </c>
      <c r="P19" s="31">
        <v>1</v>
      </c>
      <c r="Q19" s="66" t="s">
        <v>2267</v>
      </c>
    </row>
    <row r="20" spans="1:17" ht="132.75" thickTop="1" thickBot="1" x14ac:dyDescent="0.3">
      <c r="A20" s="25">
        <v>71</v>
      </c>
      <c r="B20" s="26" t="s">
        <v>460</v>
      </c>
      <c r="C20" s="27" t="s">
        <v>149</v>
      </c>
      <c r="D20" s="27" t="s">
        <v>461</v>
      </c>
      <c r="E20" s="27" t="s">
        <v>174</v>
      </c>
      <c r="F20" s="27" t="s">
        <v>462</v>
      </c>
      <c r="G20" s="27" t="s">
        <v>122</v>
      </c>
      <c r="H20" s="28">
        <v>0.9</v>
      </c>
      <c r="I20" s="27" t="s">
        <v>153</v>
      </c>
      <c r="J20" s="27" t="s">
        <v>126</v>
      </c>
      <c r="K20" s="29" t="s">
        <v>13</v>
      </c>
      <c r="L20" s="42" t="s">
        <v>382</v>
      </c>
      <c r="M20" s="30">
        <v>0.9</v>
      </c>
      <c r="N20" s="30">
        <v>0.57784999999999997</v>
      </c>
      <c r="O20" s="31">
        <v>0.64205555555555549</v>
      </c>
      <c r="P20" s="31">
        <v>0.64205555555555549</v>
      </c>
      <c r="Q20" s="66" t="s">
        <v>2268</v>
      </c>
    </row>
    <row r="21" spans="1:17" ht="132.75" thickTop="1" thickBot="1" x14ac:dyDescent="0.3">
      <c r="A21" s="25">
        <v>134</v>
      </c>
      <c r="B21" s="26" t="s">
        <v>460</v>
      </c>
      <c r="C21" s="27" t="s">
        <v>203</v>
      </c>
      <c r="D21" s="27" t="s">
        <v>239</v>
      </c>
      <c r="E21" s="27" t="s">
        <v>463</v>
      </c>
      <c r="F21" s="27" t="s">
        <v>464</v>
      </c>
      <c r="G21" s="27" t="s">
        <v>207</v>
      </c>
      <c r="H21" s="28">
        <v>531</v>
      </c>
      <c r="I21" s="27" t="s">
        <v>132</v>
      </c>
      <c r="J21" s="27" t="s">
        <v>124</v>
      </c>
      <c r="K21" s="29" t="s">
        <v>238</v>
      </c>
      <c r="L21" s="42" t="s">
        <v>636</v>
      </c>
      <c r="M21" s="30">
        <v>531</v>
      </c>
      <c r="N21" s="30">
        <v>585</v>
      </c>
      <c r="O21" s="31">
        <v>1.1016949152542372</v>
      </c>
      <c r="P21" s="31">
        <v>1.1016949152542372</v>
      </c>
      <c r="Q21" s="66" t="s">
        <v>2269</v>
      </c>
    </row>
    <row r="22" spans="1:17" ht="132.75" thickTop="1" thickBot="1" x14ac:dyDescent="0.3">
      <c r="A22" s="25">
        <v>135</v>
      </c>
      <c r="B22" s="26" t="s">
        <v>460</v>
      </c>
      <c r="C22" s="27" t="s">
        <v>203</v>
      </c>
      <c r="D22" s="27" t="s">
        <v>465</v>
      </c>
      <c r="E22" s="27" t="s">
        <v>465</v>
      </c>
      <c r="F22" s="27" t="s">
        <v>466</v>
      </c>
      <c r="G22" s="27" t="s">
        <v>207</v>
      </c>
      <c r="H22" s="28">
        <v>90</v>
      </c>
      <c r="I22" s="27" t="s">
        <v>132</v>
      </c>
      <c r="J22" s="27" t="s">
        <v>124</v>
      </c>
      <c r="K22" s="29" t="s">
        <v>238</v>
      </c>
      <c r="L22" s="42" t="s">
        <v>636</v>
      </c>
      <c r="M22" s="30">
        <v>90</v>
      </c>
      <c r="N22" s="30">
        <v>170</v>
      </c>
      <c r="O22" s="31">
        <v>1.8888888888888888</v>
      </c>
      <c r="P22" s="31">
        <v>1.8888888888888888</v>
      </c>
      <c r="Q22" s="66" t="s">
        <v>2270</v>
      </c>
    </row>
    <row r="23" spans="1:17" ht="339" thickTop="1" thickBot="1" x14ac:dyDescent="0.3">
      <c r="A23" s="25">
        <v>18</v>
      </c>
      <c r="B23" s="26" t="s">
        <v>460</v>
      </c>
      <c r="C23" s="27" t="s">
        <v>203</v>
      </c>
      <c r="D23" s="27" t="s">
        <v>256</v>
      </c>
      <c r="E23" s="27" t="s">
        <v>1032</v>
      </c>
      <c r="F23" s="27" t="s">
        <v>468</v>
      </c>
      <c r="G23" s="27" t="s">
        <v>122</v>
      </c>
      <c r="H23" s="28">
        <v>1</v>
      </c>
      <c r="I23" s="27" t="s">
        <v>132</v>
      </c>
      <c r="J23" s="27" t="s">
        <v>124</v>
      </c>
      <c r="K23" s="29" t="s">
        <v>238</v>
      </c>
      <c r="L23" s="42" t="s">
        <v>635</v>
      </c>
      <c r="M23" s="30">
        <v>1</v>
      </c>
      <c r="N23" s="30">
        <v>1</v>
      </c>
      <c r="O23" s="31">
        <v>1</v>
      </c>
      <c r="P23" s="31">
        <v>1</v>
      </c>
      <c r="Q23" s="66" t="s">
        <v>2271</v>
      </c>
    </row>
    <row r="24" spans="1:17" ht="151.5" thickTop="1" thickBot="1" x14ac:dyDescent="0.3">
      <c r="A24" s="25">
        <v>10</v>
      </c>
      <c r="B24" s="26" t="s">
        <v>460</v>
      </c>
      <c r="C24" s="27" t="s">
        <v>160</v>
      </c>
      <c r="D24" s="27" t="s">
        <v>405</v>
      </c>
      <c r="E24" s="27" t="s">
        <v>469</v>
      </c>
      <c r="F24" s="27" t="s">
        <v>470</v>
      </c>
      <c r="G24" s="27" t="s">
        <v>207</v>
      </c>
      <c r="H24" s="28">
        <v>20</v>
      </c>
      <c r="I24" s="27" t="s">
        <v>132</v>
      </c>
      <c r="J24" s="27" t="s">
        <v>124</v>
      </c>
      <c r="K24" s="29" t="s">
        <v>270</v>
      </c>
      <c r="L24" s="42" t="s">
        <v>547</v>
      </c>
      <c r="M24" s="30">
        <v>20</v>
      </c>
      <c r="N24" s="30">
        <v>75</v>
      </c>
      <c r="O24" s="31">
        <v>3.75</v>
      </c>
      <c r="P24" s="31">
        <v>2</v>
      </c>
      <c r="Q24" s="66" t="s">
        <v>2272</v>
      </c>
    </row>
    <row r="25" spans="1:17" ht="76.5" thickTop="1" thickBot="1" x14ac:dyDescent="0.3">
      <c r="A25" s="25">
        <v>11</v>
      </c>
      <c r="B25" s="26" t="s">
        <v>460</v>
      </c>
      <c r="C25" s="27" t="s">
        <v>203</v>
      </c>
      <c r="D25" s="27" t="s">
        <v>471</v>
      </c>
      <c r="E25" s="27" t="s">
        <v>472</v>
      </c>
      <c r="F25" s="27" t="s">
        <v>473</v>
      </c>
      <c r="G25" s="27" t="s">
        <v>207</v>
      </c>
      <c r="H25" s="28">
        <v>24650</v>
      </c>
      <c r="I25" s="27" t="s">
        <v>123</v>
      </c>
      <c r="J25" s="27" t="s">
        <v>124</v>
      </c>
      <c r="K25" s="29" t="s">
        <v>49</v>
      </c>
      <c r="L25" s="42" t="s">
        <v>547</v>
      </c>
      <c r="M25" s="30">
        <v>24650</v>
      </c>
      <c r="N25" s="30">
        <v>47272</v>
      </c>
      <c r="O25" s="31">
        <v>1.9177281947261664</v>
      </c>
      <c r="P25" s="31">
        <v>1.9177281947261664</v>
      </c>
      <c r="Q25" s="66" t="s">
        <v>2273</v>
      </c>
    </row>
    <row r="26" spans="1:17" ht="95.25" thickTop="1" thickBot="1" x14ac:dyDescent="0.3">
      <c r="A26" s="25">
        <v>12</v>
      </c>
      <c r="B26" s="26" t="s">
        <v>460</v>
      </c>
      <c r="C26" s="27" t="s">
        <v>203</v>
      </c>
      <c r="D26" s="27" t="s">
        <v>475</v>
      </c>
      <c r="E26" s="27" t="s">
        <v>476</v>
      </c>
      <c r="F26" s="27" t="s">
        <v>477</v>
      </c>
      <c r="G26" s="27" t="s">
        <v>207</v>
      </c>
      <c r="H26" s="28">
        <v>7950</v>
      </c>
      <c r="I26" s="27" t="s">
        <v>123</v>
      </c>
      <c r="J26" s="27" t="s">
        <v>124</v>
      </c>
      <c r="K26" s="29" t="s">
        <v>49</v>
      </c>
      <c r="L26" s="42" t="s">
        <v>547</v>
      </c>
      <c r="M26" s="30">
        <v>7950</v>
      </c>
      <c r="N26" s="30">
        <v>17585</v>
      </c>
      <c r="O26" s="31">
        <v>2.211949685534591</v>
      </c>
      <c r="P26" s="31">
        <v>2</v>
      </c>
      <c r="Q26" s="66" t="s">
        <v>2274</v>
      </c>
    </row>
    <row r="27" spans="1:17" ht="57.75" thickTop="1" thickBot="1" x14ac:dyDescent="0.3">
      <c r="A27" s="25">
        <v>69</v>
      </c>
      <c r="B27" s="26" t="s">
        <v>480</v>
      </c>
      <c r="C27" s="27" t="s">
        <v>160</v>
      </c>
      <c r="D27" s="27" t="s">
        <v>169</v>
      </c>
      <c r="E27" s="27" t="s">
        <v>170</v>
      </c>
      <c r="F27" s="27" t="s">
        <v>386</v>
      </c>
      <c r="G27" s="27" t="s">
        <v>122</v>
      </c>
      <c r="H27" s="28">
        <v>1</v>
      </c>
      <c r="I27" s="27" t="s">
        <v>132</v>
      </c>
      <c r="J27" s="27" t="s">
        <v>126</v>
      </c>
      <c r="K27" s="29" t="s">
        <v>13</v>
      </c>
      <c r="L27" s="42" t="s">
        <v>382</v>
      </c>
      <c r="M27" s="30">
        <v>1</v>
      </c>
      <c r="N27" s="30">
        <v>0.99324999999999997</v>
      </c>
      <c r="O27" s="31">
        <v>0.99324999999999997</v>
      </c>
      <c r="P27" s="31">
        <v>0.99324999999999997</v>
      </c>
      <c r="Q27" s="66" t="s">
        <v>2275</v>
      </c>
    </row>
    <row r="28" spans="1:17" ht="48.75" thickTop="1" thickBot="1" x14ac:dyDescent="0.3">
      <c r="A28" s="25">
        <v>75</v>
      </c>
      <c r="B28" s="26" t="s">
        <v>480</v>
      </c>
      <c r="C28" s="27" t="s">
        <v>160</v>
      </c>
      <c r="D28" s="27" t="s">
        <v>364</v>
      </c>
      <c r="E28" s="27" t="s">
        <v>377</v>
      </c>
      <c r="F28" s="27" t="s">
        <v>166</v>
      </c>
      <c r="G28" s="27" t="s">
        <v>122</v>
      </c>
      <c r="H28" s="28">
        <v>1</v>
      </c>
      <c r="I28" s="27" t="s">
        <v>132</v>
      </c>
      <c r="J28" s="27" t="s">
        <v>126</v>
      </c>
      <c r="K28" s="29" t="s">
        <v>11</v>
      </c>
      <c r="L28" s="42" t="s">
        <v>382</v>
      </c>
      <c r="M28" s="30">
        <v>1</v>
      </c>
      <c r="N28" s="30">
        <v>1</v>
      </c>
      <c r="O28" s="31">
        <v>1</v>
      </c>
      <c r="P28" s="31">
        <v>1</v>
      </c>
      <c r="Q28" s="66" t="s">
        <v>2276</v>
      </c>
    </row>
    <row r="29" spans="1:17" ht="95.25" thickTop="1" thickBot="1" x14ac:dyDescent="0.3">
      <c r="A29" s="25">
        <v>67</v>
      </c>
      <c r="B29" s="26" t="s">
        <v>480</v>
      </c>
      <c r="C29" s="27" t="s">
        <v>149</v>
      </c>
      <c r="D29" s="27" t="s">
        <v>461</v>
      </c>
      <c r="E29" s="27" t="s">
        <v>175</v>
      </c>
      <c r="F29" s="27" t="s">
        <v>176</v>
      </c>
      <c r="G29" s="27" t="s">
        <v>122</v>
      </c>
      <c r="H29" s="28">
        <v>1</v>
      </c>
      <c r="I29" s="27" t="s">
        <v>173</v>
      </c>
      <c r="J29" s="27" t="s">
        <v>126</v>
      </c>
      <c r="K29" s="29" t="s">
        <v>15</v>
      </c>
      <c r="L29" s="42" t="s">
        <v>382</v>
      </c>
      <c r="M29" s="30">
        <v>1</v>
      </c>
      <c r="N29" s="30">
        <v>0.8666666666666667</v>
      </c>
      <c r="O29" s="31">
        <v>0.8666666666666667</v>
      </c>
      <c r="P29" s="31">
        <v>0.8666666666666667</v>
      </c>
      <c r="Q29" s="66" t="s">
        <v>2277</v>
      </c>
    </row>
    <row r="30" spans="1:17" ht="151.5" thickTop="1" thickBot="1" x14ac:dyDescent="0.3">
      <c r="A30" s="25">
        <v>72</v>
      </c>
      <c r="B30" s="26" t="s">
        <v>480</v>
      </c>
      <c r="C30" s="27" t="s">
        <v>149</v>
      </c>
      <c r="D30" s="27" t="s">
        <v>461</v>
      </c>
      <c r="E30" s="27" t="s">
        <v>481</v>
      </c>
      <c r="F30" s="27" t="s">
        <v>482</v>
      </c>
      <c r="G30" s="27" t="s">
        <v>122</v>
      </c>
      <c r="H30" s="28">
        <v>0.75</v>
      </c>
      <c r="I30" s="27" t="s">
        <v>153</v>
      </c>
      <c r="J30" s="27" t="s">
        <v>126</v>
      </c>
      <c r="K30" s="29" t="s">
        <v>13</v>
      </c>
      <c r="L30" s="42" t="s">
        <v>382</v>
      </c>
      <c r="M30" s="30">
        <v>0.75</v>
      </c>
      <c r="N30" s="30">
        <v>0.63434999999999997</v>
      </c>
      <c r="O30" s="31">
        <v>0.8458</v>
      </c>
      <c r="P30" s="31">
        <v>0.8458</v>
      </c>
      <c r="Q30" s="66" t="s">
        <v>2278</v>
      </c>
    </row>
    <row r="31" spans="1:17" ht="64.5" thickTop="1" thickBot="1" x14ac:dyDescent="0.3">
      <c r="A31" s="25">
        <v>68</v>
      </c>
      <c r="B31" s="26" t="s">
        <v>480</v>
      </c>
      <c r="C31" s="27" t="s">
        <v>149</v>
      </c>
      <c r="D31" s="27" t="s">
        <v>461</v>
      </c>
      <c r="E31" s="27" t="s">
        <v>483</v>
      </c>
      <c r="F31" s="27" t="s">
        <v>484</v>
      </c>
      <c r="G31" s="27" t="s">
        <v>122</v>
      </c>
      <c r="H31" s="28">
        <v>1</v>
      </c>
      <c r="I31" s="27" t="s">
        <v>153</v>
      </c>
      <c r="J31" s="27" t="s">
        <v>126</v>
      </c>
      <c r="K31" s="29" t="s">
        <v>15</v>
      </c>
      <c r="L31" s="42" t="s">
        <v>382</v>
      </c>
      <c r="M31" s="30">
        <v>1</v>
      </c>
      <c r="N31" s="30">
        <v>0.80499999999999994</v>
      </c>
      <c r="O31" s="31">
        <v>0.80499999999999994</v>
      </c>
      <c r="P31" s="31">
        <v>0.80499999999999994</v>
      </c>
      <c r="Q31" s="66" t="s">
        <v>2279</v>
      </c>
    </row>
    <row r="32" spans="1:17" ht="151.5" thickTop="1" thickBot="1" x14ac:dyDescent="0.3">
      <c r="A32" s="25">
        <v>64</v>
      </c>
      <c r="B32" s="26" t="s">
        <v>480</v>
      </c>
      <c r="C32" s="27" t="s">
        <v>149</v>
      </c>
      <c r="D32" s="27" t="s">
        <v>150</v>
      </c>
      <c r="E32" s="27" t="s">
        <v>151</v>
      </c>
      <c r="F32" s="27" t="s">
        <v>152</v>
      </c>
      <c r="G32" s="27" t="s">
        <v>122</v>
      </c>
      <c r="H32" s="28">
        <v>1</v>
      </c>
      <c r="I32" s="27" t="s">
        <v>153</v>
      </c>
      <c r="J32" s="27" t="s">
        <v>126</v>
      </c>
      <c r="K32" s="29" t="s">
        <v>7</v>
      </c>
      <c r="L32" s="42" t="s">
        <v>382</v>
      </c>
      <c r="M32" s="30">
        <v>1</v>
      </c>
      <c r="N32" s="30">
        <v>0.17899999999999999</v>
      </c>
      <c r="O32" s="31">
        <v>0.17899999999999999</v>
      </c>
      <c r="P32" s="31">
        <v>0.17899999999999999</v>
      </c>
      <c r="Q32" s="66" t="s">
        <v>2280</v>
      </c>
    </row>
    <row r="33" spans="1:17" ht="132.75" thickTop="1" thickBot="1" x14ac:dyDescent="0.3">
      <c r="A33" s="25">
        <v>105</v>
      </c>
      <c r="B33" s="26" t="s">
        <v>485</v>
      </c>
      <c r="C33" s="27" t="s">
        <v>154</v>
      </c>
      <c r="D33" s="27" t="s">
        <v>165</v>
      </c>
      <c r="E33" s="27" t="s">
        <v>155</v>
      </c>
      <c r="F33" s="27" t="s">
        <v>486</v>
      </c>
      <c r="G33" s="27" t="s">
        <v>122</v>
      </c>
      <c r="H33" s="28">
        <v>0.9</v>
      </c>
      <c r="I33" s="27" t="s">
        <v>132</v>
      </c>
      <c r="J33" s="27" t="s">
        <v>126</v>
      </c>
      <c r="K33" s="29" t="s">
        <v>87</v>
      </c>
      <c r="L33" s="42" t="s">
        <v>637</v>
      </c>
      <c r="M33" s="30">
        <v>0.9</v>
      </c>
      <c r="N33" s="30">
        <v>1.1424999999999998</v>
      </c>
      <c r="O33" s="31">
        <v>1.2694444444444442</v>
      </c>
      <c r="P33" s="31">
        <v>1.2694444444444442</v>
      </c>
      <c r="Q33" s="66" t="s">
        <v>2281</v>
      </c>
    </row>
    <row r="34" spans="1:17" ht="34.5" thickTop="1" x14ac:dyDescent="0.35">
      <c r="M34" s="320"/>
      <c r="N34" s="320"/>
      <c r="O34" s="317" t="s">
        <v>157</v>
      </c>
      <c r="P34" s="318">
        <v>1.2390147485363483</v>
      </c>
      <c r="Q34" s="319" t="s">
        <v>158</v>
      </c>
    </row>
  </sheetData>
  <sheetProtection algorithmName="SHA-512" hashValue="iIqQMsoSQ8LGr70yjDK0JiXF7SGUvvuDT07n41WPFU4GI9UBHsRN4wCXKDEXkZSW9/CqbsOyi6L/tr2mW3VibA==" saltValue="DtGd3FKqtyV5Zx7EriCvPw==" spinCount="100000" sheet="1" formatCells="0" formatColumns="0"/>
  <autoFilter ref="A3:Q33" xr:uid="{00000000-0001-0000-0400-000000000000}"/>
  <conditionalFormatting sqref="B4:B33">
    <cfRule type="containsText" dxfId="1366" priority="44" operator="containsText" text="Normatividad al Servicio del Cambio / Procesos">
      <formula>NOT(ISERROR(SEARCH("Normatividad al Servicio del Cambio / Procesos",B4)))</formula>
    </cfRule>
    <cfRule type="containsText" dxfId="1365" priority="69" operator="containsText" text="Transparencia y Cercanía al Ciudadano / Grupos de Interés ">
      <formula>NOT(ISERROR(SEARCH("Transparencia y Cercanía al Ciudadano / Grupos de Interés ",B4)))</formula>
    </cfRule>
    <cfRule type="containsText" dxfId="1364" priority="70" operator="containsText" text="Apoyo a la Modernización DIAN / Procesos">
      <formula>NOT(ISERROR(SEARCH("Apoyo a la Modernización DIAN / Procesos",B4)))</formula>
    </cfRule>
    <cfRule type="containsText" dxfId="1363" priority="71" operator="containsText" text="Transformación Cultural y Gestión del Cambio / Talento Humano">
      <formula>NOT(ISERROR(SEARCH("Transformación Cultural y Gestión del Cambio / Talento Humano",B4)))</formula>
    </cfRule>
    <cfRule type="containsText" dxfId="1362" priority="7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3 F4:G33">
    <cfRule type="containsText" dxfId="1361" priority="56" operator="containsText" text="Modernización y Gestión Integral de Procesos del Negocio / Procesos">
      <formula>NOT(ISERROR(SEARCH("Modernización y Gestión Integral de Procesos del Negocio / Procesos",C4)))</formula>
    </cfRule>
    <cfRule type="containsText" dxfId="1360" priority="57" operator="containsText" text="Transparencia y Cercanía al Ciudadano / Grupos de Interés">
      <formula>NOT(ISERROR(SEARCH("Transparencia y Cercanía al Ciudadano / Grupos de Interés",C4)))</formula>
    </cfRule>
    <cfRule type="containsText" dxfId="1359" priority="58" operator="containsText" text="Legitimidad y Sostenibilidad Fiscal / Resultados">
      <formula>NOT(ISERROR(SEARCH("Legitimidad y Sostenibilidad Fiscal / Resultados",C4)))</formula>
    </cfRule>
  </conditionalFormatting>
  <conditionalFormatting sqref="F4:G33 C4:D33">
    <cfRule type="containsText" dxfId="1358" priority="55" operator="containsText" text="Aprendizaje y Crecimiento / Talento Humano">
      <formula>NOT(ISERROR(SEARCH("Aprendizaje y Crecimiento / Talento Humano",C4)))</formula>
    </cfRule>
  </conditionalFormatting>
  <conditionalFormatting sqref="H4:H33 M4:N33">
    <cfRule type="expression" dxfId="1357" priority="49">
      <formula>$G4&lt;&gt;"Porcentaje"</formula>
    </cfRule>
    <cfRule type="expression" dxfId="1356" priority="50">
      <formula>$G4="Porcentaje"</formula>
    </cfRule>
  </conditionalFormatting>
  <conditionalFormatting sqref="I4:J33 F10:G33">
    <cfRule type="containsText" dxfId="1355" priority="45" operator="containsText" text="Aprendizaje y Crecimiento / Talento Humano">
      <formula>NOT(ISERROR(SEARCH("Aprendizaje y Crecimiento / Talento Humano",F4)))</formula>
    </cfRule>
    <cfRule type="containsText" dxfId="1354" priority="46" operator="containsText" text="Modernización y Gestión Integral de Procesos del Negocio / Procesos">
      <formula>NOT(ISERROR(SEARCH("Modernización y Gestión Integral de Procesos del Negocio / Procesos",F4)))</formula>
    </cfRule>
    <cfRule type="containsText" dxfId="1353" priority="47" operator="containsText" text="Transparencia y Cercanía al Ciudadano / Grupos de Interés">
      <formula>NOT(ISERROR(SEARCH("Transparencia y Cercanía al Ciudadano / Grupos de Interés",F4)))</formula>
    </cfRule>
    <cfRule type="containsText" dxfId="1352" priority="48" operator="containsText" text="Legitimidad y Sostenibilidad Fiscal / Resultados">
      <formula>NOT(ISERROR(SEARCH("Legitimidad y Sostenibilidad Fiscal / Resultados",F4)))</formula>
    </cfRule>
  </conditionalFormatting>
  <conditionalFormatting sqref="L4:L33">
    <cfRule type="cellIs" dxfId="1351" priority="20" operator="equal">
      <formula>0</formula>
    </cfRule>
  </conditionalFormatting>
  <conditionalFormatting sqref="O4:O33">
    <cfRule type="containsText" dxfId="1350" priority="59" operator="containsText" text="Sin medición en la vigencia">
      <formula>NOT(ISERROR(SEARCH("Sin medición en la vigencia",O4)))</formula>
    </cfRule>
    <cfRule type="cellIs" dxfId="1349" priority="60" operator="greaterThan">
      <formula>1.1</formula>
    </cfRule>
    <cfRule type="cellIs" dxfId="1348" priority="61" operator="between">
      <formula>100%</formula>
      <formula>110%</formula>
    </cfRule>
    <cfRule type="cellIs" dxfId="1347" priority="62" operator="between">
      <formula>70%</formula>
      <formula>99.9999999%</formula>
    </cfRule>
    <cfRule type="cellIs" dxfId="1346" priority="63" operator="between">
      <formula>0</formula>
      <formula>0.6999999999999</formula>
    </cfRule>
  </conditionalFormatting>
  <conditionalFormatting sqref="P4:P33">
    <cfRule type="cellIs" dxfId="1345" priority="65" operator="greaterThan">
      <formula>1.1</formula>
    </cfRule>
    <cfRule type="cellIs" dxfId="1344" priority="66" operator="between">
      <formula>100%</formula>
      <formula>110%</formula>
    </cfRule>
    <cfRule type="cellIs" dxfId="1343" priority="67" operator="between">
      <formula>70%</formula>
      <formula>99.9999999%</formula>
    </cfRule>
    <cfRule type="cellIs" dxfId="1342" priority="68" operator="between">
      <formula>0</formula>
      <formula>0.6999999999999</formula>
    </cfRule>
  </conditionalFormatting>
  <hyperlinks>
    <hyperlink ref="Q34" location="Principal!A1" display="volver al índice" xr:uid="{7626FE43-2A92-49C7-AF15-880F94B72EB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4" operator="containsText" id="{1CAF8110-8947-4F44-A3F8-FA8057AD7FF2}">
            <xm:f>NOT(ISERROR(SEARCH("-",P4)))</xm:f>
            <xm:f>"-"</xm:f>
            <x14:dxf>
              <fill>
                <patternFill>
                  <bgColor rgb="FF000000"/>
                </patternFill>
              </fill>
            </x14:dxf>
          </x14:cfRule>
          <xm:sqref>P4:P33</xm:sqref>
        </x14:conditionalFormatting>
      </x14:conditionalFormattings>
    </ext>
  </extLst>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23E07-3E55-45F6-9251-493E930BA48C}">
  <sheetPr codeName="Sheet11">
    <pageSetUpPr fitToPage="1"/>
  </sheetPr>
  <dimension ref="A1:Q3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5.28515625" style="36" customWidth="1"/>
    <col min="9" max="9" width="18.7109375" style="34" customWidth="1"/>
    <col min="10" max="10" width="15.5703125" style="34" hidden="1" customWidth="1"/>
    <col min="11" max="11" width="53.85546875" style="34" hidden="1" customWidth="1"/>
    <col min="12" max="12" width="41.710937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5</v>
      </c>
      <c r="E1" s="9" t="s">
        <v>520</v>
      </c>
      <c r="F1" s="9"/>
      <c r="G1" s="9"/>
      <c r="H1" s="9"/>
      <c r="I1" s="10"/>
      <c r="J1" s="11"/>
      <c r="K1" s="12"/>
      <c r="L1" s="41"/>
      <c r="M1" s="14"/>
      <c r="N1" s="14"/>
      <c r="O1" s="15"/>
      <c r="P1" s="15"/>
      <c r="Q1" s="224"/>
    </row>
    <row r="2" spans="1:17" ht="69" customHeight="1" thickBot="1" x14ac:dyDescent="0.3">
      <c r="A2" s="5"/>
      <c r="B2" s="6"/>
      <c r="C2" s="43"/>
      <c r="D2" s="43"/>
      <c r="E2" s="82" t="s">
        <v>1000</v>
      </c>
      <c r="F2" s="18"/>
      <c r="G2" s="18"/>
      <c r="H2" s="19"/>
      <c r="I2" s="10"/>
      <c r="J2" s="11"/>
      <c r="K2" s="12"/>
      <c r="L2" s="41"/>
      <c r="M2" s="20" t="s">
        <v>119</v>
      </c>
      <c r="N2" s="20"/>
      <c r="O2" s="21"/>
      <c r="P2" s="21"/>
      <c r="Q2" s="225"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76.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521</v>
      </c>
      <c r="M4" s="30">
        <v>0.66500000000000004</v>
      </c>
      <c r="N4" s="30">
        <v>0.55879999999999996</v>
      </c>
      <c r="O4" s="31">
        <v>0.8403007518796991</v>
      </c>
      <c r="P4" s="31">
        <v>0.8403007518796991</v>
      </c>
      <c r="Q4" s="384" t="s">
        <v>1695</v>
      </c>
    </row>
    <row r="5" spans="1:17" ht="264" thickTop="1" thickBot="1" x14ac:dyDescent="0.3">
      <c r="A5" s="25">
        <v>132</v>
      </c>
      <c r="B5" s="26" t="s">
        <v>438</v>
      </c>
      <c r="C5" s="27" t="s">
        <v>127</v>
      </c>
      <c r="D5" s="27" t="s">
        <v>358</v>
      </c>
      <c r="E5" s="27" t="s">
        <v>442</v>
      </c>
      <c r="F5" s="27" t="s">
        <v>442</v>
      </c>
      <c r="G5" s="27" t="s">
        <v>231</v>
      </c>
      <c r="H5" s="28">
        <v>492740000000</v>
      </c>
      <c r="I5" s="27" t="s">
        <v>123</v>
      </c>
      <c r="J5" s="27" t="s">
        <v>124</v>
      </c>
      <c r="K5" s="29" t="s">
        <v>238</v>
      </c>
      <c r="L5" s="52" t="s">
        <v>522</v>
      </c>
      <c r="M5" s="30">
        <v>492740000000</v>
      </c>
      <c r="N5" s="30">
        <v>571648971400</v>
      </c>
      <c r="O5" s="31">
        <v>1.1601432223890895</v>
      </c>
      <c r="P5" s="31">
        <v>1.1601432223890895</v>
      </c>
      <c r="Q5" s="384" t="s">
        <v>1696</v>
      </c>
    </row>
    <row r="6" spans="1:17" ht="114" thickTop="1" thickBot="1" x14ac:dyDescent="0.3">
      <c r="A6" s="25">
        <v>65</v>
      </c>
      <c r="B6" s="26" t="s">
        <v>438</v>
      </c>
      <c r="C6" s="27" t="s">
        <v>127</v>
      </c>
      <c r="D6" s="27" t="s">
        <v>128</v>
      </c>
      <c r="E6" s="27" t="s">
        <v>359</v>
      </c>
      <c r="F6" s="27" t="s">
        <v>360</v>
      </c>
      <c r="G6" s="27" t="s">
        <v>122</v>
      </c>
      <c r="H6" s="28">
        <v>0.6</v>
      </c>
      <c r="I6" s="27" t="s">
        <v>132</v>
      </c>
      <c r="J6" s="27" t="s">
        <v>126</v>
      </c>
      <c r="K6" s="29" t="s">
        <v>15</v>
      </c>
      <c r="L6" s="52" t="s">
        <v>521</v>
      </c>
      <c r="M6" s="30">
        <v>0.6</v>
      </c>
      <c r="N6" s="30">
        <v>1</v>
      </c>
      <c r="O6" s="31">
        <v>1.6666666666666667</v>
      </c>
      <c r="P6" s="31">
        <v>1.6666666666666667</v>
      </c>
      <c r="Q6" s="384" t="s">
        <v>1697</v>
      </c>
    </row>
    <row r="7" spans="1:17" ht="151.5" thickTop="1" thickBot="1" x14ac:dyDescent="0.3">
      <c r="A7" s="25">
        <v>2</v>
      </c>
      <c r="B7" s="26" t="s">
        <v>438</v>
      </c>
      <c r="C7" s="27" t="s">
        <v>127</v>
      </c>
      <c r="D7" s="27" t="s">
        <v>265</v>
      </c>
      <c r="E7" s="27" t="s">
        <v>444</v>
      </c>
      <c r="F7" s="27" t="s">
        <v>445</v>
      </c>
      <c r="G7" s="27" t="s">
        <v>440</v>
      </c>
      <c r="H7" s="28">
        <v>1658737.5906760376</v>
      </c>
      <c r="I7" s="27" t="s">
        <v>123</v>
      </c>
      <c r="J7" s="27" t="s">
        <v>124</v>
      </c>
      <c r="K7" s="29" t="s">
        <v>45</v>
      </c>
      <c r="L7" s="52" t="s">
        <v>523</v>
      </c>
      <c r="M7" s="30">
        <v>1658737.5906760376</v>
      </c>
      <c r="N7" s="30">
        <v>1574862.5339320838</v>
      </c>
      <c r="O7" s="31">
        <v>0.94943440287636482</v>
      </c>
      <c r="P7" s="31">
        <v>0.94943440287636482</v>
      </c>
      <c r="Q7" s="384" t="s">
        <v>1698</v>
      </c>
    </row>
    <row r="8" spans="1:17" ht="226.5" thickTop="1" thickBot="1" x14ac:dyDescent="0.3">
      <c r="A8" s="25">
        <v>133</v>
      </c>
      <c r="B8" s="26" t="s">
        <v>438</v>
      </c>
      <c r="C8" s="27" t="s">
        <v>127</v>
      </c>
      <c r="D8" s="27" t="s">
        <v>358</v>
      </c>
      <c r="E8" s="27" t="s">
        <v>237</v>
      </c>
      <c r="F8" s="27" t="s">
        <v>237</v>
      </c>
      <c r="G8" s="27" t="s">
        <v>231</v>
      </c>
      <c r="H8" s="28">
        <v>296954318681.31866</v>
      </c>
      <c r="I8" s="27" t="s">
        <v>123</v>
      </c>
      <c r="J8" s="27" t="s">
        <v>124</v>
      </c>
      <c r="K8" s="29" t="s">
        <v>238</v>
      </c>
      <c r="L8" s="52" t="s">
        <v>522</v>
      </c>
      <c r="M8" s="30">
        <v>296954318681.31866</v>
      </c>
      <c r="N8" s="30">
        <v>467521546300</v>
      </c>
      <c r="O8" s="31">
        <v>1.5743887759441153</v>
      </c>
      <c r="P8" s="31">
        <v>1.5743887759441153</v>
      </c>
      <c r="Q8" s="384" t="s">
        <v>1699</v>
      </c>
    </row>
    <row r="9" spans="1:17" ht="132.75" thickTop="1" thickBot="1" x14ac:dyDescent="0.3">
      <c r="A9" s="25">
        <v>66</v>
      </c>
      <c r="B9" s="26" t="s">
        <v>438</v>
      </c>
      <c r="C9" s="27" t="s">
        <v>127</v>
      </c>
      <c r="D9" s="27" t="s">
        <v>128</v>
      </c>
      <c r="E9" s="27" t="s">
        <v>361</v>
      </c>
      <c r="F9" s="27" t="s">
        <v>383</v>
      </c>
      <c r="G9" s="27" t="s">
        <v>122</v>
      </c>
      <c r="H9" s="28">
        <v>1</v>
      </c>
      <c r="I9" s="27" t="s">
        <v>132</v>
      </c>
      <c r="J9" s="27" t="s">
        <v>126</v>
      </c>
      <c r="K9" s="29" t="s">
        <v>15</v>
      </c>
      <c r="L9" s="52" t="s">
        <v>521</v>
      </c>
      <c r="M9" s="30">
        <v>1</v>
      </c>
      <c r="N9" s="30">
        <v>1</v>
      </c>
      <c r="O9" s="31">
        <v>1</v>
      </c>
      <c r="P9" s="31">
        <v>1</v>
      </c>
      <c r="Q9" s="384" t="s">
        <v>1700</v>
      </c>
    </row>
    <row r="10" spans="1:17" ht="95.25" thickTop="1" thickBot="1" x14ac:dyDescent="0.3">
      <c r="A10" s="25">
        <v>4</v>
      </c>
      <c r="B10" s="26" t="s">
        <v>438</v>
      </c>
      <c r="C10" s="27" t="s">
        <v>127</v>
      </c>
      <c r="D10" s="27" t="s">
        <v>268</v>
      </c>
      <c r="E10" s="27" t="s">
        <v>269</v>
      </c>
      <c r="F10" s="27" t="s">
        <v>447</v>
      </c>
      <c r="G10" s="27" t="s">
        <v>207</v>
      </c>
      <c r="H10" s="28">
        <v>4099</v>
      </c>
      <c r="I10" s="27" t="s">
        <v>123</v>
      </c>
      <c r="J10" s="27" t="s">
        <v>124</v>
      </c>
      <c r="K10" s="29" t="s">
        <v>45</v>
      </c>
      <c r="L10" s="52" t="s">
        <v>524</v>
      </c>
      <c r="M10" s="30">
        <v>4099</v>
      </c>
      <c r="N10" s="30">
        <v>4417</v>
      </c>
      <c r="O10" s="31">
        <v>1.0775798975359845</v>
      </c>
      <c r="P10" s="31">
        <v>1.0775798975359845</v>
      </c>
      <c r="Q10" s="384" t="s">
        <v>1701</v>
      </c>
    </row>
    <row r="11" spans="1:17" ht="114" thickTop="1" thickBot="1" x14ac:dyDescent="0.3">
      <c r="A11" s="25">
        <v>19</v>
      </c>
      <c r="B11" s="26" t="s">
        <v>449</v>
      </c>
      <c r="C11" s="27" t="s">
        <v>160</v>
      </c>
      <c r="D11" s="27" t="s">
        <v>402</v>
      </c>
      <c r="E11" s="27" t="s">
        <v>450</v>
      </c>
      <c r="F11" s="27" t="s">
        <v>451</v>
      </c>
      <c r="G11" s="27" t="s">
        <v>122</v>
      </c>
      <c r="H11" s="28">
        <v>1</v>
      </c>
      <c r="I11" s="27" t="s">
        <v>153</v>
      </c>
      <c r="J11" s="27" t="s">
        <v>261</v>
      </c>
      <c r="K11" s="29" t="s">
        <v>51</v>
      </c>
      <c r="L11" s="52" t="s">
        <v>393</v>
      </c>
      <c r="M11" s="30">
        <v>1</v>
      </c>
      <c r="N11" s="30">
        <v>1</v>
      </c>
      <c r="O11" s="31">
        <v>1</v>
      </c>
      <c r="P11" s="31">
        <v>1</v>
      </c>
      <c r="Q11" s="384" t="s">
        <v>1702</v>
      </c>
    </row>
    <row r="12" spans="1:17" ht="189" thickTop="1" thickBot="1" x14ac:dyDescent="0.3">
      <c r="A12" s="137">
        <v>20</v>
      </c>
      <c r="B12" s="138" t="s">
        <v>449</v>
      </c>
      <c r="C12" s="140" t="s">
        <v>160</v>
      </c>
      <c r="D12" s="140" t="s">
        <v>402</v>
      </c>
      <c r="E12" s="140" t="s">
        <v>452</v>
      </c>
      <c r="F12" s="140" t="s">
        <v>453</v>
      </c>
      <c r="G12" s="140" t="s">
        <v>122</v>
      </c>
      <c r="H12" s="141">
        <v>1</v>
      </c>
      <c r="I12" s="140" t="s">
        <v>130</v>
      </c>
      <c r="J12" s="140" t="s">
        <v>126</v>
      </c>
      <c r="K12" s="142" t="s">
        <v>51</v>
      </c>
      <c r="L12" s="146" t="s">
        <v>525</v>
      </c>
      <c r="M12" s="143"/>
      <c r="N12" s="143"/>
      <c r="O12" s="144" t="s">
        <v>406</v>
      </c>
      <c r="P12" s="144" t="s">
        <v>291</v>
      </c>
      <c r="Q12" s="385" t="s">
        <v>1703</v>
      </c>
    </row>
    <row r="13" spans="1:17" ht="64.5" thickTop="1" thickBot="1" x14ac:dyDescent="0.3">
      <c r="A13" s="25">
        <v>26</v>
      </c>
      <c r="B13" s="26" t="s">
        <v>449</v>
      </c>
      <c r="C13" s="27" t="s">
        <v>160</v>
      </c>
      <c r="D13" s="27" t="s">
        <v>278</v>
      </c>
      <c r="E13" s="27" t="s">
        <v>454</v>
      </c>
      <c r="F13" s="27" t="s">
        <v>455</v>
      </c>
      <c r="G13" s="27" t="s">
        <v>207</v>
      </c>
      <c r="H13" s="28">
        <v>8</v>
      </c>
      <c r="I13" s="27" t="s">
        <v>132</v>
      </c>
      <c r="J13" s="27" t="s">
        <v>124</v>
      </c>
      <c r="K13" s="29" t="s">
        <v>270</v>
      </c>
      <c r="L13" s="52" t="s">
        <v>524</v>
      </c>
      <c r="M13" s="30">
        <v>8</v>
      </c>
      <c r="N13" s="30">
        <v>35</v>
      </c>
      <c r="O13" s="31">
        <v>4.375</v>
      </c>
      <c r="P13" s="31">
        <v>2</v>
      </c>
      <c r="Q13" s="384" t="s">
        <v>1704</v>
      </c>
    </row>
    <row r="14" spans="1:17" ht="111.75" thickTop="1" thickBot="1" x14ac:dyDescent="0.3">
      <c r="A14" s="25">
        <v>21</v>
      </c>
      <c r="B14" s="26" t="s">
        <v>449</v>
      </c>
      <c r="C14" s="27" t="s">
        <v>160</v>
      </c>
      <c r="D14" s="27" t="s">
        <v>402</v>
      </c>
      <c r="E14" s="27" t="s">
        <v>526</v>
      </c>
      <c r="F14" s="27" t="s">
        <v>527</v>
      </c>
      <c r="G14" s="27" t="s">
        <v>122</v>
      </c>
      <c r="H14" s="28">
        <v>0.8</v>
      </c>
      <c r="I14" s="27" t="s">
        <v>132</v>
      </c>
      <c r="J14" s="27" t="s">
        <v>126</v>
      </c>
      <c r="K14" s="29" t="s">
        <v>51</v>
      </c>
      <c r="L14" s="52" t="s">
        <v>525</v>
      </c>
      <c r="M14" s="30">
        <v>0.8</v>
      </c>
      <c r="N14" s="30">
        <v>0.956175</v>
      </c>
      <c r="O14" s="31">
        <v>1.19521875</v>
      </c>
      <c r="P14" s="31">
        <v>1.19521875</v>
      </c>
      <c r="Q14" s="384" t="s">
        <v>1705</v>
      </c>
    </row>
    <row r="15" spans="1:17" ht="76.5" thickTop="1" thickBot="1" x14ac:dyDescent="0.3">
      <c r="A15" s="25">
        <v>27</v>
      </c>
      <c r="B15" s="26" t="s">
        <v>449</v>
      </c>
      <c r="C15" s="27" t="s">
        <v>160</v>
      </c>
      <c r="D15" s="27" t="s">
        <v>277</v>
      </c>
      <c r="E15" s="27" t="s">
        <v>456</v>
      </c>
      <c r="F15" s="27" t="s">
        <v>457</v>
      </c>
      <c r="G15" s="27" t="s">
        <v>207</v>
      </c>
      <c r="H15" s="28">
        <v>22</v>
      </c>
      <c r="I15" s="27" t="s">
        <v>132</v>
      </c>
      <c r="J15" s="27" t="s">
        <v>124</v>
      </c>
      <c r="K15" s="29" t="s">
        <v>270</v>
      </c>
      <c r="L15" s="147" t="s">
        <v>393</v>
      </c>
      <c r="M15" s="30">
        <v>22</v>
      </c>
      <c r="N15" s="30">
        <v>76</v>
      </c>
      <c r="O15" s="31">
        <v>3.4545454545454546</v>
      </c>
      <c r="P15" s="31">
        <v>2</v>
      </c>
      <c r="Q15" s="384" t="s">
        <v>1706</v>
      </c>
    </row>
    <row r="16" spans="1:17" ht="95.25" thickTop="1" thickBot="1" x14ac:dyDescent="0.3">
      <c r="A16" s="25">
        <v>61</v>
      </c>
      <c r="B16" s="26" t="s">
        <v>449</v>
      </c>
      <c r="C16" s="27" t="s">
        <v>133</v>
      </c>
      <c r="D16" s="27" t="s">
        <v>362</v>
      </c>
      <c r="E16" s="27" t="s">
        <v>144</v>
      </c>
      <c r="F16" s="27" t="s">
        <v>363</v>
      </c>
      <c r="G16" s="27" t="s">
        <v>145</v>
      </c>
      <c r="H16" s="28">
        <v>10.199999999999999</v>
      </c>
      <c r="I16" s="27" t="s">
        <v>123</v>
      </c>
      <c r="J16" s="27" t="s">
        <v>138</v>
      </c>
      <c r="K16" s="29" t="s">
        <v>7</v>
      </c>
      <c r="L16" s="52" t="s">
        <v>521</v>
      </c>
      <c r="M16" s="30">
        <v>10.199999999999999</v>
      </c>
      <c r="N16" s="148">
        <v>9.942499999999999</v>
      </c>
      <c r="O16" s="31">
        <v>1.0258989187830023</v>
      </c>
      <c r="P16" s="31">
        <v>1.0258989187830023</v>
      </c>
      <c r="Q16" s="384" t="s">
        <v>1707</v>
      </c>
    </row>
    <row r="17" spans="1:17" ht="170.25" thickTop="1" thickBot="1" x14ac:dyDescent="0.3">
      <c r="A17" s="25">
        <v>9</v>
      </c>
      <c r="B17" s="26" t="s">
        <v>449</v>
      </c>
      <c r="C17" s="27" t="s">
        <v>133</v>
      </c>
      <c r="D17" s="27" t="s">
        <v>275</v>
      </c>
      <c r="E17" s="27" t="s">
        <v>458</v>
      </c>
      <c r="F17" s="27" t="s">
        <v>459</v>
      </c>
      <c r="G17" s="27" t="s">
        <v>122</v>
      </c>
      <c r="H17" s="28">
        <v>1</v>
      </c>
      <c r="I17" s="27" t="s">
        <v>132</v>
      </c>
      <c r="J17" s="27" t="s">
        <v>124</v>
      </c>
      <c r="K17" s="29" t="s">
        <v>57</v>
      </c>
      <c r="L17" s="147" t="s">
        <v>1708</v>
      </c>
      <c r="M17" s="30">
        <v>1</v>
      </c>
      <c r="N17" s="30">
        <v>1.75</v>
      </c>
      <c r="O17" s="31">
        <v>1.75</v>
      </c>
      <c r="P17" s="31">
        <v>1.75</v>
      </c>
      <c r="Q17" s="384" t="s">
        <v>1709</v>
      </c>
    </row>
    <row r="18" spans="1:17" ht="282.75" thickTop="1" thickBot="1" x14ac:dyDescent="0.3">
      <c r="A18" s="25">
        <v>71</v>
      </c>
      <c r="B18" s="26" t="s">
        <v>460</v>
      </c>
      <c r="C18" s="27" t="s">
        <v>149</v>
      </c>
      <c r="D18" s="27" t="s">
        <v>461</v>
      </c>
      <c r="E18" s="27" t="s">
        <v>174</v>
      </c>
      <c r="F18" s="27" t="s">
        <v>462</v>
      </c>
      <c r="G18" s="27" t="s">
        <v>122</v>
      </c>
      <c r="H18" s="28">
        <v>1</v>
      </c>
      <c r="I18" s="27" t="s">
        <v>153</v>
      </c>
      <c r="J18" s="27" t="s">
        <v>126</v>
      </c>
      <c r="K18" s="29" t="s">
        <v>13</v>
      </c>
      <c r="L18" s="52" t="s">
        <v>521</v>
      </c>
      <c r="M18" s="30">
        <v>1</v>
      </c>
      <c r="N18" s="30">
        <v>0.85699999999999998</v>
      </c>
      <c r="O18" s="31">
        <v>0.85699999999999998</v>
      </c>
      <c r="P18" s="31">
        <v>0.85699999999999998</v>
      </c>
      <c r="Q18" s="384" t="s">
        <v>1710</v>
      </c>
    </row>
    <row r="19" spans="1:17" ht="57.75" thickTop="1" thickBot="1" x14ac:dyDescent="0.3">
      <c r="A19" s="25">
        <v>134</v>
      </c>
      <c r="B19" s="26" t="s">
        <v>460</v>
      </c>
      <c r="C19" s="27" t="s">
        <v>203</v>
      </c>
      <c r="D19" s="27" t="s">
        <v>239</v>
      </c>
      <c r="E19" s="27" t="s">
        <v>463</v>
      </c>
      <c r="F19" s="27" t="s">
        <v>464</v>
      </c>
      <c r="G19" s="27" t="s">
        <v>207</v>
      </c>
      <c r="H19" s="28">
        <v>214</v>
      </c>
      <c r="I19" s="27" t="s">
        <v>132</v>
      </c>
      <c r="J19" s="27" t="s">
        <v>124</v>
      </c>
      <c r="K19" s="29" t="s">
        <v>238</v>
      </c>
      <c r="L19" s="52" t="s">
        <v>522</v>
      </c>
      <c r="M19" s="30">
        <v>214</v>
      </c>
      <c r="N19" s="30">
        <v>218</v>
      </c>
      <c r="O19" s="31">
        <v>1.0186915887850467</v>
      </c>
      <c r="P19" s="31">
        <v>1.0186915887850467</v>
      </c>
      <c r="Q19" s="384" t="s">
        <v>1711</v>
      </c>
    </row>
    <row r="20" spans="1:17" ht="151.5" thickTop="1" thickBot="1" x14ac:dyDescent="0.3">
      <c r="A20" s="25">
        <v>135</v>
      </c>
      <c r="B20" s="26" t="s">
        <v>460</v>
      </c>
      <c r="C20" s="27" t="s">
        <v>203</v>
      </c>
      <c r="D20" s="27" t="s">
        <v>465</v>
      </c>
      <c r="E20" s="27" t="s">
        <v>465</v>
      </c>
      <c r="F20" s="27" t="s">
        <v>466</v>
      </c>
      <c r="G20" s="27" t="s">
        <v>207</v>
      </c>
      <c r="H20" s="28">
        <v>25</v>
      </c>
      <c r="I20" s="27" t="s">
        <v>132</v>
      </c>
      <c r="J20" s="27" t="s">
        <v>124</v>
      </c>
      <c r="K20" s="29" t="s">
        <v>238</v>
      </c>
      <c r="L20" s="52" t="s">
        <v>522</v>
      </c>
      <c r="M20" s="30">
        <v>25</v>
      </c>
      <c r="N20" s="30">
        <v>27</v>
      </c>
      <c r="O20" s="31">
        <v>1.08</v>
      </c>
      <c r="P20" s="31">
        <v>1.08</v>
      </c>
      <c r="Q20" s="384" t="s">
        <v>1712</v>
      </c>
    </row>
    <row r="21" spans="1:17" ht="57.75" thickTop="1" thickBot="1" x14ac:dyDescent="0.3">
      <c r="A21" s="25">
        <v>18</v>
      </c>
      <c r="B21" s="26" t="s">
        <v>460</v>
      </c>
      <c r="C21" s="27" t="s">
        <v>203</v>
      </c>
      <c r="D21" s="27" t="s">
        <v>256</v>
      </c>
      <c r="E21" s="27" t="s">
        <v>1032</v>
      </c>
      <c r="F21" s="149" t="s">
        <v>468</v>
      </c>
      <c r="G21" s="27" t="s">
        <v>122</v>
      </c>
      <c r="H21" s="28">
        <v>1</v>
      </c>
      <c r="I21" s="27" t="s">
        <v>132</v>
      </c>
      <c r="J21" s="27" t="s">
        <v>124</v>
      </c>
      <c r="K21" s="29" t="s">
        <v>238</v>
      </c>
      <c r="L21" s="52" t="s">
        <v>522</v>
      </c>
      <c r="M21" s="30">
        <v>1</v>
      </c>
      <c r="N21" s="30">
        <v>1</v>
      </c>
      <c r="O21" s="31">
        <v>1</v>
      </c>
      <c r="P21" s="31">
        <v>1</v>
      </c>
      <c r="Q21" s="384" t="s">
        <v>1713</v>
      </c>
    </row>
    <row r="22" spans="1:17" ht="76.5" thickTop="1" thickBot="1" x14ac:dyDescent="0.3">
      <c r="A22" s="25">
        <v>10</v>
      </c>
      <c r="B22" s="26" t="s">
        <v>460</v>
      </c>
      <c r="C22" s="27" t="s">
        <v>160</v>
      </c>
      <c r="D22" s="27" t="s">
        <v>405</v>
      </c>
      <c r="E22" s="27" t="s">
        <v>469</v>
      </c>
      <c r="F22" s="27" t="s">
        <v>470</v>
      </c>
      <c r="G22" s="27" t="s">
        <v>207</v>
      </c>
      <c r="H22" s="28">
        <v>1</v>
      </c>
      <c r="I22" s="27" t="s">
        <v>132</v>
      </c>
      <c r="J22" s="27" t="s">
        <v>124</v>
      </c>
      <c r="K22" s="29" t="s">
        <v>270</v>
      </c>
      <c r="L22" s="52" t="s">
        <v>524</v>
      </c>
      <c r="M22" s="30">
        <v>1</v>
      </c>
      <c r="N22" s="30">
        <v>3</v>
      </c>
      <c r="O22" s="31">
        <v>3</v>
      </c>
      <c r="P22" s="31">
        <v>2</v>
      </c>
      <c r="Q22" s="384" t="s">
        <v>1714</v>
      </c>
    </row>
    <row r="23" spans="1:17" ht="57.75" thickTop="1" thickBot="1" x14ac:dyDescent="0.3">
      <c r="A23" s="25">
        <v>11</v>
      </c>
      <c r="B23" s="26" t="s">
        <v>460</v>
      </c>
      <c r="C23" s="27" t="s">
        <v>203</v>
      </c>
      <c r="D23" s="27" t="s">
        <v>471</v>
      </c>
      <c r="E23" s="27" t="s">
        <v>472</v>
      </c>
      <c r="F23" s="27" t="s">
        <v>473</v>
      </c>
      <c r="G23" s="27" t="s">
        <v>207</v>
      </c>
      <c r="H23" s="28">
        <v>9902</v>
      </c>
      <c r="I23" s="27" t="s">
        <v>123</v>
      </c>
      <c r="J23" s="27" t="s">
        <v>124</v>
      </c>
      <c r="K23" s="29" t="s">
        <v>49</v>
      </c>
      <c r="L23" s="52" t="s">
        <v>524</v>
      </c>
      <c r="M23" s="30">
        <v>9902</v>
      </c>
      <c r="N23" s="30">
        <v>10403</v>
      </c>
      <c r="O23" s="31">
        <v>1.050595839224399</v>
      </c>
      <c r="P23" s="31">
        <v>1.050595839224399</v>
      </c>
      <c r="Q23" s="384" t="s">
        <v>1715</v>
      </c>
    </row>
    <row r="24" spans="1:17" ht="76.5" thickTop="1" thickBot="1" x14ac:dyDescent="0.3">
      <c r="A24" s="25">
        <v>12</v>
      </c>
      <c r="B24" s="26" t="s">
        <v>460</v>
      </c>
      <c r="C24" s="27" t="s">
        <v>203</v>
      </c>
      <c r="D24" s="27" t="s">
        <v>475</v>
      </c>
      <c r="E24" s="27" t="s">
        <v>476</v>
      </c>
      <c r="F24" s="149" t="s">
        <v>477</v>
      </c>
      <c r="G24" s="27" t="s">
        <v>207</v>
      </c>
      <c r="H24" s="28">
        <v>3600</v>
      </c>
      <c r="I24" s="27" t="s">
        <v>123</v>
      </c>
      <c r="J24" s="27" t="s">
        <v>124</v>
      </c>
      <c r="K24" s="29" t="s">
        <v>49</v>
      </c>
      <c r="L24" s="52" t="s">
        <v>524</v>
      </c>
      <c r="M24" s="30">
        <v>3600</v>
      </c>
      <c r="N24" s="30">
        <v>3763</v>
      </c>
      <c r="O24" s="31">
        <v>1.0452777777777778</v>
      </c>
      <c r="P24" s="31">
        <v>1.0452777777777778</v>
      </c>
      <c r="Q24" s="384" t="s">
        <v>1716</v>
      </c>
    </row>
    <row r="25" spans="1:17" ht="76.5" thickTop="1" thickBot="1" x14ac:dyDescent="0.3">
      <c r="A25" s="25">
        <v>69</v>
      </c>
      <c r="B25" s="26" t="s">
        <v>480</v>
      </c>
      <c r="C25" s="27" t="s">
        <v>160</v>
      </c>
      <c r="D25" s="27" t="s">
        <v>169</v>
      </c>
      <c r="E25" s="27" t="s">
        <v>170</v>
      </c>
      <c r="F25" s="27" t="s">
        <v>386</v>
      </c>
      <c r="G25" s="27" t="s">
        <v>122</v>
      </c>
      <c r="H25" s="28">
        <v>1</v>
      </c>
      <c r="I25" s="27" t="s">
        <v>132</v>
      </c>
      <c r="J25" s="27" t="s">
        <v>126</v>
      </c>
      <c r="K25" s="29" t="s">
        <v>13</v>
      </c>
      <c r="L25" s="52" t="s">
        <v>521</v>
      </c>
      <c r="M25" s="30">
        <v>1</v>
      </c>
      <c r="N25" s="30">
        <v>1</v>
      </c>
      <c r="O25" s="31">
        <v>1</v>
      </c>
      <c r="P25" s="31">
        <v>1</v>
      </c>
      <c r="Q25" s="384" t="s">
        <v>1717</v>
      </c>
    </row>
    <row r="26" spans="1:17" ht="57.75" thickTop="1" thickBot="1" x14ac:dyDescent="0.3">
      <c r="A26" s="25">
        <v>75</v>
      </c>
      <c r="B26" s="26" t="s">
        <v>480</v>
      </c>
      <c r="C26" s="27" t="s">
        <v>160</v>
      </c>
      <c r="D26" s="27" t="s">
        <v>364</v>
      </c>
      <c r="E26" s="27" t="s">
        <v>377</v>
      </c>
      <c r="F26" s="27" t="s">
        <v>166</v>
      </c>
      <c r="G26" s="27" t="s">
        <v>122</v>
      </c>
      <c r="H26" s="28">
        <v>1</v>
      </c>
      <c r="I26" s="27" t="s">
        <v>132</v>
      </c>
      <c r="J26" s="27" t="s">
        <v>126</v>
      </c>
      <c r="K26" s="29" t="s">
        <v>11</v>
      </c>
      <c r="L26" s="52" t="s">
        <v>521</v>
      </c>
      <c r="M26" s="30">
        <v>1</v>
      </c>
      <c r="N26" s="30">
        <v>1</v>
      </c>
      <c r="O26" s="31">
        <v>1</v>
      </c>
      <c r="P26" s="31">
        <v>1</v>
      </c>
      <c r="Q26" s="384" t="s">
        <v>1718</v>
      </c>
    </row>
    <row r="27" spans="1:17" ht="95.25" thickTop="1" thickBot="1" x14ac:dyDescent="0.3">
      <c r="A27" s="25">
        <v>67</v>
      </c>
      <c r="B27" s="26" t="s">
        <v>480</v>
      </c>
      <c r="C27" s="27" t="s">
        <v>149</v>
      </c>
      <c r="D27" s="27" t="s">
        <v>461</v>
      </c>
      <c r="E27" s="27" t="s">
        <v>175</v>
      </c>
      <c r="F27" s="27" t="s">
        <v>176</v>
      </c>
      <c r="G27" s="27" t="s">
        <v>122</v>
      </c>
      <c r="H27" s="28">
        <v>1</v>
      </c>
      <c r="I27" s="27" t="s">
        <v>173</v>
      </c>
      <c r="J27" s="27" t="s">
        <v>126</v>
      </c>
      <c r="K27" s="29" t="s">
        <v>15</v>
      </c>
      <c r="L27" s="52" t="s">
        <v>521</v>
      </c>
      <c r="M27" s="30">
        <v>1</v>
      </c>
      <c r="N27" s="30">
        <v>0.96</v>
      </c>
      <c r="O27" s="31">
        <v>0.96</v>
      </c>
      <c r="P27" s="150">
        <v>0.96</v>
      </c>
      <c r="Q27" s="384" t="s">
        <v>1719</v>
      </c>
    </row>
    <row r="28" spans="1:17" ht="132.75" thickTop="1" thickBot="1" x14ac:dyDescent="0.3">
      <c r="A28" s="25">
        <v>72</v>
      </c>
      <c r="B28" s="26" t="s">
        <v>480</v>
      </c>
      <c r="C28" s="27" t="s">
        <v>149</v>
      </c>
      <c r="D28" s="27" t="s">
        <v>461</v>
      </c>
      <c r="E28" s="27" t="s">
        <v>481</v>
      </c>
      <c r="F28" s="27" t="s">
        <v>482</v>
      </c>
      <c r="G28" s="27" t="s">
        <v>122</v>
      </c>
      <c r="H28" s="28">
        <v>0.75</v>
      </c>
      <c r="I28" s="27" t="s">
        <v>153</v>
      </c>
      <c r="J28" s="27" t="s">
        <v>126</v>
      </c>
      <c r="K28" s="29" t="s">
        <v>13</v>
      </c>
      <c r="L28" s="52" t="s">
        <v>521</v>
      </c>
      <c r="M28" s="30">
        <v>0.75</v>
      </c>
      <c r="N28" s="30">
        <v>0.56545000000000001</v>
      </c>
      <c r="O28" s="31">
        <v>0.75393333333333334</v>
      </c>
      <c r="P28" s="31">
        <v>0.75393333333333334</v>
      </c>
      <c r="Q28" s="384" t="s">
        <v>1720</v>
      </c>
    </row>
    <row r="29" spans="1:17" ht="95.25" thickTop="1" thickBot="1" x14ac:dyDescent="0.3">
      <c r="A29" s="25">
        <v>68</v>
      </c>
      <c r="B29" s="26" t="s">
        <v>480</v>
      </c>
      <c r="C29" s="27" t="s">
        <v>149</v>
      </c>
      <c r="D29" s="27" t="s">
        <v>461</v>
      </c>
      <c r="E29" s="27" t="s">
        <v>483</v>
      </c>
      <c r="F29" s="27" t="s">
        <v>484</v>
      </c>
      <c r="G29" s="27" t="s">
        <v>122</v>
      </c>
      <c r="H29" s="28">
        <v>1</v>
      </c>
      <c r="I29" s="27" t="s">
        <v>153</v>
      </c>
      <c r="J29" s="27" t="s">
        <v>126</v>
      </c>
      <c r="K29" s="29" t="s">
        <v>15</v>
      </c>
      <c r="L29" s="52" t="s">
        <v>521</v>
      </c>
      <c r="M29" s="30">
        <v>1</v>
      </c>
      <c r="N29" s="30">
        <v>1</v>
      </c>
      <c r="O29" s="31">
        <v>1</v>
      </c>
      <c r="P29" s="31">
        <v>1</v>
      </c>
      <c r="Q29" s="384" t="s">
        <v>1721</v>
      </c>
    </row>
    <row r="30" spans="1:17" ht="409.6" thickTop="1" thickBot="1" x14ac:dyDescent="0.3">
      <c r="A30" s="25">
        <v>64</v>
      </c>
      <c r="B30" s="26" t="s">
        <v>480</v>
      </c>
      <c r="C30" s="27" t="s">
        <v>149</v>
      </c>
      <c r="D30" s="27" t="s">
        <v>150</v>
      </c>
      <c r="E30" s="27" t="s">
        <v>151</v>
      </c>
      <c r="F30" s="27" t="s">
        <v>152</v>
      </c>
      <c r="G30" s="27" t="s">
        <v>122</v>
      </c>
      <c r="H30" s="28">
        <v>1</v>
      </c>
      <c r="I30" s="27" t="s">
        <v>153</v>
      </c>
      <c r="J30" s="27" t="s">
        <v>126</v>
      </c>
      <c r="K30" s="29" t="s">
        <v>7</v>
      </c>
      <c r="L30" s="52" t="s">
        <v>521</v>
      </c>
      <c r="M30" s="30">
        <v>1</v>
      </c>
      <c r="N30" s="30">
        <v>0.48799999999999999</v>
      </c>
      <c r="O30" s="31">
        <v>0.48799999999999999</v>
      </c>
      <c r="P30" s="31">
        <v>0.48799999999999999</v>
      </c>
      <c r="Q30" s="384" t="s">
        <v>1722</v>
      </c>
    </row>
    <row r="31" spans="1:17" ht="114" thickTop="1" thickBot="1" x14ac:dyDescent="0.3">
      <c r="A31" s="25">
        <v>105</v>
      </c>
      <c r="B31" s="26" t="s">
        <v>485</v>
      </c>
      <c r="C31" s="27" t="s">
        <v>154</v>
      </c>
      <c r="D31" s="27" t="s">
        <v>165</v>
      </c>
      <c r="E31" s="27" t="s">
        <v>155</v>
      </c>
      <c r="F31" s="27" t="s">
        <v>486</v>
      </c>
      <c r="G31" s="27" t="s">
        <v>122</v>
      </c>
      <c r="H31" s="28">
        <v>0.9</v>
      </c>
      <c r="I31" s="27" t="s">
        <v>132</v>
      </c>
      <c r="J31" s="27" t="s">
        <v>126</v>
      </c>
      <c r="K31" s="29" t="s">
        <v>87</v>
      </c>
      <c r="L31" s="52" t="s">
        <v>528</v>
      </c>
      <c r="M31" s="30">
        <v>0.9</v>
      </c>
      <c r="N31" s="30">
        <v>1.1066666666666665</v>
      </c>
      <c r="O31" s="31">
        <v>1.2296296296296294</v>
      </c>
      <c r="P31" s="31">
        <v>1.2296296296296294</v>
      </c>
      <c r="Q31" s="384" t="s">
        <v>1723</v>
      </c>
    </row>
    <row r="32" spans="1:17" ht="34.5" thickTop="1" x14ac:dyDescent="0.35">
      <c r="M32" s="320"/>
      <c r="N32" s="320"/>
      <c r="O32" s="317" t="s">
        <v>157</v>
      </c>
      <c r="P32" s="318">
        <v>1.1749170205490782</v>
      </c>
      <c r="Q32" s="319" t="s">
        <v>158</v>
      </c>
    </row>
  </sheetData>
  <sheetProtection algorithmName="SHA-512" hashValue="38XvUBBc/xKCJBdR6EcoQJU9si3AuSwyZUatKyzYocS5Im/CJpMCMDi/BdtNsE4upDdfmuQ/4vPWoAAKRJ4msg==" saltValue="7gxfUFgrQIOrr8Z6FCGKPg==" spinCount="100000" sheet="1" formatCells="0" formatColumns="0" formatRows="0"/>
  <autoFilter ref="A3:Q31" xr:uid="{00000000-0001-0000-0400-000000000000}"/>
  <conditionalFormatting sqref="B4:B31">
    <cfRule type="containsText" dxfId="1340" priority="50" operator="containsText" text="Normatividad al Servicio del Cambio / Procesos">
      <formula>NOT(ISERROR(SEARCH("Normatividad al Servicio del Cambio / Procesos",B4)))</formula>
    </cfRule>
    <cfRule type="containsText" dxfId="1339" priority="75" operator="containsText" text="Transparencia y Cercanía al Ciudadano / Grupos de Interés ">
      <formula>NOT(ISERROR(SEARCH("Transparencia y Cercanía al Ciudadano / Grupos de Interés ",B4)))</formula>
    </cfRule>
    <cfRule type="containsText" dxfId="1338" priority="76" operator="containsText" text="Apoyo a la Modernización DIAN / Procesos">
      <formula>NOT(ISERROR(SEARCH("Apoyo a la Modernización DIAN / Procesos",B4)))</formula>
    </cfRule>
    <cfRule type="containsText" dxfId="1337" priority="77" operator="containsText" text="Transformación Cultural y Gestión del Cambio / Talento Humano">
      <formula>NOT(ISERROR(SEARCH("Transformación Cultural y Gestión del Cambio / Talento Humano",B4)))</formula>
    </cfRule>
    <cfRule type="containsText" dxfId="1336" priority="7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F4:G20 C4:D31 G21 F22:G23 G24 F25:G31">
    <cfRule type="containsText" dxfId="1335" priority="62" operator="containsText" text="Modernización y Gestión Integral de Procesos del Negocio / Procesos">
      <formula>NOT(ISERROR(SEARCH("Modernización y Gestión Integral de Procesos del Negocio / Procesos",C4)))</formula>
    </cfRule>
    <cfRule type="containsText" dxfId="1334" priority="63" operator="containsText" text="Transparencia y Cercanía al Ciudadano / Grupos de Interés">
      <formula>NOT(ISERROR(SEARCH("Transparencia y Cercanía al Ciudadano / Grupos de Interés",C4)))</formula>
    </cfRule>
    <cfRule type="containsText" dxfId="1333" priority="64" operator="containsText" text="Legitimidad y Sostenibilidad Fiscal / Resultados">
      <formula>NOT(ISERROR(SEARCH("Legitimidad y Sostenibilidad Fiscal / Resultados",C4)))</formula>
    </cfRule>
  </conditionalFormatting>
  <conditionalFormatting sqref="F4:G20 G21 F22:G23 G24 F25:G31 C4:D31">
    <cfRule type="containsText" dxfId="1332" priority="61" operator="containsText" text="Aprendizaje y Crecimiento / Talento Humano">
      <formula>NOT(ISERROR(SEARCH("Aprendizaje y Crecimiento / Talento Humano",C4)))</formula>
    </cfRule>
  </conditionalFormatting>
  <conditionalFormatting sqref="H4:H31 M4:N31">
    <cfRule type="expression" dxfId="1331" priority="55">
      <formula>$G4&lt;&gt;"Porcentaje"</formula>
    </cfRule>
    <cfRule type="expression" dxfId="1330" priority="56">
      <formula>$G4="Porcentaje"</formula>
    </cfRule>
  </conditionalFormatting>
  <conditionalFormatting sqref="I4:J31 F10:G20 G21 F22:G23 G24 F25:G31">
    <cfRule type="containsText" dxfId="1329" priority="51" operator="containsText" text="Aprendizaje y Crecimiento / Talento Humano">
      <formula>NOT(ISERROR(SEARCH("Aprendizaje y Crecimiento / Talento Humano",F4)))</formula>
    </cfRule>
    <cfRule type="containsText" dxfId="1328" priority="52" operator="containsText" text="Modernización y Gestión Integral de Procesos del Negocio / Procesos">
      <formula>NOT(ISERROR(SEARCH("Modernización y Gestión Integral de Procesos del Negocio / Procesos",F4)))</formula>
    </cfRule>
    <cfRule type="containsText" dxfId="1327" priority="53" operator="containsText" text="Transparencia y Cercanía al Ciudadano / Grupos de Interés">
      <formula>NOT(ISERROR(SEARCH("Transparencia y Cercanía al Ciudadano / Grupos de Interés",F4)))</formula>
    </cfRule>
    <cfRule type="containsText" dxfId="1326" priority="54" operator="containsText" text="Legitimidad y Sostenibilidad Fiscal / Resultados">
      <formula>NOT(ISERROR(SEARCH("Legitimidad y Sostenibilidad Fiscal / Resultados",F4)))</formula>
    </cfRule>
  </conditionalFormatting>
  <conditionalFormatting sqref="L4:L31">
    <cfRule type="cellIs" dxfId="1325" priority="27" operator="equal">
      <formula>0</formula>
    </cfRule>
  </conditionalFormatting>
  <conditionalFormatting sqref="O4:O31">
    <cfRule type="containsText" dxfId="1324" priority="65" operator="containsText" text="Sin medición en la vigencia">
      <formula>NOT(ISERROR(SEARCH("Sin medición en la vigencia",O4)))</formula>
    </cfRule>
    <cfRule type="cellIs" dxfId="1323" priority="66" operator="greaterThan">
      <formula>1.1</formula>
    </cfRule>
    <cfRule type="cellIs" dxfId="1322" priority="67" operator="between">
      <formula>100%</formula>
      <formula>110%</formula>
    </cfRule>
    <cfRule type="cellIs" dxfId="1321" priority="68" operator="between">
      <formula>70%</formula>
      <formula>99.9999999%</formula>
    </cfRule>
    <cfRule type="cellIs" dxfId="1320" priority="69" operator="between">
      <formula>0</formula>
      <formula>0.6999999999999</formula>
    </cfRule>
  </conditionalFormatting>
  <conditionalFormatting sqref="P4:P31">
    <cfRule type="cellIs" dxfId="1319" priority="71" operator="greaterThan">
      <formula>1.1</formula>
    </cfRule>
    <cfRule type="cellIs" dxfId="1318" priority="72" operator="between">
      <formula>100%</formula>
      <formula>110%</formula>
    </cfRule>
    <cfRule type="cellIs" dxfId="1317" priority="73" operator="between">
      <formula>70%</formula>
      <formula>99.9999999%</formula>
    </cfRule>
    <cfRule type="cellIs" dxfId="1316" priority="74" operator="between">
      <formula>0</formula>
      <formula>0.6999999999999</formula>
    </cfRule>
  </conditionalFormatting>
  <hyperlinks>
    <hyperlink ref="Q32" location="Principal!A1" display="volver al índice" xr:uid="{CA72C172-CD05-4C12-88B4-C3CFDF4C4F68}"/>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0" operator="containsText" id="{9739949F-F811-4AB7-9A76-236D3846BD42}">
            <xm:f>NOT(ISERROR(SEARCH("-",P4)))</xm:f>
            <xm:f>"-"</xm:f>
            <x14:dxf>
              <fill>
                <patternFill>
                  <bgColor rgb="FF000000"/>
                </patternFill>
              </fill>
            </x14:dxf>
          </x14:cfRule>
          <xm:sqref>P4:P31</xm:sqref>
        </x14:conditionalFormatting>
      </x14:conditionalFormattings>
    </ext>
  </extLst>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6B06-86FF-4271-989A-42F716977B35}">
  <sheetPr codeName="Sheet12">
    <pageSetUpPr fitToPage="1"/>
  </sheetPr>
  <dimension ref="A1:Q31"/>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6</v>
      </c>
      <c r="E1" s="9" t="s">
        <v>529</v>
      </c>
      <c r="F1" s="9"/>
      <c r="G1" s="9"/>
      <c r="H1" s="9"/>
      <c r="I1" s="10"/>
      <c r="J1" s="11"/>
      <c r="K1" s="12"/>
      <c r="L1" s="41"/>
      <c r="M1" s="14"/>
      <c r="N1" s="14"/>
      <c r="O1" s="15"/>
      <c r="P1" s="15"/>
      <c r="Q1" s="224"/>
    </row>
    <row r="2" spans="1:17" ht="69" customHeight="1" thickBot="1" x14ac:dyDescent="0.3">
      <c r="A2" s="5"/>
      <c r="B2" s="6"/>
      <c r="C2" s="43"/>
      <c r="D2" s="43"/>
      <c r="E2" s="82" t="s">
        <v>1000</v>
      </c>
      <c r="F2" s="18"/>
      <c r="G2" s="18"/>
      <c r="H2" s="19"/>
      <c r="I2" s="10"/>
      <c r="J2" s="11"/>
      <c r="K2" s="12"/>
      <c r="L2" s="41"/>
      <c r="M2" s="20" t="s">
        <v>119</v>
      </c>
      <c r="N2" s="20"/>
      <c r="O2" s="21"/>
      <c r="P2" s="21"/>
      <c r="Q2" s="225"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57.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v>0</v>
      </c>
      <c r="M4" s="30">
        <v>0.66500000000000004</v>
      </c>
      <c r="N4" s="30">
        <v>0.83333333333333337</v>
      </c>
      <c r="O4" s="31">
        <v>1.2531328320802004</v>
      </c>
      <c r="P4" s="31">
        <v>1.2531328320802004</v>
      </c>
      <c r="Q4" s="42" t="s">
        <v>1724</v>
      </c>
    </row>
    <row r="5" spans="1:17" ht="409.6" thickTop="1" thickBot="1" x14ac:dyDescent="0.3">
      <c r="A5" s="25">
        <v>132</v>
      </c>
      <c r="B5" s="26" t="s">
        <v>438</v>
      </c>
      <c r="C5" s="27" t="s">
        <v>127</v>
      </c>
      <c r="D5" s="27" t="s">
        <v>358</v>
      </c>
      <c r="E5" s="27" t="s">
        <v>442</v>
      </c>
      <c r="F5" s="27" t="s">
        <v>442</v>
      </c>
      <c r="G5" s="27" t="s">
        <v>231</v>
      </c>
      <c r="H5" s="28">
        <v>238450000000</v>
      </c>
      <c r="I5" s="27" t="s">
        <v>123</v>
      </c>
      <c r="J5" s="27" t="s">
        <v>124</v>
      </c>
      <c r="K5" s="29" t="s">
        <v>238</v>
      </c>
      <c r="L5" s="42">
        <v>0</v>
      </c>
      <c r="M5" s="30">
        <v>238450000000</v>
      </c>
      <c r="N5" s="30">
        <v>243773224370</v>
      </c>
      <c r="O5" s="31">
        <v>1.0223242791780247</v>
      </c>
      <c r="P5" s="31">
        <v>1.0223242791780247</v>
      </c>
      <c r="Q5" s="42" t="s">
        <v>1725</v>
      </c>
    </row>
    <row r="6" spans="1:17" ht="39" thickTop="1" thickBot="1" x14ac:dyDescent="0.3">
      <c r="A6" s="25">
        <v>65</v>
      </c>
      <c r="B6" s="26" t="s">
        <v>438</v>
      </c>
      <c r="C6" s="27" t="s">
        <v>127</v>
      </c>
      <c r="D6" s="27" t="s">
        <v>128</v>
      </c>
      <c r="E6" s="27" t="s">
        <v>359</v>
      </c>
      <c r="F6" s="27" t="s">
        <v>360</v>
      </c>
      <c r="G6" s="27" t="s">
        <v>122</v>
      </c>
      <c r="H6" s="28">
        <v>0.7</v>
      </c>
      <c r="I6" s="27" t="s">
        <v>132</v>
      </c>
      <c r="J6" s="27" t="s">
        <v>126</v>
      </c>
      <c r="K6" s="29" t="s">
        <v>15</v>
      </c>
      <c r="L6" s="42">
        <v>0</v>
      </c>
      <c r="M6" s="30">
        <v>0.7</v>
      </c>
      <c r="N6" s="30">
        <v>1</v>
      </c>
      <c r="O6" s="31">
        <v>1.4285714285714286</v>
      </c>
      <c r="P6" s="31">
        <v>1.4285714285714286</v>
      </c>
      <c r="Q6" s="42" t="s">
        <v>1726</v>
      </c>
    </row>
    <row r="7" spans="1:17" ht="226.5" thickTop="1" thickBot="1" x14ac:dyDescent="0.3">
      <c r="A7" s="25">
        <v>2</v>
      </c>
      <c r="B7" s="26" t="s">
        <v>438</v>
      </c>
      <c r="C7" s="27" t="s">
        <v>127</v>
      </c>
      <c r="D7" s="27" t="s">
        <v>265</v>
      </c>
      <c r="E7" s="27" t="s">
        <v>444</v>
      </c>
      <c r="F7" s="27" t="s">
        <v>445</v>
      </c>
      <c r="G7" s="27" t="s">
        <v>440</v>
      </c>
      <c r="H7" s="28">
        <v>610428.69901549921</v>
      </c>
      <c r="I7" s="27" t="s">
        <v>123</v>
      </c>
      <c r="J7" s="27" t="s">
        <v>124</v>
      </c>
      <c r="K7" s="29" t="s">
        <v>45</v>
      </c>
      <c r="L7" s="42">
        <v>0</v>
      </c>
      <c r="M7" s="30">
        <v>610428.69901549921</v>
      </c>
      <c r="N7" s="30">
        <v>627302.95969676506</v>
      </c>
      <c r="O7" s="31">
        <v>1.0276432951276384</v>
      </c>
      <c r="P7" s="31">
        <v>1.0276432951276384</v>
      </c>
      <c r="Q7" s="42" t="s">
        <v>1727</v>
      </c>
    </row>
    <row r="8" spans="1:17" ht="409.6" thickTop="1" thickBot="1" x14ac:dyDescent="0.3">
      <c r="A8" s="25">
        <v>133</v>
      </c>
      <c r="B8" s="26" t="s">
        <v>438</v>
      </c>
      <c r="C8" s="27" t="s">
        <v>127</v>
      </c>
      <c r="D8" s="27" t="s">
        <v>358</v>
      </c>
      <c r="E8" s="27" t="s">
        <v>237</v>
      </c>
      <c r="F8" s="27" t="s">
        <v>237</v>
      </c>
      <c r="G8" s="27" t="s">
        <v>231</v>
      </c>
      <c r="H8" s="28">
        <v>136846000000</v>
      </c>
      <c r="I8" s="27" t="s">
        <v>123</v>
      </c>
      <c r="J8" s="27" t="s">
        <v>124</v>
      </c>
      <c r="K8" s="29" t="s">
        <v>238</v>
      </c>
      <c r="L8" s="42">
        <v>0</v>
      </c>
      <c r="M8" s="30">
        <v>136846000000</v>
      </c>
      <c r="N8" s="30">
        <v>180185138163</v>
      </c>
      <c r="O8" s="31">
        <v>1.3167000728044664</v>
      </c>
      <c r="P8" s="31">
        <v>1.3167000728044664</v>
      </c>
      <c r="Q8" s="42" t="s">
        <v>1725</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v>0</v>
      </c>
      <c r="M9" s="30">
        <v>1</v>
      </c>
      <c r="N9" s="30">
        <v>1</v>
      </c>
      <c r="O9" s="31">
        <v>1</v>
      </c>
      <c r="P9" s="31">
        <v>1</v>
      </c>
      <c r="Q9" s="42" t="s">
        <v>1728</v>
      </c>
    </row>
    <row r="10" spans="1:17" ht="170.25" thickTop="1" thickBot="1" x14ac:dyDescent="0.3">
      <c r="A10" s="25">
        <v>4</v>
      </c>
      <c r="B10" s="26" t="s">
        <v>438</v>
      </c>
      <c r="C10" s="27" t="s">
        <v>127</v>
      </c>
      <c r="D10" s="27" t="s">
        <v>268</v>
      </c>
      <c r="E10" s="27" t="s">
        <v>269</v>
      </c>
      <c r="F10" s="27" t="s">
        <v>447</v>
      </c>
      <c r="G10" s="27" t="s">
        <v>207</v>
      </c>
      <c r="H10" s="28">
        <v>1387</v>
      </c>
      <c r="I10" s="27" t="s">
        <v>123</v>
      </c>
      <c r="J10" s="27" t="s">
        <v>124</v>
      </c>
      <c r="K10" s="29" t="s">
        <v>45</v>
      </c>
      <c r="L10" s="42">
        <v>0</v>
      </c>
      <c r="M10" s="30">
        <v>1387</v>
      </c>
      <c r="N10" s="30">
        <v>1410</v>
      </c>
      <c r="O10" s="31">
        <v>1.0165825522710887</v>
      </c>
      <c r="P10" s="31">
        <v>1.0165825522710887</v>
      </c>
      <c r="Q10" s="42" t="s">
        <v>1729</v>
      </c>
    </row>
    <row r="11" spans="1:17" ht="264" thickTop="1" thickBot="1" x14ac:dyDescent="0.3">
      <c r="A11" s="25">
        <v>19</v>
      </c>
      <c r="B11" s="26" t="s">
        <v>449</v>
      </c>
      <c r="C11" s="27" t="s">
        <v>160</v>
      </c>
      <c r="D11" s="27" t="s">
        <v>402</v>
      </c>
      <c r="E11" s="27" t="s">
        <v>450</v>
      </c>
      <c r="F11" s="27" t="s">
        <v>451</v>
      </c>
      <c r="G11" s="27" t="s">
        <v>122</v>
      </c>
      <c r="H11" s="28">
        <v>1</v>
      </c>
      <c r="I11" s="27" t="s">
        <v>153</v>
      </c>
      <c r="J11" s="27" t="s">
        <v>261</v>
      </c>
      <c r="K11" s="29" t="s">
        <v>51</v>
      </c>
      <c r="L11" s="42">
        <v>0</v>
      </c>
      <c r="M11" s="30">
        <v>1</v>
      </c>
      <c r="N11" s="30">
        <v>1</v>
      </c>
      <c r="O11" s="31">
        <v>1</v>
      </c>
      <c r="P11" s="31">
        <v>1</v>
      </c>
      <c r="Q11" s="42" t="s">
        <v>1730</v>
      </c>
    </row>
    <row r="12" spans="1:17" ht="80.25" thickTop="1" thickBot="1" x14ac:dyDescent="0.3">
      <c r="A12" s="118">
        <v>20</v>
      </c>
      <c r="B12" s="108" t="s">
        <v>449</v>
      </c>
      <c r="C12" s="109" t="s">
        <v>160</v>
      </c>
      <c r="D12" s="109" t="s">
        <v>402</v>
      </c>
      <c r="E12" s="109" t="s">
        <v>452</v>
      </c>
      <c r="F12" s="109" t="s">
        <v>453</v>
      </c>
      <c r="G12" s="109" t="s">
        <v>122</v>
      </c>
      <c r="H12" s="110">
        <v>1</v>
      </c>
      <c r="I12" s="109" t="s">
        <v>130</v>
      </c>
      <c r="J12" s="109" t="s">
        <v>126</v>
      </c>
      <c r="K12" s="95" t="s">
        <v>51</v>
      </c>
      <c r="L12" s="96">
        <v>0</v>
      </c>
      <c r="M12" s="99">
        <v>1</v>
      </c>
      <c r="N12" s="99">
        <v>0</v>
      </c>
      <c r="O12" s="98" t="s">
        <v>406</v>
      </c>
      <c r="P12" s="98" t="s">
        <v>291</v>
      </c>
      <c r="Q12" s="96" t="s">
        <v>1731</v>
      </c>
    </row>
    <row r="13" spans="1:17" ht="95.25" thickTop="1" thickBot="1" x14ac:dyDescent="0.3">
      <c r="A13" s="25">
        <v>26</v>
      </c>
      <c r="B13" s="26" t="s">
        <v>449</v>
      </c>
      <c r="C13" s="27" t="s">
        <v>160</v>
      </c>
      <c r="D13" s="27" t="s">
        <v>278</v>
      </c>
      <c r="E13" s="27" t="s">
        <v>454</v>
      </c>
      <c r="F13" s="27" t="s">
        <v>455</v>
      </c>
      <c r="G13" s="27" t="s">
        <v>207</v>
      </c>
      <c r="H13" s="28">
        <v>8</v>
      </c>
      <c r="I13" s="27" t="s">
        <v>132</v>
      </c>
      <c r="J13" s="27" t="s">
        <v>124</v>
      </c>
      <c r="K13" s="29" t="s">
        <v>270</v>
      </c>
      <c r="L13" s="42">
        <v>0</v>
      </c>
      <c r="M13" s="30">
        <v>8</v>
      </c>
      <c r="N13" s="30">
        <v>9</v>
      </c>
      <c r="O13" s="31">
        <v>1.125</v>
      </c>
      <c r="P13" s="31">
        <v>1.125</v>
      </c>
      <c r="Q13" s="42" t="s">
        <v>1732</v>
      </c>
    </row>
    <row r="14" spans="1:17" ht="76.5" thickTop="1" thickBot="1" x14ac:dyDescent="0.3">
      <c r="A14" s="25">
        <v>27</v>
      </c>
      <c r="B14" s="26" t="s">
        <v>449</v>
      </c>
      <c r="C14" s="27" t="s">
        <v>160</v>
      </c>
      <c r="D14" s="27" t="s">
        <v>277</v>
      </c>
      <c r="E14" s="27" t="s">
        <v>456</v>
      </c>
      <c r="F14" s="27" t="s">
        <v>457</v>
      </c>
      <c r="G14" s="27" t="s">
        <v>207</v>
      </c>
      <c r="H14" s="28">
        <v>21</v>
      </c>
      <c r="I14" s="27" t="s">
        <v>132</v>
      </c>
      <c r="J14" s="27" t="s">
        <v>124</v>
      </c>
      <c r="K14" s="29" t="s">
        <v>270</v>
      </c>
      <c r="L14" s="42">
        <v>0</v>
      </c>
      <c r="M14" s="30">
        <v>21</v>
      </c>
      <c r="N14" s="30">
        <v>46</v>
      </c>
      <c r="O14" s="31">
        <v>2.1904761904761907</v>
      </c>
      <c r="P14" s="31">
        <v>2</v>
      </c>
      <c r="Q14" s="42" t="s">
        <v>1733</v>
      </c>
    </row>
    <row r="15" spans="1:17" ht="39" thickTop="1" thickBot="1" x14ac:dyDescent="0.3">
      <c r="A15" s="25">
        <v>61</v>
      </c>
      <c r="B15" s="26" t="s">
        <v>449</v>
      </c>
      <c r="C15" s="27" t="s">
        <v>133</v>
      </c>
      <c r="D15" s="27" t="s">
        <v>362</v>
      </c>
      <c r="E15" s="27" t="s">
        <v>144</v>
      </c>
      <c r="F15" s="27" t="s">
        <v>363</v>
      </c>
      <c r="G15" s="27" t="s">
        <v>145</v>
      </c>
      <c r="H15" s="28">
        <v>10.199999999999999</v>
      </c>
      <c r="I15" s="27" t="s">
        <v>123</v>
      </c>
      <c r="J15" s="27" t="s">
        <v>138</v>
      </c>
      <c r="K15" s="29" t="s">
        <v>7</v>
      </c>
      <c r="L15" s="42">
        <v>0</v>
      </c>
      <c r="M15" s="30">
        <v>10.199999999999999</v>
      </c>
      <c r="N15" s="30">
        <v>8.8333333333333339</v>
      </c>
      <c r="O15" s="31">
        <v>1.1547169811320752</v>
      </c>
      <c r="P15" s="31">
        <v>1.1547169811320752</v>
      </c>
      <c r="Q15" s="42" t="s">
        <v>1734</v>
      </c>
    </row>
    <row r="16" spans="1:17" ht="64.5" thickTop="1" thickBot="1" x14ac:dyDescent="0.3">
      <c r="A16" s="25">
        <v>9</v>
      </c>
      <c r="B16" s="26" t="s">
        <v>449</v>
      </c>
      <c r="C16" s="27" t="s">
        <v>133</v>
      </c>
      <c r="D16" s="27" t="s">
        <v>275</v>
      </c>
      <c r="E16" s="27" t="s">
        <v>458</v>
      </c>
      <c r="F16" s="27" t="s">
        <v>459</v>
      </c>
      <c r="G16" s="27" t="s">
        <v>122</v>
      </c>
      <c r="H16" s="28">
        <v>1</v>
      </c>
      <c r="I16" s="27" t="s">
        <v>132</v>
      </c>
      <c r="J16" s="27" t="s">
        <v>124</v>
      </c>
      <c r="K16" s="29" t="s">
        <v>57</v>
      </c>
      <c r="L16" s="42"/>
      <c r="M16" s="30">
        <v>1</v>
      </c>
      <c r="N16" s="30">
        <v>1</v>
      </c>
      <c r="O16" s="31">
        <v>1</v>
      </c>
      <c r="P16" s="31">
        <v>1</v>
      </c>
      <c r="Q16" s="42" t="s">
        <v>1735</v>
      </c>
    </row>
    <row r="17" spans="1:17" ht="76.5" thickTop="1" thickBot="1" x14ac:dyDescent="0.3">
      <c r="A17" s="25">
        <v>71</v>
      </c>
      <c r="B17" s="26" t="s">
        <v>460</v>
      </c>
      <c r="C17" s="27" t="s">
        <v>149</v>
      </c>
      <c r="D17" s="27" t="s">
        <v>461</v>
      </c>
      <c r="E17" s="27" t="s">
        <v>174</v>
      </c>
      <c r="F17" s="27" t="s">
        <v>462</v>
      </c>
      <c r="G17" s="27" t="s">
        <v>122</v>
      </c>
      <c r="H17" s="28">
        <v>1</v>
      </c>
      <c r="I17" s="27" t="s">
        <v>153</v>
      </c>
      <c r="J17" s="27" t="s">
        <v>126</v>
      </c>
      <c r="K17" s="29" t="s">
        <v>13</v>
      </c>
      <c r="L17" s="42">
        <v>0</v>
      </c>
      <c r="M17" s="30">
        <v>1</v>
      </c>
      <c r="N17" s="30">
        <v>1.0147904683648314</v>
      </c>
      <c r="O17" s="31">
        <v>1.0147904683648314</v>
      </c>
      <c r="P17" s="31">
        <v>1.0147904683648314</v>
      </c>
      <c r="Q17" s="42" t="s">
        <v>1736</v>
      </c>
    </row>
    <row r="18" spans="1:17" ht="76.5" thickTop="1" thickBot="1" x14ac:dyDescent="0.3">
      <c r="A18" s="25">
        <v>134</v>
      </c>
      <c r="B18" s="26" t="s">
        <v>460</v>
      </c>
      <c r="C18" s="27" t="s">
        <v>203</v>
      </c>
      <c r="D18" s="27" t="s">
        <v>239</v>
      </c>
      <c r="E18" s="27" t="s">
        <v>463</v>
      </c>
      <c r="F18" s="27" t="s">
        <v>464</v>
      </c>
      <c r="G18" s="27" t="s">
        <v>207</v>
      </c>
      <c r="H18" s="28">
        <v>109</v>
      </c>
      <c r="I18" s="27" t="s">
        <v>132</v>
      </c>
      <c r="J18" s="27" t="s">
        <v>124</v>
      </c>
      <c r="K18" s="29" t="s">
        <v>238</v>
      </c>
      <c r="L18" s="42">
        <v>0</v>
      </c>
      <c r="M18" s="30">
        <v>109</v>
      </c>
      <c r="N18" s="30">
        <v>116</v>
      </c>
      <c r="O18" s="31">
        <v>1.0642201834862386</v>
      </c>
      <c r="P18" s="31">
        <v>1.0642201834862386</v>
      </c>
      <c r="Q18" s="42" t="s">
        <v>1737</v>
      </c>
    </row>
    <row r="19" spans="1:17" ht="57.75" thickTop="1" thickBot="1" x14ac:dyDescent="0.3">
      <c r="A19" s="25">
        <v>135</v>
      </c>
      <c r="B19" s="26" t="s">
        <v>460</v>
      </c>
      <c r="C19" s="27" t="s">
        <v>203</v>
      </c>
      <c r="D19" s="27" t="s">
        <v>465</v>
      </c>
      <c r="E19" s="27" t="s">
        <v>465</v>
      </c>
      <c r="F19" s="27" t="s">
        <v>466</v>
      </c>
      <c r="G19" s="27" t="s">
        <v>207</v>
      </c>
      <c r="H19" s="28">
        <v>10</v>
      </c>
      <c r="I19" s="27" t="s">
        <v>132</v>
      </c>
      <c r="J19" s="27" t="s">
        <v>124</v>
      </c>
      <c r="K19" s="29" t="s">
        <v>238</v>
      </c>
      <c r="L19" s="42">
        <v>0</v>
      </c>
      <c r="M19" s="30">
        <v>10</v>
      </c>
      <c r="N19" s="30">
        <v>19</v>
      </c>
      <c r="O19" s="31">
        <v>1.9</v>
      </c>
      <c r="P19" s="31">
        <v>1.9</v>
      </c>
      <c r="Q19" s="42" t="s">
        <v>1738</v>
      </c>
    </row>
    <row r="20" spans="1:17" ht="245.25" thickTop="1" thickBot="1" x14ac:dyDescent="0.3">
      <c r="A20" s="25">
        <v>18</v>
      </c>
      <c r="B20" s="26" t="s">
        <v>460</v>
      </c>
      <c r="C20" s="27" t="s">
        <v>203</v>
      </c>
      <c r="D20" s="27" t="s">
        <v>256</v>
      </c>
      <c r="E20" s="27" t="s">
        <v>1032</v>
      </c>
      <c r="F20" s="27" t="s">
        <v>468</v>
      </c>
      <c r="G20" s="27" t="s">
        <v>122</v>
      </c>
      <c r="H20" s="28">
        <v>1</v>
      </c>
      <c r="I20" s="27" t="s">
        <v>132</v>
      </c>
      <c r="J20" s="27" t="s">
        <v>124</v>
      </c>
      <c r="K20" s="29" t="s">
        <v>238</v>
      </c>
      <c r="L20" s="42">
        <v>0</v>
      </c>
      <c r="M20" s="30">
        <v>1</v>
      </c>
      <c r="N20" s="30">
        <v>1</v>
      </c>
      <c r="O20" s="31">
        <v>1</v>
      </c>
      <c r="P20" s="31">
        <v>1</v>
      </c>
      <c r="Q20" s="42" t="s">
        <v>1739</v>
      </c>
    </row>
    <row r="21" spans="1:17" ht="170.25" thickTop="1" thickBot="1" x14ac:dyDescent="0.3">
      <c r="A21" s="25">
        <v>10</v>
      </c>
      <c r="B21" s="26" t="s">
        <v>460</v>
      </c>
      <c r="C21" s="27" t="s">
        <v>160</v>
      </c>
      <c r="D21" s="27" t="s">
        <v>405</v>
      </c>
      <c r="E21" s="27" t="s">
        <v>469</v>
      </c>
      <c r="F21" s="27" t="s">
        <v>470</v>
      </c>
      <c r="G21" s="27" t="s">
        <v>207</v>
      </c>
      <c r="H21" s="28">
        <v>4</v>
      </c>
      <c r="I21" s="27" t="s">
        <v>132</v>
      </c>
      <c r="J21" s="27" t="s">
        <v>124</v>
      </c>
      <c r="K21" s="29" t="s">
        <v>270</v>
      </c>
      <c r="L21" s="42">
        <v>0</v>
      </c>
      <c r="M21" s="30">
        <v>4</v>
      </c>
      <c r="N21" s="30">
        <v>19</v>
      </c>
      <c r="O21" s="31">
        <v>4.75</v>
      </c>
      <c r="P21" s="31">
        <v>2</v>
      </c>
      <c r="Q21" s="42" t="s">
        <v>1740</v>
      </c>
    </row>
    <row r="22" spans="1:17" ht="132.75" thickTop="1" thickBot="1" x14ac:dyDescent="0.3">
      <c r="A22" s="25">
        <v>11</v>
      </c>
      <c r="B22" s="26" t="s">
        <v>460</v>
      </c>
      <c r="C22" s="27" t="s">
        <v>203</v>
      </c>
      <c r="D22" s="27" t="s">
        <v>471</v>
      </c>
      <c r="E22" s="27" t="s">
        <v>472</v>
      </c>
      <c r="F22" s="27" t="s">
        <v>473</v>
      </c>
      <c r="G22" s="27" t="s">
        <v>207</v>
      </c>
      <c r="H22" s="28">
        <v>4600</v>
      </c>
      <c r="I22" s="27" t="s">
        <v>123</v>
      </c>
      <c r="J22" s="27" t="s">
        <v>124</v>
      </c>
      <c r="K22" s="29" t="s">
        <v>49</v>
      </c>
      <c r="L22" s="42">
        <v>0</v>
      </c>
      <c r="M22" s="30">
        <v>4600</v>
      </c>
      <c r="N22" s="30">
        <v>5531</v>
      </c>
      <c r="O22" s="31">
        <v>1.202391304347826</v>
      </c>
      <c r="P22" s="31">
        <v>1.202391304347826</v>
      </c>
      <c r="Q22" s="42" t="s">
        <v>1741</v>
      </c>
    </row>
    <row r="23" spans="1:17" ht="95.25" thickTop="1" thickBot="1" x14ac:dyDescent="0.3">
      <c r="A23" s="25">
        <v>12</v>
      </c>
      <c r="B23" s="26" t="s">
        <v>460</v>
      </c>
      <c r="C23" s="27" t="s">
        <v>203</v>
      </c>
      <c r="D23" s="27" t="s">
        <v>475</v>
      </c>
      <c r="E23" s="27" t="s">
        <v>476</v>
      </c>
      <c r="F23" s="27" t="s">
        <v>477</v>
      </c>
      <c r="G23" s="27" t="s">
        <v>207</v>
      </c>
      <c r="H23" s="28">
        <v>1100</v>
      </c>
      <c r="I23" s="27" t="s">
        <v>123</v>
      </c>
      <c r="J23" s="27" t="s">
        <v>124</v>
      </c>
      <c r="K23" s="29" t="s">
        <v>49</v>
      </c>
      <c r="L23" s="42">
        <v>0</v>
      </c>
      <c r="M23" s="30">
        <v>1100</v>
      </c>
      <c r="N23" s="30">
        <v>1574</v>
      </c>
      <c r="O23" s="31">
        <v>1.4309090909090909</v>
      </c>
      <c r="P23" s="31">
        <v>1.4309090909090909</v>
      </c>
      <c r="Q23" s="42" t="s">
        <v>1742</v>
      </c>
    </row>
    <row r="24" spans="1:17" ht="48.75" thickTop="1" thickBot="1" x14ac:dyDescent="0.3">
      <c r="A24" s="25">
        <v>69</v>
      </c>
      <c r="B24" s="26" t="s">
        <v>480</v>
      </c>
      <c r="C24" s="27" t="s">
        <v>160</v>
      </c>
      <c r="D24" s="27" t="s">
        <v>169</v>
      </c>
      <c r="E24" s="27" t="s">
        <v>170</v>
      </c>
      <c r="F24" s="27" t="s">
        <v>386</v>
      </c>
      <c r="G24" s="27" t="s">
        <v>122</v>
      </c>
      <c r="H24" s="28">
        <v>1</v>
      </c>
      <c r="I24" s="27" t="s">
        <v>132</v>
      </c>
      <c r="J24" s="27" t="s">
        <v>126</v>
      </c>
      <c r="K24" s="29" t="s">
        <v>13</v>
      </c>
      <c r="L24" s="42">
        <v>0</v>
      </c>
      <c r="M24" s="30">
        <v>1</v>
      </c>
      <c r="N24" s="30">
        <v>1</v>
      </c>
      <c r="O24" s="31">
        <v>1</v>
      </c>
      <c r="P24" s="31">
        <v>1</v>
      </c>
      <c r="Q24" s="42" t="s">
        <v>1743</v>
      </c>
    </row>
    <row r="25" spans="1:17" ht="57.75" thickTop="1" thickBot="1" x14ac:dyDescent="0.3">
      <c r="A25" s="25">
        <v>75</v>
      </c>
      <c r="B25" s="26" t="s">
        <v>480</v>
      </c>
      <c r="C25" s="27" t="s">
        <v>160</v>
      </c>
      <c r="D25" s="27" t="s">
        <v>364</v>
      </c>
      <c r="E25" s="27" t="s">
        <v>377</v>
      </c>
      <c r="F25" s="27" t="s">
        <v>166</v>
      </c>
      <c r="G25" s="27" t="s">
        <v>122</v>
      </c>
      <c r="H25" s="28">
        <v>1</v>
      </c>
      <c r="I25" s="27" t="s">
        <v>132</v>
      </c>
      <c r="J25" s="27" t="s">
        <v>126</v>
      </c>
      <c r="K25" s="29" t="s">
        <v>11</v>
      </c>
      <c r="L25" s="42">
        <v>0</v>
      </c>
      <c r="M25" s="30">
        <v>1</v>
      </c>
      <c r="N25" s="30">
        <v>1</v>
      </c>
      <c r="O25" s="31">
        <v>1</v>
      </c>
      <c r="P25" s="31">
        <v>1</v>
      </c>
      <c r="Q25" s="42" t="s">
        <v>1744</v>
      </c>
    </row>
    <row r="26" spans="1:17" ht="57.75" thickTop="1" thickBot="1" x14ac:dyDescent="0.3">
      <c r="A26" s="25">
        <v>67</v>
      </c>
      <c r="B26" s="26" t="s">
        <v>480</v>
      </c>
      <c r="C26" s="27" t="s">
        <v>149</v>
      </c>
      <c r="D26" s="27" t="s">
        <v>461</v>
      </c>
      <c r="E26" s="27" t="s">
        <v>175</v>
      </c>
      <c r="F26" s="27" t="s">
        <v>176</v>
      </c>
      <c r="G26" s="27" t="s">
        <v>122</v>
      </c>
      <c r="H26" s="28">
        <v>1</v>
      </c>
      <c r="I26" s="27" t="s">
        <v>173</v>
      </c>
      <c r="J26" s="27" t="s">
        <v>126</v>
      </c>
      <c r="K26" s="29" t="s">
        <v>15</v>
      </c>
      <c r="L26" s="42">
        <v>0</v>
      </c>
      <c r="M26" s="30">
        <v>1</v>
      </c>
      <c r="N26" s="30">
        <v>1</v>
      </c>
      <c r="O26" s="31">
        <v>1</v>
      </c>
      <c r="P26" s="31">
        <v>1</v>
      </c>
      <c r="Q26" s="42" t="s">
        <v>1745</v>
      </c>
    </row>
    <row r="27" spans="1:17" ht="76.5" thickTop="1" thickBot="1" x14ac:dyDescent="0.3">
      <c r="A27" s="25">
        <v>72</v>
      </c>
      <c r="B27" s="26" t="s">
        <v>480</v>
      </c>
      <c r="C27" s="27" t="s">
        <v>149</v>
      </c>
      <c r="D27" s="27" t="s">
        <v>461</v>
      </c>
      <c r="E27" s="27" t="s">
        <v>481</v>
      </c>
      <c r="F27" s="27" t="s">
        <v>482</v>
      </c>
      <c r="G27" s="27" t="s">
        <v>122</v>
      </c>
      <c r="H27" s="28">
        <v>0.75</v>
      </c>
      <c r="I27" s="27" t="s">
        <v>153</v>
      </c>
      <c r="J27" s="27" t="s">
        <v>126</v>
      </c>
      <c r="K27" s="29" t="s">
        <v>13</v>
      </c>
      <c r="L27" s="42">
        <v>0</v>
      </c>
      <c r="M27" s="30">
        <v>0.75</v>
      </c>
      <c r="N27" s="30">
        <v>0.69957645150136971</v>
      </c>
      <c r="O27" s="31">
        <v>0.93276860200182632</v>
      </c>
      <c r="P27" s="31">
        <v>0.93276860200182632</v>
      </c>
      <c r="Q27" s="42" t="s">
        <v>1746</v>
      </c>
    </row>
    <row r="28" spans="1:17" ht="64.5" thickTop="1" thickBot="1" x14ac:dyDescent="0.3">
      <c r="A28" s="25">
        <v>68</v>
      </c>
      <c r="B28" s="26" t="s">
        <v>480</v>
      </c>
      <c r="C28" s="27" t="s">
        <v>149</v>
      </c>
      <c r="D28" s="27" t="s">
        <v>461</v>
      </c>
      <c r="E28" s="27" t="s">
        <v>483</v>
      </c>
      <c r="F28" s="27" t="s">
        <v>484</v>
      </c>
      <c r="G28" s="27" t="s">
        <v>122</v>
      </c>
      <c r="H28" s="28">
        <v>1</v>
      </c>
      <c r="I28" s="27" t="s">
        <v>153</v>
      </c>
      <c r="J28" s="27" t="s">
        <v>126</v>
      </c>
      <c r="K28" s="29" t="s">
        <v>15</v>
      </c>
      <c r="L28" s="42">
        <v>0</v>
      </c>
      <c r="M28" s="30">
        <v>1</v>
      </c>
      <c r="N28" s="30">
        <v>1</v>
      </c>
      <c r="O28" s="31">
        <v>1</v>
      </c>
      <c r="P28" s="31">
        <v>1</v>
      </c>
      <c r="Q28" s="42" t="s">
        <v>1747</v>
      </c>
    </row>
    <row r="29" spans="1:17" ht="48.75" thickTop="1" thickBot="1" x14ac:dyDescent="0.3">
      <c r="A29" s="25">
        <v>64</v>
      </c>
      <c r="B29" s="26" t="s">
        <v>480</v>
      </c>
      <c r="C29" s="27" t="s">
        <v>149</v>
      </c>
      <c r="D29" s="27" t="s">
        <v>150</v>
      </c>
      <c r="E29" s="27" t="s">
        <v>151</v>
      </c>
      <c r="F29" s="27" t="s">
        <v>152</v>
      </c>
      <c r="G29" s="27" t="s">
        <v>122</v>
      </c>
      <c r="H29" s="28">
        <v>1</v>
      </c>
      <c r="I29" s="27" t="s">
        <v>153</v>
      </c>
      <c r="J29" s="27" t="s">
        <v>126</v>
      </c>
      <c r="K29" s="29" t="s">
        <v>7</v>
      </c>
      <c r="L29" s="42">
        <v>0</v>
      </c>
      <c r="M29" s="30">
        <v>1</v>
      </c>
      <c r="N29" s="30">
        <v>1</v>
      </c>
      <c r="O29" s="31">
        <v>1</v>
      </c>
      <c r="P29" s="31">
        <v>1</v>
      </c>
      <c r="Q29" s="42" t="s">
        <v>1748</v>
      </c>
    </row>
    <row r="30" spans="1:17" ht="114" thickTop="1" thickBot="1" x14ac:dyDescent="0.3">
      <c r="A30" s="25">
        <v>105</v>
      </c>
      <c r="B30" s="26" t="s">
        <v>485</v>
      </c>
      <c r="C30" s="27" t="s">
        <v>154</v>
      </c>
      <c r="D30" s="27" t="s">
        <v>165</v>
      </c>
      <c r="E30" s="27" t="s">
        <v>155</v>
      </c>
      <c r="F30" s="27" t="s">
        <v>486</v>
      </c>
      <c r="G30" s="27" t="s">
        <v>122</v>
      </c>
      <c r="H30" s="28">
        <v>0.9</v>
      </c>
      <c r="I30" s="27" t="s">
        <v>132</v>
      </c>
      <c r="J30" s="27" t="s">
        <v>126</v>
      </c>
      <c r="K30" s="29" t="s">
        <v>87</v>
      </c>
      <c r="L30" s="42">
        <v>0</v>
      </c>
      <c r="M30" s="30">
        <v>0.9</v>
      </c>
      <c r="N30" s="30">
        <v>1.1314003966032589</v>
      </c>
      <c r="O30" s="31">
        <v>1.2571115517813987</v>
      </c>
      <c r="P30" s="31">
        <v>1.2571115517813987</v>
      </c>
      <c r="Q30" s="42" t="s">
        <v>1749</v>
      </c>
    </row>
    <row r="31" spans="1:17" ht="34.5" thickTop="1" x14ac:dyDescent="0.35">
      <c r="M31" s="320"/>
      <c r="N31" s="320"/>
      <c r="O31" s="317" t="s">
        <v>157</v>
      </c>
      <c r="P31" s="318">
        <v>1.1979562554636976</v>
      </c>
      <c r="Q31" s="319" t="s">
        <v>158</v>
      </c>
    </row>
  </sheetData>
  <sheetProtection algorithmName="SHA-512" hashValue="IwswRYTL1RCLLL+1CkD3VHDa0upPZqMeXSr6Z3pDPMF2RW2t3WDEdtkmL2qo5MiFIBD6JNwQ5CJgC1D/eZe1LQ==" saltValue="8w7SIKtBYpznXwpNLGPugA==" spinCount="100000" sheet="1" formatCells="0" formatColumns="0"/>
  <autoFilter ref="A3:Q30" xr:uid="{00000000-0001-0000-0400-000000000000}"/>
  <conditionalFormatting sqref="B4:B30">
    <cfRule type="containsText" dxfId="1314" priority="33" operator="containsText" text="Normatividad al Servicio del Cambio / Procesos">
      <formula>NOT(ISERROR(SEARCH("Normatividad al Servicio del Cambio / Procesos",B4)))</formula>
    </cfRule>
    <cfRule type="containsText" dxfId="1313" priority="62" operator="containsText" text="Transparencia y Cercanía al Ciudadano / Grupos de Interés ">
      <formula>NOT(ISERROR(SEARCH("Transparencia y Cercanía al Ciudadano / Grupos de Interés ",B4)))</formula>
    </cfRule>
    <cfRule type="containsText" dxfId="1312" priority="63" operator="containsText" text="Apoyo a la Modernización DIAN / Procesos">
      <formula>NOT(ISERROR(SEARCH("Apoyo a la Modernización DIAN / Procesos",B4)))</formula>
    </cfRule>
    <cfRule type="containsText" dxfId="1311" priority="64" operator="containsText" text="Transformación Cultural y Gestión del Cambio / Talento Humano">
      <formula>NOT(ISERROR(SEARCH("Transformación Cultural y Gestión del Cambio / Talento Humano",B4)))</formula>
    </cfRule>
    <cfRule type="containsText" dxfId="1310" priority="6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0 F4:G30">
    <cfRule type="containsText" dxfId="1309" priority="49" operator="containsText" text="Modernización y Gestión Integral de Procesos del Negocio / Procesos">
      <formula>NOT(ISERROR(SEARCH("Modernización y Gestión Integral de Procesos del Negocio / Procesos",C4)))</formula>
    </cfRule>
    <cfRule type="containsText" dxfId="1308" priority="50" operator="containsText" text="Transparencia y Cercanía al Ciudadano / Grupos de Interés">
      <formula>NOT(ISERROR(SEARCH("Transparencia y Cercanía al Ciudadano / Grupos de Interés",C4)))</formula>
    </cfRule>
    <cfRule type="containsText" dxfId="1307" priority="51" operator="containsText" text="Legitimidad y Sostenibilidad Fiscal / Resultados">
      <formula>NOT(ISERROR(SEARCH("Legitimidad y Sostenibilidad Fiscal / Resultados",C4)))</formula>
    </cfRule>
  </conditionalFormatting>
  <conditionalFormatting sqref="F4:G30 C4:D30">
    <cfRule type="containsText" dxfId="1306" priority="48" operator="containsText" text="Aprendizaje y Crecimiento / Talento Humano">
      <formula>NOT(ISERROR(SEARCH("Aprendizaje y Crecimiento / Talento Humano",C4)))</formula>
    </cfRule>
  </conditionalFormatting>
  <conditionalFormatting sqref="H4:H30 M4:N30">
    <cfRule type="expression" dxfId="1305" priority="38">
      <formula>$G4&lt;&gt;"Porcentaje"</formula>
    </cfRule>
    <cfRule type="expression" dxfId="1304" priority="39">
      <formula>$G4="Porcentaje"</formula>
    </cfRule>
  </conditionalFormatting>
  <conditionalFormatting sqref="I4:J30 F10:G30">
    <cfRule type="containsText" dxfId="1303" priority="34" operator="containsText" text="Aprendizaje y Crecimiento / Talento Humano">
      <formula>NOT(ISERROR(SEARCH("Aprendizaje y Crecimiento / Talento Humano",F4)))</formula>
    </cfRule>
    <cfRule type="containsText" dxfId="1302" priority="35" operator="containsText" text="Modernización y Gestión Integral de Procesos del Negocio / Procesos">
      <formula>NOT(ISERROR(SEARCH("Modernización y Gestión Integral de Procesos del Negocio / Procesos",F4)))</formula>
    </cfRule>
    <cfRule type="containsText" dxfId="1301" priority="36" operator="containsText" text="Transparencia y Cercanía al Ciudadano / Grupos de Interés">
      <formula>NOT(ISERROR(SEARCH("Transparencia y Cercanía al Ciudadano / Grupos de Interés",F4)))</formula>
    </cfRule>
    <cfRule type="containsText" dxfId="1300" priority="37" operator="containsText" text="Legitimidad y Sostenibilidad Fiscal / Resultados">
      <formula>NOT(ISERROR(SEARCH("Legitimidad y Sostenibilidad Fiscal / Resultados",F4)))</formula>
    </cfRule>
  </conditionalFormatting>
  <conditionalFormatting sqref="L4:L30">
    <cfRule type="cellIs" dxfId="1299" priority="9" operator="equal">
      <formula>0</formula>
    </cfRule>
  </conditionalFormatting>
  <conditionalFormatting sqref="O4:O30">
    <cfRule type="containsText" dxfId="1298" priority="52" operator="containsText" text="Sin medición en la vigencia">
      <formula>NOT(ISERROR(SEARCH("Sin medición en la vigencia",O4)))</formula>
    </cfRule>
    <cfRule type="cellIs" dxfId="1297" priority="53" operator="greaterThan">
      <formula>1.1</formula>
    </cfRule>
    <cfRule type="cellIs" dxfId="1296" priority="54" operator="between">
      <formula>100%</formula>
      <formula>110%</formula>
    </cfRule>
    <cfRule type="cellIs" dxfId="1295" priority="55" operator="between">
      <formula>70%</formula>
      <formula>99.9999999%</formula>
    </cfRule>
    <cfRule type="cellIs" dxfId="1294" priority="56" operator="between">
      <formula>0</formula>
      <formula>0.6999999999999</formula>
    </cfRule>
  </conditionalFormatting>
  <conditionalFormatting sqref="P4:P30">
    <cfRule type="cellIs" dxfId="1293" priority="58" operator="greaterThan">
      <formula>1.1</formula>
    </cfRule>
    <cfRule type="cellIs" dxfId="1292" priority="59" operator="between">
      <formula>100%</formula>
      <formula>110%</formula>
    </cfRule>
    <cfRule type="cellIs" dxfId="1291" priority="60" operator="between">
      <formula>70%</formula>
      <formula>99.9999999%</formula>
    </cfRule>
    <cfRule type="cellIs" dxfId="1290" priority="61" operator="between">
      <formula>0</formula>
      <formula>0.6999999999999</formula>
    </cfRule>
  </conditionalFormatting>
  <hyperlinks>
    <hyperlink ref="Q31" location="Principal!A1" display="volver al índice" xr:uid="{3219C5D7-FF16-43AC-9867-6F21235985D4}"/>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7" operator="containsText" id="{87720141-7AB1-43A7-ADDB-DF0F465749E7}">
            <xm:f>NOT(ISERROR(SEARCH("-",P4)))</xm:f>
            <xm:f>"-"</xm:f>
            <x14:dxf>
              <fill>
                <patternFill>
                  <bgColor rgb="FF000000"/>
                </patternFill>
              </fill>
            </x14:dxf>
          </x14:cfRule>
          <xm:sqref>P4:P30</xm:sqref>
        </x14:conditionalFormatting>
      </x14:conditionalFormattings>
    </ext>
  </extLst>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1457-45D8-4265-881B-3E3CE03DD88F}">
  <sheetPr codeName="Sheet13">
    <pageSetUpPr fitToPage="1"/>
  </sheetPr>
  <dimension ref="A1:Q31"/>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59.28515625" style="34" customWidth="1"/>
    <col min="3" max="3" width="60.7109375" style="35" customWidth="1"/>
    <col min="4" max="4" width="65.42578125" style="34" customWidth="1"/>
    <col min="5" max="5" width="54.5703125" style="34" customWidth="1"/>
    <col min="6" max="6" width="79.71093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4" customWidth="1"/>
    <col min="18" max="16384" width="11.42578125" style="34"/>
  </cols>
  <sheetData>
    <row r="1" spans="1:17" ht="65.25" customHeight="1" thickBot="1" x14ac:dyDescent="0.3">
      <c r="A1" s="157"/>
      <c r="B1" s="158" t="s">
        <v>118</v>
      </c>
      <c r="C1" s="159"/>
      <c r="D1" s="160">
        <v>7</v>
      </c>
      <c r="E1" s="161" t="s">
        <v>530</v>
      </c>
      <c r="F1" s="161"/>
      <c r="G1" s="161"/>
      <c r="H1" s="161"/>
      <c r="I1" s="162"/>
      <c r="J1" s="163"/>
      <c r="K1" s="164"/>
      <c r="L1" s="165"/>
      <c r="M1" s="166"/>
      <c r="N1" s="166"/>
      <c r="O1" s="167"/>
      <c r="P1" s="167"/>
      <c r="Q1" s="381"/>
    </row>
    <row r="2" spans="1:17" ht="69" customHeight="1" thickBot="1" x14ac:dyDescent="0.3">
      <c r="A2" s="157"/>
      <c r="B2" s="158"/>
      <c r="C2" s="160"/>
      <c r="D2" s="160"/>
      <c r="E2" s="168" t="s">
        <v>1000</v>
      </c>
      <c r="F2" s="169"/>
      <c r="G2" s="169"/>
      <c r="H2" s="170"/>
      <c r="I2" s="162"/>
      <c r="J2" s="163"/>
      <c r="K2" s="164"/>
      <c r="L2" s="165"/>
      <c r="M2" s="171" t="s">
        <v>119</v>
      </c>
      <c r="N2" s="171"/>
      <c r="O2" s="172"/>
      <c r="P2" s="172"/>
      <c r="Q2" s="382" t="s">
        <v>17</v>
      </c>
    </row>
    <row r="3" spans="1:17" ht="64.5" thickTop="1" thickBot="1" x14ac:dyDescent="0.3">
      <c r="A3" s="173"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114" thickTop="1" thickBot="1" x14ac:dyDescent="0.3">
      <c r="A4" s="174">
        <v>56</v>
      </c>
      <c r="B4" s="26" t="s">
        <v>438</v>
      </c>
      <c r="C4" s="27" t="s">
        <v>127</v>
      </c>
      <c r="D4" s="27" t="s">
        <v>128</v>
      </c>
      <c r="E4" s="27" t="s">
        <v>129</v>
      </c>
      <c r="F4" s="27" t="s">
        <v>441</v>
      </c>
      <c r="G4" s="27" t="s">
        <v>122</v>
      </c>
      <c r="H4" s="28">
        <v>0.66500000000000004</v>
      </c>
      <c r="I4" s="27" t="s">
        <v>130</v>
      </c>
      <c r="J4" s="27" t="s">
        <v>126</v>
      </c>
      <c r="K4" s="29" t="s">
        <v>7</v>
      </c>
      <c r="L4" s="52" t="s">
        <v>532</v>
      </c>
      <c r="M4" s="30">
        <v>0.66500000000000004</v>
      </c>
      <c r="N4" s="30">
        <v>0.8</v>
      </c>
      <c r="O4" s="31">
        <v>1.2030075187969924</v>
      </c>
      <c r="P4" s="31">
        <v>1.2030075187969924</v>
      </c>
      <c r="Q4" s="44" t="s">
        <v>2308</v>
      </c>
    </row>
    <row r="5" spans="1:17" ht="95.25" thickTop="1" thickBot="1" x14ac:dyDescent="0.3">
      <c r="A5" s="174">
        <v>132</v>
      </c>
      <c r="B5" s="26" t="s">
        <v>438</v>
      </c>
      <c r="C5" s="27" t="s">
        <v>127</v>
      </c>
      <c r="D5" s="27" t="s">
        <v>358</v>
      </c>
      <c r="E5" s="27" t="s">
        <v>442</v>
      </c>
      <c r="F5" s="27" t="s">
        <v>442</v>
      </c>
      <c r="G5" s="27" t="s">
        <v>231</v>
      </c>
      <c r="H5" s="28">
        <v>86220000000</v>
      </c>
      <c r="I5" s="27" t="s">
        <v>123</v>
      </c>
      <c r="J5" s="27" t="s">
        <v>124</v>
      </c>
      <c r="K5" s="29" t="s">
        <v>238</v>
      </c>
      <c r="L5" s="52" t="s">
        <v>533</v>
      </c>
      <c r="M5" s="30">
        <v>86220000000</v>
      </c>
      <c r="N5" s="30">
        <v>100588360400</v>
      </c>
      <c r="O5" s="31">
        <v>1.1666476501971701</v>
      </c>
      <c r="P5" s="31">
        <v>1.1666476501971701</v>
      </c>
      <c r="Q5" s="42" t="s">
        <v>2309</v>
      </c>
    </row>
    <row r="6" spans="1:17" ht="39" thickTop="1" thickBot="1" x14ac:dyDescent="0.3">
      <c r="A6" s="174">
        <v>65</v>
      </c>
      <c r="B6" s="26" t="s">
        <v>438</v>
      </c>
      <c r="C6" s="27" t="s">
        <v>127</v>
      </c>
      <c r="D6" s="27" t="s">
        <v>128</v>
      </c>
      <c r="E6" s="27" t="s">
        <v>359</v>
      </c>
      <c r="F6" s="27" t="s">
        <v>360</v>
      </c>
      <c r="G6" s="27" t="s">
        <v>122</v>
      </c>
      <c r="H6" s="28">
        <v>0.6</v>
      </c>
      <c r="I6" s="27" t="s">
        <v>132</v>
      </c>
      <c r="J6" s="27" t="s">
        <v>126</v>
      </c>
      <c r="K6" s="29" t="s">
        <v>15</v>
      </c>
      <c r="L6" s="52" t="s">
        <v>532</v>
      </c>
      <c r="M6" s="30">
        <v>0.6</v>
      </c>
      <c r="N6" s="30">
        <v>1</v>
      </c>
      <c r="O6" s="31">
        <v>1.6666666666666667</v>
      </c>
      <c r="P6" s="31">
        <v>1.6666666666666667</v>
      </c>
      <c r="Q6" s="44" t="s">
        <v>2310</v>
      </c>
    </row>
    <row r="7" spans="1:17" ht="114" thickTop="1" thickBot="1" x14ac:dyDescent="0.3">
      <c r="A7" s="174">
        <v>2</v>
      </c>
      <c r="B7" s="26" t="s">
        <v>438</v>
      </c>
      <c r="C7" s="27" t="s">
        <v>127</v>
      </c>
      <c r="D7" s="27" t="s">
        <v>265</v>
      </c>
      <c r="E7" s="27" t="s">
        <v>444</v>
      </c>
      <c r="F7" s="27" t="s">
        <v>445</v>
      </c>
      <c r="G7" s="27" t="s">
        <v>440</v>
      </c>
      <c r="H7" s="28">
        <v>365879.50208555709</v>
      </c>
      <c r="I7" s="27" t="s">
        <v>123</v>
      </c>
      <c r="J7" s="27" t="s">
        <v>124</v>
      </c>
      <c r="K7" s="29" t="s">
        <v>45</v>
      </c>
      <c r="L7" s="52" t="s">
        <v>534</v>
      </c>
      <c r="M7" s="30">
        <v>365879.50208555709</v>
      </c>
      <c r="N7" s="30">
        <v>367388</v>
      </c>
      <c r="O7" s="31">
        <v>1.0041229363925672</v>
      </c>
      <c r="P7" s="31">
        <v>1.0041229363925672</v>
      </c>
      <c r="Q7" s="42" t="s">
        <v>2311</v>
      </c>
    </row>
    <row r="8" spans="1:17" ht="132.75" thickTop="1" thickBot="1" x14ac:dyDescent="0.3">
      <c r="A8" s="174">
        <v>133</v>
      </c>
      <c r="B8" s="26" t="s">
        <v>438</v>
      </c>
      <c r="C8" s="27" t="s">
        <v>127</v>
      </c>
      <c r="D8" s="27" t="s">
        <v>358</v>
      </c>
      <c r="E8" s="27" t="s">
        <v>237</v>
      </c>
      <c r="F8" s="27" t="s">
        <v>237</v>
      </c>
      <c r="G8" s="27" t="s">
        <v>231</v>
      </c>
      <c r="H8" s="28">
        <v>56056000000</v>
      </c>
      <c r="I8" s="27" t="s">
        <v>123</v>
      </c>
      <c r="J8" s="27" t="s">
        <v>124</v>
      </c>
      <c r="K8" s="29" t="s">
        <v>238</v>
      </c>
      <c r="L8" s="52" t="s">
        <v>533</v>
      </c>
      <c r="M8" s="30">
        <v>56056000000</v>
      </c>
      <c r="N8" s="30">
        <v>80429186900</v>
      </c>
      <c r="O8" s="31">
        <v>1.4348006796774655</v>
      </c>
      <c r="P8" s="31">
        <v>1.4348006796774655</v>
      </c>
      <c r="Q8" s="42" t="s">
        <v>2312</v>
      </c>
    </row>
    <row r="9" spans="1:17" ht="64.5" thickTop="1" thickBot="1" x14ac:dyDescent="0.3">
      <c r="A9" s="174">
        <v>66</v>
      </c>
      <c r="B9" s="26" t="s">
        <v>438</v>
      </c>
      <c r="C9" s="27" t="s">
        <v>127</v>
      </c>
      <c r="D9" s="27" t="s">
        <v>128</v>
      </c>
      <c r="E9" s="27" t="s">
        <v>361</v>
      </c>
      <c r="F9" s="27" t="s">
        <v>383</v>
      </c>
      <c r="G9" s="27" t="s">
        <v>122</v>
      </c>
      <c r="H9" s="28">
        <v>1</v>
      </c>
      <c r="I9" s="27" t="s">
        <v>132</v>
      </c>
      <c r="J9" s="27" t="s">
        <v>126</v>
      </c>
      <c r="K9" s="29" t="s">
        <v>15</v>
      </c>
      <c r="L9" s="52" t="s">
        <v>532</v>
      </c>
      <c r="M9" s="30">
        <v>1</v>
      </c>
      <c r="N9" s="30">
        <v>1</v>
      </c>
      <c r="O9" s="31">
        <v>1</v>
      </c>
      <c r="P9" s="31">
        <v>1</v>
      </c>
      <c r="Q9" s="44" t="s">
        <v>2313</v>
      </c>
    </row>
    <row r="10" spans="1:17" ht="114" thickTop="1" thickBot="1" x14ac:dyDescent="0.3">
      <c r="A10" s="174">
        <v>4</v>
      </c>
      <c r="B10" s="26" t="s">
        <v>438</v>
      </c>
      <c r="C10" s="27" t="s">
        <v>127</v>
      </c>
      <c r="D10" s="27" t="s">
        <v>268</v>
      </c>
      <c r="E10" s="27" t="s">
        <v>269</v>
      </c>
      <c r="F10" s="27" t="s">
        <v>447</v>
      </c>
      <c r="G10" s="27" t="s">
        <v>207</v>
      </c>
      <c r="H10" s="28">
        <v>1183</v>
      </c>
      <c r="I10" s="27" t="s">
        <v>123</v>
      </c>
      <c r="J10" s="27" t="s">
        <v>124</v>
      </c>
      <c r="K10" s="29" t="s">
        <v>45</v>
      </c>
      <c r="L10" s="52" t="s">
        <v>531</v>
      </c>
      <c r="M10" s="30">
        <v>1183</v>
      </c>
      <c r="N10" s="30">
        <v>1117</v>
      </c>
      <c r="O10" s="31">
        <v>0.94420963651732881</v>
      </c>
      <c r="P10" s="31">
        <v>0.94420963651732881</v>
      </c>
      <c r="Q10" s="42" t="s">
        <v>2314</v>
      </c>
    </row>
    <row r="11" spans="1:17" ht="95.25" thickTop="1" thickBot="1" x14ac:dyDescent="0.3">
      <c r="A11" s="174">
        <v>19</v>
      </c>
      <c r="B11" s="26" t="s">
        <v>449</v>
      </c>
      <c r="C11" s="27" t="s">
        <v>160</v>
      </c>
      <c r="D11" s="27" t="s">
        <v>402</v>
      </c>
      <c r="E11" s="27" t="s">
        <v>450</v>
      </c>
      <c r="F11" s="27" t="s">
        <v>451</v>
      </c>
      <c r="G11" s="27" t="s">
        <v>122</v>
      </c>
      <c r="H11" s="28">
        <v>1</v>
      </c>
      <c r="I11" s="27" t="s">
        <v>153</v>
      </c>
      <c r="J11" s="27" t="s">
        <v>261</v>
      </c>
      <c r="K11" s="29" t="s">
        <v>51</v>
      </c>
      <c r="L11" s="52" t="s">
        <v>410</v>
      </c>
      <c r="M11" s="30">
        <v>1</v>
      </c>
      <c r="N11" s="30">
        <v>1</v>
      </c>
      <c r="O11" s="31">
        <v>1</v>
      </c>
      <c r="P11" s="31">
        <v>1</v>
      </c>
      <c r="Q11" s="42" t="s">
        <v>2315</v>
      </c>
    </row>
    <row r="12" spans="1:17" ht="80.25" thickTop="1" thickBot="1" x14ac:dyDescent="0.3">
      <c r="A12" s="175">
        <v>20</v>
      </c>
      <c r="B12" s="138" t="s">
        <v>449</v>
      </c>
      <c r="C12" s="176" t="s">
        <v>160</v>
      </c>
      <c r="D12" s="176" t="s">
        <v>402</v>
      </c>
      <c r="E12" s="140" t="s">
        <v>452</v>
      </c>
      <c r="F12" s="140" t="s">
        <v>453</v>
      </c>
      <c r="G12" s="140" t="s">
        <v>122</v>
      </c>
      <c r="H12" s="141">
        <v>1</v>
      </c>
      <c r="I12" s="140" t="s">
        <v>130</v>
      </c>
      <c r="J12" s="140" t="s">
        <v>126</v>
      </c>
      <c r="K12" s="142" t="s">
        <v>51</v>
      </c>
      <c r="L12" s="146" t="s">
        <v>410</v>
      </c>
      <c r="M12" s="143">
        <v>1</v>
      </c>
      <c r="N12" s="143">
        <v>0</v>
      </c>
      <c r="O12" s="144" t="s">
        <v>406</v>
      </c>
      <c r="P12" s="144" t="s">
        <v>291</v>
      </c>
      <c r="Q12" s="145" t="s">
        <v>2316</v>
      </c>
    </row>
    <row r="13" spans="1:17" ht="151.5" thickTop="1" thickBot="1" x14ac:dyDescent="0.3">
      <c r="A13" s="174">
        <v>26</v>
      </c>
      <c r="B13" s="26" t="s">
        <v>449</v>
      </c>
      <c r="C13" s="27" t="s">
        <v>160</v>
      </c>
      <c r="D13" s="27" t="s">
        <v>278</v>
      </c>
      <c r="E13" s="27" t="s">
        <v>454</v>
      </c>
      <c r="F13" s="27" t="s">
        <v>455</v>
      </c>
      <c r="G13" s="27" t="s">
        <v>207</v>
      </c>
      <c r="H13" s="28">
        <v>8</v>
      </c>
      <c r="I13" s="27" t="s">
        <v>132</v>
      </c>
      <c r="J13" s="27" t="s">
        <v>124</v>
      </c>
      <c r="K13" s="29" t="s">
        <v>270</v>
      </c>
      <c r="L13" s="52" t="s">
        <v>531</v>
      </c>
      <c r="M13" s="30">
        <v>8</v>
      </c>
      <c r="N13" s="30">
        <v>9</v>
      </c>
      <c r="O13" s="31">
        <v>1.125</v>
      </c>
      <c r="P13" s="31">
        <v>1.125</v>
      </c>
      <c r="Q13" s="42" t="s">
        <v>2317</v>
      </c>
    </row>
    <row r="14" spans="1:17" ht="151.5" thickTop="1" thickBot="1" x14ac:dyDescent="0.3">
      <c r="A14" s="174">
        <v>27</v>
      </c>
      <c r="B14" s="26" t="s">
        <v>449</v>
      </c>
      <c r="C14" s="27" t="s">
        <v>160</v>
      </c>
      <c r="D14" s="27" t="s">
        <v>277</v>
      </c>
      <c r="E14" s="27" t="s">
        <v>456</v>
      </c>
      <c r="F14" s="27" t="s">
        <v>457</v>
      </c>
      <c r="G14" s="27" t="s">
        <v>207</v>
      </c>
      <c r="H14" s="28">
        <v>20</v>
      </c>
      <c r="I14" s="27" t="s">
        <v>132</v>
      </c>
      <c r="J14" s="27" t="s">
        <v>124</v>
      </c>
      <c r="K14" s="29" t="s">
        <v>270</v>
      </c>
      <c r="L14" s="52" t="s">
        <v>531</v>
      </c>
      <c r="M14" s="30">
        <v>20</v>
      </c>
      <c r="N14" s="30">
        <v>25</v>
      </c>
      <c r="O14" s="31">
        <v>1.25</v>
      </c>
      <c r="P14" s="31">
        <v>1.25</v>
      </c>
      <c r="Q14" s="42" t="s">
        <v>2318</v>
      </c>
    </row>
    <row r="15" spans="1:17" ht="57.75" thickTop="1" thickBot="1" x14ac:dyDescent="0.3">
      <c r="A15" s="174">
        <v>61</v>
      </c>
      <c r="B15" s="26" t="s">
        <v>449</v>
      </c>
      <c r="C15" s="27" t="s">
        <v>133</v>
      </c>
      <c r="D15" s="27" t="s">
        <v>362</v>
      </c>
      <c r="E15" s="27" t="s">
        <v>144</v>
      </c>
      <c r="F15" s="27" t="s">
        <v>363</v>
      </c>
      <c r="G15" s="27" t="s">
        <v>145</v>
      </c>
      <c r="H15" s="28">
        <v>10.199999999999999</v>
      </c>
      <c r="I15" s="27" t="s">
        <v>123</v>
      </c>
      <c r="J15" s="27" t="s">
        <v>138</v>
      </c>
      <c r="K15" s="29" t="s">
        <v>7</v>
      </c>
      <c r="L15" s="52" t="s">
        <v>532</v>
      </c>
      <c r="M15" s="30">
        <v>10.199999999999999</v>
      </c>
      <c r="N15" s="30">
        <v>8.711666666666666</v>
      </c>
      <c r="O15" s="31">
        <v>1.1708436961928448</v>
      </c>
      <c r="P15" s="31">
        <v>1.1708436961928448</v>
      </c>
      <c r="Q15" s="44" t="s">
        <v>2319</v>
      </c>
    </row>
    <row r="16" spans="1:17" ht="76.5" thickTop="1" thickBot="1" x14ac:dyDescent="0.3">
      <c r="A16" s="174">
        <v>9</v>
      </c>
      <c r="B16" s="26" t="s">
        <v>449</v>
      </c>
      <c r="C16" s="27" t="s">
        <v>133</v>
      </c>
      <c r="D16" s="27" t="s">
        <v>275</v>
      </c>
      <c r="E16" s="27" t="s">
        <v>458</v>
      </c>
      <c r="F16" s="27" t="s">
        <v>459</v>
      </c>
      <c r="G16" s="27" t="s">
        <v>122</v>
      </c>
      <c r="H16" s="28">
        <v>1</v>
      </c>
      <c r="I16" s="27" t="s">
        <v>132</v>
      </c>
      <c r="J16" s="27" t="s">
        <v>124</v>
      </c>
      <c r="K16" s="29" t="s">
        <v>57</v>
      </c>
      <c r="L16" s="52" t="s">
        <v>410</v>
      </c>
      <c r="M16" s="30">
        <v>1</v>
      </c>
      <c r="N16" s="30">
        <v>1</v>
      </c>
      <c r="O16" s="31">
        <v>1</v>
      </c>
      <c r="P16" s="31">
        <v>1</v>
      </c>
      <c r="Q16" s="42" t="s">
        <v>2320</v>
      </c>
    </row>
    <row r="17" spans="1:17" ht="57.75" thickTop="1" thickBot="1" x14ac:dyDescent="0.3">
      <c r="A17" s="174">
        <v>71</v>
      </c>
      <c r="B17" s="26" t="s">
        <v>460</v>
      </c>
      <c r="C17" s="27" t="s">
        <v>149</v>
      </c>
      <c r="D17" s="27" t="s">
        <v>461</v>
      </c>
      <c r="E17" s="27" t="s">
        <v>174</v>
      </c>
      <c r="F17" s="27" t="s">
        <v>462</v>
      </c>
      <c r="G17" s="27" t="s">
        <v>122</v>
      </c>
      <c r="H17" s="28">
        <v>1</v>
      </c>
      <c r="I17" s="27" t="s">
        <v>153</v>
      </c>
      <c r="J17" s="27" t="s">
        <v>126</v>
      </c>
      <c r="K17" s="29" t="s">
        <v>13</v>
      </c>
      <c r="L17" s="52" t="s">
        <v>532</v>
      </c>
      <c r="M17" s="30">
        <v>1</v>
      </c>
      <c r="N17" s="30">
        <v>0.84050000000000002</v>
      </c>
      <c r="O17" s="31">
        <v>0.84050000000000002</v>
      </c>
      <c r="P17" s="31">
        <v>0.84050000000000002</v>
      </c>
      <c r="Q17" s="44" t="s">
        <v>2321</v>
      </c>
    </row>
    <row r="18" spans="1:17" ht="114" thickTop="1" thickBot="1" x14ac:dyDescent="0.3">
      <c r="A18" s="174">
        <v>134</v>
      </c>
      <c r="B18" s="26" t="s">
        <v>460</v>
      </c>
      <c r="C18" s="27" t="s">
        <v>203</v>
      </c>
      <c r="D18" s="27" t="s">
        <v>239</v>
      </c>
      <c r="E18" s="27" t="s">
        <v>463</v>
      </c>
      <c r="F18" s="27" t="s">
        <v>464</v>
      </c>
      <c r="G18" s="27" t="s">
        <v>207</v>
      </c>
      <c r="H18" s="28">
        <v>65</v>
      </c>
      <c r="I18" s="27" t="s">
        <v>132</v>
      </c>
      <c r="J18" s="27" t="s">
        <v>124</v>
      </c>
      <c r="K18" s="29" t="s">
        <v>238</v>
      </c>
      <c r="L18" s="52" t="s">
        <v>535</v>
      </c>
      <c r="M18" s="30">
        <v>65</v>
      </c>
      <c r="N18" s="30">
        <v>73</v>
      </c>
      <c r="O18" s="31">
        <v>1.1230769230769231</v>
      </c>
      <c r="P18" s="31">
        <v>1.1230769230769231</v>
      </c>
      <c r="Q18" s="42" t="s">
        <v>2322</v>
      </c>
    </row>
    <row r="19" spans="1:17" ht="132.75" thickTop="1" thickBot="1" x14ac:dyDescent="0.3">
      <c r="A19" s="174">
        <v>135</v>
      </c>
      <c r="B19" s="26" t="s">
        <v>460</v>
      </c>
      <c r="C19" s="27" t="s">
        <v>203</v>
      </c>
      <c r="D19" s="27" t="s">
        <v>465</v>
      </c>
      <c r="E19" s="27" t="s">
        <v>465</v>
      </c>
      <c r="F19" s="27" t="s">
        <v>466</v>
      </c>
      <c r="G19" s="27" t="s">
        <v>207</v>
      </c>
      <c r="H19" s="28">
        <v>18</v>
      </c>
      <c r="I19" s="27" t="s">
        <v>132</v>
      </c>
      <c r="J19" s="27" t="s">
        <v>124</v>
      </c>
      <c r="K19" s="29" t="s">
        <v>238</v>
      </c>
      <c r="L19" s="52" t="s">
        <v>535</v>
      </c>
      <c r="M19" s="30">
        <v>18</v>
      </c>
      <c r="N19" s="30">
        <v>25</v>
      </c>
      <c r="O19" s="31">
        <v>1.3888888888888888</v>
      </c>
      <c r="P19" s="31">
        <v>1.3888888888888888</v>
      </c>
      <c r="Q19" s="42" t="s">
        <v>2323</v>
      </c>
    </row>
    <row r="20" spans="1:17" ht="39" thickTop="1" thickBot="1" x14ac:dyDescent="0.3">
      <c r="A20" s="174">
        <v>18</v>
      </c>
      <c r="B20" s="26" t="s">
        <v>460</v>
      </c>
      <c r="C20" s="27" t="s">
        <v>203</v>
      </c>
      <c r="D20" s="27" t="s">
        <v>256</v>
      </c>
      <c r="E20" s="27" t="s">
        <v>1032</v>
      </c>
      <c r="F20" s="27" t="s">
        <v>468</v>
      </c>
      <c r="G20" s="27" t="s">
        <v>122</v>
      </c>
      <c r="H20" s="28">
        <v>1</v>
      </c>
      <c r="I20" s="27" t="s">
        <v>132</v>
      </c>
      <c r="J20" s="27" t="s">
        <v>124</v>
      </c>
      <c r="K20" s="29" t="s">
        <v>238</v>
      </c>
      <c r="L20" s="52" t="s">
        <v>533</v>
      </c>
      <c r="M20" s="30">
        <v>1</v>
      </c>
      <c r="N20" s="30">
        <v>1</v>
      </c>
      <c r="O20" s="31">
        <v>1</v>
      </c>
      <c r="P20" s="31">
        <v>1</v>
      </c>
      <c r="Q20" s="42" t="s">
        <v>2324</v>
      </c>
    </row>
    <row r="21" spans="1:17" ht="76.5" thickTop="1" thickBot="1" x14ac:dyDescent="0.3">
      <c r="A21" s="174">
        <v>10</v>
      </c>
      <c r="B21" s="26" t="s">
        <v>460</v>
      </c>
      <c r="C21" s="27" t="s">
        <v>160</v>
      </c>
      <c r="D21" s="27" t="s">
        <v>405</v>
      </c>
      <c r="E21" s="27" t="s">
        <v>469</v>
      </c>
      <c r="F21" s="27" t="s">
        <v>470</v>
      </c>
      <c r="G21" s="27" t="s">
        <v>207</v>
      </c>
      <c r="H21" s="28">
        <v>7</v>
      </c>
      <c r="I21" s="27" t="s">
        <v>132</v>
      </c>
      <c r="J21" s="27" t="s">
        <v>124</v>
      </c>
      <c r="K21" s="29" t="s">
        <v>270</v>
      </c>
      <c r="L21" s="52" t="s">
        <v>531</v>
      </c>
      <c r="M21" s="30">
        <v>7</v>
      </c>
      <c r="N21" s="30">
        <v>19</v>
      </c>
      <c r="O21" s="31">
        <v>2.7142857142857144</v>
      </c>
      <c r="P21" s="31">
        <v>2</v>
      </c>
      <c r="Q21" s="42" t="s">
        <v>2325</v>
      </c>
    </row>
    <row r="22" spans="1:17" ht="170.25" thickTop="1" thickBot="1" x14ac:dyDescent="0.3">
      <c r="A22" s="174">
        <v>11</v>
      </c>
      <c r="B22" s="26" t="s">
        <v>460</v>
      </c>
      <c r="C22" s="27" t="s">
        <v>203</v>
      </c>
      <c r="D22" s="27" t="s">
        <v>471</v>
      </c>
      <c r="E22" s="27" t="s">
        <v>472</v>
      </c>
      <c r="F22" s="27" t="s">
        <v>473</v>
      </c>
      <c r="G22" s="27" t="s">
        <v>207</v>
      </c>
      <c r="H22" s="28">
        <v>5000</v>
      </c>
      <c r="I22" s="27" t="s">
        <v>123</v>
      </c>
      <c r="J22" s="27" t="s">
        <v>124</v>
      </c>
      <c r="K22" s="29" t="s">
        <v>49</v>
      </c>
      <c r="L22" s="52" t="s">
        <v>531</v>
      </c>
      <c r="M22" s="30">
        <v>5000</v>
      </c>
      <c r="N22" s="30">
        <v>6119</v>
      </c>
      <c r="O22" s="31">
        <v>1.2238</v>
      </c>
      <c r="P22" s="31">
        <v>1.2238</v>
      </c>
      <c r="Q22" s="42" t="s">
        <v>2326</v>
      </c>
    </row>
    <row r="23" spans="1:17" ht="207.75" thickTop="1" thickBot="1" x14ac:dyDescent="0.3">
      <c r="A23" s="174">
        <v>12</v>
      </c>
      <c r="B23" s="26" t="s">
        <v>460</v>
      </c>
      <c r="C23" s="27" t="s">
        <v>203</v>
      </c>
      <c r="D23" s="27" t="s">
        <v>475</v>
      </c>
      <c r="E23" s="27" t="s">
        <v>476</v>
      </c>
      <c r="F23" s="27" t="s">
        <v>477</v>
      </c>
      <c r="G23" s="27" t="s">
        <v>207</v>
      </c>
      <c r="H23" s="28">
        <v>1000</v>
      </c>
      <c r="I23" s="27" t="s">
        <v>123</v>
      </c>
      <c r="J23" s="27" t="s">
        <v>124</v>
      </c>
      <c r="K23" s="29" t="s">
        <v>49</v>
      </c>
      <c r="L23" s="52" t="s">
        <v>531</v>
      </c>
      <c r="M23" s="30">
        <v>1000</v>
      </c>
      <c r="N23" s="30">
        <v>1872</v>
      </c>
      <c r="O23" s="31">
        <v>1.8720000000000001</v>
      </c>
      <c r="P23" s="31">
        <v>1.8720000000000001</v>
      </c>
      <c r="Q23" s="42" t="s">
        <v>2327</v>
      </c>
    </row>
    <row r="24" spans="1:17" ht="57.75" thickTop="1" thickBot="1" x14ac:dyDescent="0.3">
      <c r="A24" s="174">
        <v>69</v>
      </c>
      <c r="B24" s="26" t="s">
        <v>480</v>
      </c>
      <c r="C24" s="27" t="s">
        <v>160</v>
      </c>
      <c r="D24" s="27" t="s">
        <v>169</v>
      </c>
      <c r="E24" s="27" t="s">
        <v>170</v>
      </c>
      <c r="F24" s="27" t="s">
        <v>386</v>
      </c>
      <c r="G24" s="27" t="s">
        <v>122</v>
      </c>
      <c r="H24" s="28">
        <v>1</v>
      </c>
      <c r="I24" s="27" t="s">
        <v>132</v>
      </c>
      <c r="J24" s="27" t="s">
        <v>126</v>
      </c>
      <c r="K24" s="29" t="s">
        <v>13</v>
      </c>
      <c r="L24" s="52" t="s">
        <v>532</v>
      </c>
      <c r="M24" s="30">
        <v>1</v>
      </c>
      <c r="N24" s="30">
        <v>1</v>
      </c>
      <c r="O24" s="31">
        <v>1</v>
      </c>
      <c r="P24" s="31">
        <v>1</v>
      </c>
      <c r="Q24" s="44" t="s">
        <v>2328</v>
      </c>
    </row>
    <row r="25" spans="1:17" ht="76.5" thickTop="1" thickBot="1" x14ac:dyDescent="0.3">
      <c r="A25" s="174">
        <v>75</v>
      </c>
      <c r="B25" s="26" t="s">
        <v>480</v>
      </c>
      <c r="C25" s="27" t="s">
        <v>160</v>
      </c>
      <c r="D25" s="27" t="s">
        <v>364</v>
      </c>
      <c r="E25" s="27" t="s">
        <v>377</v>
      </c>
      <c r="F25" s="27" t="s">
        <v>166</v>
      </c>
      <c r="G25" s="27" t="s">
        <v>122</v>
      </c>
      <c r="H25" s="28">
        <v>1</v>
      </c>
      <c r="I25" s="27" t="s">
        <v>132</v>
      </c>
      <c r="J25" s="27" t="s">
        <v>126</v>
      </c>
      <c r="K25" s="29" t="s">
        <v>11</v>
      </c>
      <c r="L25" s="52" t="s">
        <v>532</v>
      </c>
      <c r="M25" s="30">
        <v>1</v>
      </c>
      <c r="N25" s="30">
        <v>1</v>
      </c>
      <c r="O25" s="31">
        <v>1</v>
      </c>
      <c r="P25" s="31">
        <v>1</v>
      </c>
      <c r="Q25" s="44" t="s">
        <v>2329</v>
      </c>
    </row>
    <row r="26" spans="1:17" ht="57.75" thickTop="1" thickBot="1" x14ac:dyDescent="0.3">
      <c r="A26" s="174">
        <v>67</v>
      </c>
      <c r="B26" s="26" t="s">
        <v>480</v>
      </c>
      <c r="C26" s="27" t="s">
        <v>149</v>
      </c>
      <c r="D26" s="27" t="s">
        <v>461</v>
      </c>
      <c r="E26" s="27" t="s">
        <v>175</v>
      </c>
      <c r="F26" s="27" t="s">
        <v>176</v>
      </c>
      <c r="G26" s="27" t="s">
        <v>122</v>
      </c>
      <c r="H26" s="28">
        <v>1</v>
      </c>
      <c r="I26" s="27" t="s">
        <v>173</v>
      </c>
      <c r="J26" s="27" t="s">
        <v>126</v>
      </c>
      <c r="K26" s="29" t="s">
        <v>15</v>
      </c>
      <c r="L26" s="52" t="s">
        <v>532</v>
      </c>
      <c r="M26" s="30">
        <v>1</v>
      </c>
      <c r="N26" s="30">
        <v>0.96666666666666667</v>
      </c>
      <c r="O26" s="31">
        <v>0.96666666666666667</v>
      </c>
      <c r="P26" s="31">
        <v>0.96666666666666667</v>
      </c>
      <c r="Q26" s="44" t="s">
        <v>2330</v>
      </c>
    </row>
    <row r="27" spans="1:17" ht="76.5" thickTop="1" thickBot="1" x14ac:dyDescent="0.3">
      <c r="A27" s="174">
        <v>72</v>
      </c>
      <c r="B27" s="26" t="s">
        <v>480</v>
      </c>
      <c r="C27" s="27" t="s">
        <v>149</v>
      </c>
      <c r="D27" s="27" t="s">
        <v>461</v>
      </c>
      <c r="E27" s="27" t="s">
        <v>481</v>
      </c>
      <c r="F27" s="27" t="s">
        <v>482</v>
      </c>
      <c r="G27" s="27" t="s">
        <v>122</v>
      </c>
      <c r="H27" s="28">
        <v>0.75</v>
      </c>
      <c r="I27" s="27" t="s">
        <v>153</v>
      </c>
      <c r="J27" s="27" t="s">
        <v>126</v>
      </c>
      <c r="K27" s="29" t="s">
        <v>13</v>
      </c>
      <c r="L27" s="52" t="s">
        <v>532</v>
      </c>
      <c r="M27" s="30">
        <v>0.75</v>
      </c>
      <c r="N27" s="30">
        <v>0.74550000000000005</v>
      </c>
      <c r="O27" s="31">
        <v>0.99400000000000011</v>
      </c>
      <c r="P27" s="31">
        <v>0.99400000000000011</v>
      </c>
      <c r="Q27" s="44" t="s">
        <v>2331</v>
      </c>
    </row>
    <row r="28" spans="1:17" ht="48.75" thickTop="1" thickBot="1" x14ac:dyDescent="0.3">
      <c r="A28" s="174">
        <v>68</v>
      </c>
      <c r="B28" s="26" t="s">
        <v>480</v>
      </c>
      <c r="C28" s="27" t="s">
        <v>149</v>
      </c>
      <c r="D28" s="27" t="s">
        <v>461</v>
      </c>
      <c r="E28" s="27" t="s">
        <v>483</v>
      </c>
      <c r="F28" s="27" t="s">
        <v>484</v>
      </c>
      <c r="G28" s="27" t="s">
        <v>122</v>
      </c>
      <c r="H28" s="28">
        <v>1</v>
      </c>
      <c r="I28" s="27" t="s">
        <v>153</v>
      </c>
      <c r="J28" s="27" t="s">
        <v>126</v>
      </c>
      <c r="K28" s="29" t="s">
        <v>15</v>
      </c>
      <c r="L28" s="52" t="s">
        <v>532</v>
      </c>
      <c r="M28" s="30">
        <v>1</v>
      </c>
      <c r="N28" s="30">
        <v>1</v>
      </c>
      <c r="O28" s="31">
        <v>1</v>
      </c>
      <c r="P28" s="31">
        <v>1</v>
      </c>
      <c r="Q28" s="383" t="s">
        <v>2332</v>
      </c>
    </row>
    <row r="29" spans="1:17" ht="48.75" thickTop="1" thickBot="1" x14ac:dyDescent="0.3">
      <c r="A29" s="174">
        <v>64</v>
      </c>
      <c r="B29" s="26" t="s">
        <v>480</v>
      </c>
      <c r="C29" s="27" t="s">
        <v>149</v>
      </c>
      <c r="D29" s="27" t="s">
        <v>150</v>
      </c>
      <c r="E29" s="27" t="s">
        <v>151</v>
      </c>
      <c r="F29" s="27" t="s">
        <v>152</v>
      </c>
      <c r="G29" s="27" t="s">
        <v>122</v>
      </c>
      <c r="H29" s="28">
        <v>1</v>
      </c>
      <c r="I29" s="27" t="s">
        <v>153</v>
      </c>
      <c r="J29" s="27" t="s">
        <v>126</v>
      </c>
      <c r="K29" s="29" t="s">
        <v>7</v>
      </c>
      <c r="L29" s="52" t="s">
        <v>532</v>
      </c>
      <c r="M29" s="30">
        <v>1</v>
      </c>
      <c r="N29" s="30">
        <v>1</v>
      </c>
      <c r="O29" s="31">
        <v>1</v>
      </c>
      <c r="P29" s="31">
        <v>1</v>
      </c>
      <c r="Q29" s="44" t="s">
        <v>2333</v>
      </c>
    </row>
    <row r="30" spans="1:17" ht="114" thickTop="1" thickBot="1" x14ac:dyDescent="0.3">
      <c r="A30" s="174">
        <v>105</v>
      </c>
      <c r="B30" s="26" t="s">
        <v>485</v>
      </c>
      <c r="C30" s="27" t="s">
        <v>154</v>
      </c>
      <c r="D30" s="27" t="s">
        <v>165</v>
      </c>
      <c r="E30" s="27" t="s">
        <v>155</v>
      </c>
      <c r="F30" s="27" t="s">
        <v>486</v>
      </c>
      <c r="G30" s="27" t="s">
        <v>122</v>
      </c>
      <c r="H30" s="28">
        <v>0.9</v>
      </c>
      <c r="I30" s="27" t="s">
        <v>132</v>
      </c>
      <c r="J30" s="27" t="s">
        <v>126</v>
      </c>
      <c r="K30" s="29" t="s">
        <v>87</v>
      </c>
      <c r="L30" s="52" t="s">
        <v>411</v>
      </c>
      <c r="M30" s="30">
        <v>0.9</v>
      </c>
      <c r="N30" s="30">
        <v>1.1500000000000001</v>
      </c>
      <c r="O30" s="31">
        <v>1.2777777777777779</v>
      </c>
      <c r="P30" s="31">
        <v>1.2777777777777779</v>
      </c>
      <c r="Q30" s="42" t="s">
        <v>2334</v>
      </c>
    </row>
    <row r="31" spans="1:17" ht="34.5" thickTop="1" x14ac:dyDescent="0.35">
      <c r="M31" s="320"/>
      <c r="N31" s="320"/>
      <c r="O31" s="317" t="s">
        <v>157</v>
      </c>
      <c r="P31" s="318">
        <v>1.1789234246481266</v>
      </c>
      <c r="Q31" s="319" t="s">
        <v>158</v>
      </c>
    </row>
  </sheetData>
  <sheetProtection algorithmName="SHA-512" hashValue="KaphlsrfCfq6TYDdUyzcYerWf80FpeSMzCgPgiw5WbjKYqm/mxKOf+SRkOYFDrkOidnx3Yo7LyOeDoghHK85RA==" saltValue="SKCrzfofJ70QSm+16mOGSQ==" spinCount="100000" sheet="1" formatCells="0" formatColumns="0"/>
  <autoFilter ref="A3:Q30" xr:uid="{00000000-0009-0000-0000-000000000000}"/>
  <conditionalFormatting sqref="B4:B30">
    <cfRule type="containsText" dxfId="1288" priority="25" operator="containsText" text="Normatividad al Servicio del Cambio / Procesos">
      <formula>NOT(ISERROR(SEARCH("Normatividad al Servicio del Cambio / Procesos",B4)))</formula>
    </cfRule>
    <cfRule type="containsText" dxfId="1287" priority="55" operator="containsText" text="Transparencia y Cercanía al Ciudadano / Grupos de Interés ">
      <formula>NOT(ISERROR(SEARCH("Transparencia y Cercanía al Ciudadano / Grupos de Interés ",B4)))</formula>
    </cfRule>
    <cfRule type="containsText" dxfId="1286" priority="56" operator="containsText" text="Apoyo a la Modernización DIAN / Procesos">
      <formula>NOT(ISERROR(SEARCH("Apoyo a la Modernización DIAN / Procesos",B4)))</formula>
    </cfRule>
    <cfRule type="containsText" dxfId="1285" priority="57" operator="containsText" text="Transformación Cultural y Gestión del Cambio / Talento Humano">
      <formula>NOT(ISERROR(SEARCH("Transformación Cultural y Gestión del Cambio / Talento Humano",B4)))</formula>
    </cfRule>
    <cfRule type="containsText" dxfId="1284" priority="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0 F4:G30">
    <cfRule type="containsText" dxfId="1283" priority="42" operator="containsText" text="Modernización y Gestión Integral de Procesos del Negocio / Procesos">
      <formula>NOT(ISERROR(SEARCH("Modernización y Gestión Integral de Procesos del Negocio / Procesos",C4)))</formula>
    </cfRule>
    <cfRule type="containsText" dxfId="1282" priority="43" operator="containsText" text="Transparencia y Cercanía al Ciudadano / Grupos de Interés">
      <formula>NOT(ISERROR(SEARCH("Transparencia y Cercanía al Ciudadano / Grupos de Interés",C4)))</formula>
    </cfRule>
    <cfRule type="containsText" dxfId="1281" priority="44" operator="containsText" text="Legitimidad y Sostenibilidad Fiscal / Resultados">
      <formula>NOT(ISERROR(SEARCH("Legitimidad y Sostenibilidad Fiscal / Resultados",C4)))</formula>
    </cfRule>
  </conditionalFormatting>
  <conditionalFormatting sqref="F4:G30 C4:D30">
    <cfRule type="containsText" dxfId="1280" priority="41" operator="containsText" text="Aprendizaje y Crecimiento / Talento Humano">
      <formula>NOT(ISERROR(SEARCH("Aprendizaje y Crecimiento / Talento Humano",C4)))</formula>
    </cfRule>
  </conditionalFormatting>
  <conditionalFormatting sqref="H4:H30 M4:N30">
    <cfRule type="expression" dxfId="1279" priority="30">
      <formula>$G4&lt;&gt;"Porcentaje"</formula>
    </cfRule>
    <cfRule type="expression" dxfId="1278" priority="31">
      <formula>$G4="Porcentaje"</formula>
    </cfRule>
  </conditionalFormatting>
  <conditionalFormatting sqref="I4:J30 F10:G30">
    <cfRule type="containsText" dxfId="1277" priority="26" operator="containsText" text="Aprendizaje y Crecimiento / Talento Humano">
      <formula>NOT(ISERROR(SEARCH("Aprendizaje y Crecimiento / Talento Humano",F4)))</formula>
    </cfRule>
    <cfRule type="containsText" dxfId="1276" priority="27" operator="containsText" text="Modernización y Gestión Integral de Procesos del Negocio / Procesos">
      <formula>NOT(ISERROR(SEARCH("Modernización y Gestión Integral de Procesos del Negocio / Procesos",F4)))</formula>
    </cfRule>
    <cfRule type="containsText" dxfId="1275" priority="28" operator="containsText" text="Transparencia y Cercanía al Ciudadano / Grupos de Interés">
      <formula>NOT(ISERROR(SEARCH("Transparencia y Cercanía al Ciudadano / Grupos de Interés",F4)))</formula>
    </cfRule>
    <cfRule type="containsText" dxfId="1274" priority="29" operator="containsText" text="Legitimidad y Sostenibilidad Fiscal / Resultados">
      <formula>NOT(ISERROR(SEARCH("Legitimidad y Sostenibilidad Fiscal / Resultados",F4)))</formula>
    </cfRule>
  </conditionalFormatting>
  <conditionalFormatting sqref="L4:L30">
    <cfRule type="cellIs" dxfId="1273" priority="1" operator="equal">
      <formula>0</formula>
    </cfRule>
  </conditionalFormatting>
  <conditionalFormatting sqref="O4:O30">
    <cfRule type="containsText" dxfId="1272" priority="45" operator="containsText" text="Sin medición en la vigencia">
      <formula>NOT(ISERROR(SEARCH("Sin medición en la vigencia",O4)))</formula>
    </cfRule>
    <cfRule type="cellIs" dxfId="1271" priority="46" operator="greaterThan">
      <formula>1.1</formula>
    </cfRule>
    <cfRule type="cellIs" dxfId="1270" priority="47" operator="between">
      <formula>100%</formula>
      <formula>110%</formula>
    </cfRule>
    <cfRule type="cellIs" dxfId="1269" priority="48" operator="between">
      <formula>70%</formula>
      <formula>99.9999999%</formula>
    </cfRule>
    <cfRule type="cellIs" dxfId="1268" priority="49" operator="between">
      <formula>0</formula>
      <formula>0.6999999999999</formula>
    </cfRule>
  </conditionalFormatting>
  <conditionalFormatting sqref="P4:P30">
    <cfRule type="cellIs" dxfId="1267" priority="51" operator="greaterThan">
      <formula>1.1</formula>
    </cfRule>
    <cfRule type="cellIs" dxfId="1266" priority="52" operator="between">
      <formula>100%</formula>
      <formula>110%</formula>
    </cfRule>
    <cfRule type="cellIs" dxfId="1265" priority="53" operator="between">
      <formula>70%</formula>
      <formula>99.9999999%</formula>
    </cfRule>
    <cfRule type="cellIs" dxfId="1264" priority="54" operator="between">
      <formula>0</formula>
      <formula>0.6999999999999</formula>
    </cfRule>
  </conditionalFormatting>
  <hyperlinks>
    <hyperlink ref="Q31" location="Principal!A1" display="volver al índice" xr:uid="{0D39DAA6-6DF2-458C-94AF-8BA795CD55AC}"/>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634B25A2-A88A-43C5-B5A3-302C5E323A9F}">
            <xm:f>NOT(ISERROR(SEARCH("-",P4)))</xm:f>
            <xm:f>"-"</xm:f>
            <x14:dxf>
              <fill>
                <patternFill>
                  <bgColor rgb="FF000000"/>
                </patternFill>
              </fill>
            </x14:dxf>
          </x14:cfRule>
          <xm:sqref>P4:P30</xm:sqref>
        </x14:conditionalFormatting>
      </x14:conditionalFormattings>
    </ext>
  </extLst>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849F-61B8-4638-A789-670E76092E2C}">
  <sheetPr codeName="Sheet14">
    <pageSetUpPr fitToPage="1"/>
  </sheetPr>
  <dimension ref="A1:Q3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9.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11</v>
      </c>
      <c r="E1" s="9" t="s">
        <v>550</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382</v>
      </c>
      <c r="M4" s="30">
        <v>0.66500000000000004</v>
      </c>
      <c r="N4" s="30">
        <v>0.69350000000000001</v>
      </c>
      <c r="O4" s="31">
        <v>1.0428571428571427</v>
      </c>
      <c r="P4" s="31">
        <v>1.0428571428571427</v>
      </c>
      <c r="Q4" s="42" t="s">
        <v>2029</v>
      </c>
    </row>
    <row r="5" spans="1:17" ht="76.5" thickTop="1" thickBot="1" x14ac:dyDescent="0.3">
      <c r="A5" s="25">
        <v>132</v>
      </c>
      <c r="B5" s="26" t="s">
        <v>438</v>
      </c>
      <c r="C5" s="27" t="s">
        <v>127</v>
      </c>
      <c r="D5" s="27" t="s">
        <v>358</v>
      </c>
      <c r="E5" s="27" t="s">
        <v>442</v>
      </c>
      <c r="F5" s="27" t="s">
        <v>442</v>
      </c>
      <c r="G5" s="27" t="s">
        <v>231</v>
      </c>
      <c r="H5" s="28">
        <v>990300000000</v>
      </c>
      <c r="I5" s="27" t="s">
        <v>123</v>
      </c>
      <c r="J5" s="27" t="s">
        <v>124</v>
      </c>
      <c r="K5" s="29" t="s">
        <v>238</v>
      </c>
      <c r="L5" s="52" t="s">
        <v>443</v>
      </c>
      <c r="M5" s="30">
        <v>990300000000</v>
      </c>
      <c r="N5" s="30">
        <v>1031398641222</v>
      </c>
      <c r="O5" s="31">
        <v>1.0415012028900332</v>
      </c>
      <c r="P5" s="31">
        <v>1.0415012028900332</v>
      </c>
      <c r="Q5" s="44" t="s">
        <v>2030</v>
      </c>
    </row>
    <row r="6" spans="1:17" ht="114" thickTop="1" thickBot="1" x14ac:dyDescent="0.3">
      <c r="A6" s="25">
        <v>65</v>
      </c>
      <c r="B6" s="26" t="s">
        <v>438</v>
      </c>
      <c r="C6" s="27" t="s">
        <v>127</v>
      </c>
      <c r="D6" s="27" t="s">
        <v>128</v>
      </c>
      <c r="E6" s="27" t="s">
        <v>359</v>
      </c>
      <c r="F6" s="27" t="s">
        <v>360</v>
      </c>
      <c r="G6" s="27" t="s">
        <v>122</v>
      </c>
      <c r="H6" s="28">
        <v>0.2</v>
      </c>
      <c r="I6" s="27" t="s">
        <v>132</v>
      </c>
      <c r="J6" s="27" t="s">
        <v>126</v>
      </c>
      <c r="K6" s="29" t="s">
        <v>15</v>
      </c>
      <c r="L6" s="52" t="s">
        <v>382</v>
      </c>
      <c r="M6" s="30">
        <v>0.2</v>
      </c>
      <c r="N6" s="30">
        <v>1</v>
      </c>
      <c r="O6" s="31">
        <v>5</v>
      </c>
      <c r="P6" s="31">
        <v>2</v>
      </c>
      <c r="Q6" s="329" t="s">
        <v>2031</v>
      </c>
    </row>
    <row r="7" spans="1:17" ht="207.75" thickTop="1" thickBot="1" x14ac:dyDescent="0.3">
      <c r="A7" s="25">
        <v>2</v>
      </c>
      <c r="B7" s="26" t="s">
        <v>438</v>
      </c>
      <c r="C7" s="27" t="s">
        <v>127</v>
      </c>
      <c r="D7" s="27" t="s">
        <v>265</v>
      </c>
      <c r="E7" s="27" t="s">
        <v>444</v>
      </c>
      <c r="F7" s="27" t="s">
        <v>445</v>
      </c>
      <c r="G7" s="27" t="s">
        <v>440</v>
      </c>
      <c r="H7" s="28">
        <v>3851754.9963625954</v>
      </c>
      <c r="I7" s="27" t="s">
        <v>123</v>
      </c>
      <c r="J7" s="27" t="s">
        <v>124</v>
      </c>
      <c r="K7" s="29" t="s">
        <v>45</v>
      </c>
      <c r="L7" s="52" t="s">
        <v>404</v>
      </c>
      <c r="M7" s="30">
        <v>3851754.9963625954</v>
      </c>
      <c r="N7" s="30">
        <v>3831438.6097701089</v>
      </c>
      <c r="O7" s="31">
        <v>0.99472542085058058</v>
      </c>
      <c r="P7" s="31">
        <v>0.99472542085058058</v>
      </c>
      <c r="Q7" s="42" t="s">
        <v>2032</v>
      </c>
    </row>
    <row r="8" spans="1:17" ht="76.5" thickTop="1" thickBot="1" x14ac:dyDescent="0.3">
      <c r="A8" s="25">
        <v>133</v>
      </c>
      <c r="B8" s="26" t="s">
        <v>438</v>
      </c>
      <c r="C8" s="27" t="s">
        <v>127</v>
      </c>
      <c r="D8" s="27" t="s">
        <v>358</v>
      </c>
      <c r="E8" s="27" t="s">
        <v>237</v>
      </c>
      <c r="F8" s="27" t="s">
        <v>237</v>
      </c>
      <c r="G8" s="27" t="s">
        <v>231</v>
      </c>
      <c r="H8" s="28">
        <v>609379593406.59338</v>
      </c>
      <c r="I8" s="27" t="s">
        <v>123</v>
      </c>
      <c r="J8" s="27" t="s">
        <v>124</v>
      </c>
      <c r="K8" s="29" t="s">
        <v>238</v>
      </c>
      <c r="L8" s="52" t="s">
        <v>443</v>
      </c>
      <c r="M8" s="30">
        <v>609379593406.59338</v>
      </c>
      <c r="N8" s="30">
        <v>715596023534</v>
      </c>
      <c r="O8" s="31">
        <v>1.1743025714622779</v>
      </c>
      <c r="P8" s="31">
        <v>1.1743025714622779</v>
      </c>
      <c r="Q8" s="42" t="s">
        <v>2033</v>
      </c>
    </row>
    <row r="9" spans="1:17" ht="95.25" thickTop="1" thickBot="1" x14ac:dyDescent="0.3">
      <c r="A9" s="25">
        <v>66</v>
      </c>
      <c r="B9" s="26" t="s">
        <v>438</v>
      </c>
      <c r="C9" s="27" t="s">
        <v>127</v>
      </c>
      <c r="D9" s="27" t="s">
        <v>128</v>
      </c>
      <c r="E9" s="27" t="s">
        <v>361</v>
      </c>
      <c r="F9" s="27" t="s">
        <v>383</v>
      </c>
      <c r="G9" s="27" t="s">
        <v>122</v>
      </c>
      <c r="H9" s="28">
        <v>1</v>
      </c>
      <c r="I9" s="27" t="s">
        <v>132</v>
      </c>
      <c r="J9" s="27" t="s">
        <v>126</v>
      </c>
      <c r="K9" s="29" t="s">
        <v>15</v>
      </c>
      <c r="L9" s="52" t="s">
        <v>382</v>
      </c>
      <c r="M9" s="30">
        <v>1</v>
      </c>
      <c r="N9" s="30">
        <v>1</v>
      </c>
      <c r="O9" s="31">
        <v>1</v>
      </c>
      <c r="P9" s="31">
        <v>1</v>
      </c>
      <c r="Q9" s="329" t="s">
        <v>2034</v>
      </c>
    </row>
    <row r="10" spans="1:17" ht="76.5" thickTop="1" thickBot="1" x14ac:dyDescent="0.3">
      <c r="A10" s="25">
        <v>4</v>
      </c>
      <c r="B10" s="26" t="s">
        <v>438</v>
      </c>
      <c r="C10" s="27" t="s">
        <v>127</v>
      </c>
      <c r="D10" s="27" t="s">
        <v>268</v>
      </c>
      <c r="E10" s="27" t="s">
        <v>269</v>
      </c>
      <c r="F10" s="27" t="s">
        <v>447</v>
      </c>
      <c r="G10" s="27" t="s">
        <v>207</v>
      </c>
      <c r="H10" s="28">
        <v>6299</v>
      </c>
      <c r="I10" s="27" t="s">
        <v>123</v>
      </c>
      <c r="J10" s="27" t="s">
        <v>124</v>
      </c>
      <c r="K10" s="29" t="s">
        <v>45</v>
      </c>
      <c r="L10" s="52" t="s">
        <v>551</v>
      </c>
      <c r="M10" s="30">
        <v>6299</v>
      </c>
      <c r="N10" s="30">
        <v>6867</v>
      </c>
      <c r="O10" s="31">
        <v>1.0901730433402128</v>
      </c>
      <c r="P10" s="31">
        <v>1.0901730433402128</v>
      </c>
      <c r="Q10" s="42" t="s">
        <v>2035</v>
      </c>
    </row>
    <row r="11" spans="1:17" ht="76.5" thickTop="1" thickBot="1" x14ac:dyDescent="0.3">
      <c r="A11" s="25">
        <v>19</v>
      </c>
      <c r="B11" s="26" t="s">
        <v>449</v>
      </c>
      <c r="C11" s="27" t="s">
        <v>160</v>
      </c>
      <c r="D11" s="27" t="s">
        <v>402</v>
      </c>
      <c r="E11" s="27" t="s">
        <v>450</v>
      </c>
      <c r="F11" s="27" t="s">
        <v>451</v>
      </c>
      <c r="G11" s="27" t="s">
        <v>122</v>
      </c>
      <c r="H11" s="28">
        <v>1</v>
      </c>
      <c r="I11" s="27" t="s">
        <v>153</v>
      </c>
      <c r="J11" s="27" t="s">
        <v>261</v>
      </c>
      <c r="K11" s="29" t="s">
        <v>51</v>
      </c>
      <c r="L11" s="52" t="s">
        <v>393</v>
      </c>
      <c r="M11" s="30">
        <v>1</v>
      </c>
      <c r="N11" s="30">
        <v>1</v>
      </c>
      <c r="O11" s="31">
        <v>1</v>
      </c>
      <c r="P11" s="31">
        <v>1</v>
      </c>
      <c r="Q11" s="42" t="s">
        <v>2036</v>
      </c>
    </row>
    <row r="12" spans="1:17" ht="95.25" thickTop="1" thickBot="1" x14ac:dyDescent="0.3">
      <c r="A12" s="137">
        <v>20</v>
      </c>
      <c r="B12" s="138" t="s">
        <v>449</v>
      </c>
      <c r="C12" s="140" t="s">
        <v>160</v>
      </c>
      <c r="D12" s="140" t="s">
        <v>402</v>
      </c>
      <c r="E12" s="140" t="s">
        <v>452</v>
      </c>
      <c r="F12" s="140" t="s">
        <v>453</v>
      </c>
      <c r="G12" s="140" t="s">
        <v>122</v>
      </c>
      <c r="H12" s="141">
        <v>1</v>
      </c>
      <c r="I12" s="140" t="s">
        <v>130</v>
      </c>
      <c r="J12" s="140" t="s">
        <v>126</v>
      </c>
      <c r="K12" s="142" t="s">
        <v>51</v>
      </c>
      <c r="L12" s="146" t="s">
        <v>393</v>
      </c>
      <c r="M12" s="143">
        <v>1</v>
      </c>
      <c r="N12" s="143">
        <v>0</v>
      </c>
      <c r="O12" s="144" t="s">
        <v>406</v>
      </c>
      <c r="P12" s="144" t="s">
        <v>291</v>
      </c>
      <c r="Q12" s="145" t="s">
        <v>2037</v>
      </c>
    </row>
    <row r="13" spans="1:17" ht="64.5" thickTop="1" thickBot="1" x14ac:dyDescent="0.3">
      <c r="A13" s="25">
        <v>26</v>
      </c>
      <c r="B13" s="26" t="s">
        <v>449</v>
      </c>
      <c r="C13" s="27" t="s">
        <v>160</v>
      </c>
      <c r="D13" s="27" t="s">
        <v>278</v>
      </c>
      <c r="E13" s="27" t="s">
        <v>454</v>
      </c>
      <c r="F13" s="27" t="s">
        <v>455</v>
      </c>
      <c r="G13" s="27" t="s">
        <v>207</v>
      </c>
      <c r="H13" s="28">
        <v>8</v>
      </c>
      <c r="I13" s="27" t="s">
        <v>132</v>
      </c>
      <c r="J13" s="27" t="s">
        <v>124</v>
      </c>
      <c r="K13" s="29" t="s">
        <v>270</v>
      </c>
      <c r="L13" s="52" t="s">
        <v>551</v>
      </c>
      <c r="M13" s="30">
        <v>8</v>
      </c>
      <c r="N13" s="30">
        <v>8</v>
      </c>
      <c r="O13" s="31">
        <v>1</v>
      </c>
      <c r="P13" s="31">
        <v>1</v>
      </c>
      <c r="Q13" s="42" t="s">
        <v>2038</v>
      </c>
    </row>
    <row r="14" spans="1:17" ht="111.75" thickTop="1" thickBot="1" x14ac:dyDescent="0.3">
      <c r="A14" s="25">
        <v>21</v>
      </c>
      <c r="B14" s="26" t="s">
        <v>449</v>
      </c>
      <c r="C14" s="27" t="s">
        <v>160</v>
      </c>
      <c r="D14" s="27" t="s">
        <v>402</v>
      </c>
      <c r="E14" s="27" t="s">
        <v>526</v>
      </c>
      <c r="F14" s="27" t="s">
        <v>527</v>
      </c>
      <c r="G14" s="27" t="s">
        <v>122</v>
      </c>
      <c r="H14" s="28">
        <v>0.8</v>
      </c>
      <c r="I14" s="27" t="s">
        <v>132</v>
      </c>
      <c r="J14" s="27" t="s">
        <v>126</v>
      </c>
      <c r="K14" s="29" t="s">
        <v>51</v>
      </c>
      <c r="L14" s="52" t="s">
        <v>393</v>
      </c>
      <c r="M14" s="30">
        <v>0.8</v>
      </c>
      <c r="N14" s="30">
        <v>0.98750000000000004</v>
      </c>
      <c r="O14" s="31">
        <v>1.234375</v>
      </c>
      <c r="P14" s="31">
        <v>1.234375</v>
      </c>
      <c r="Q14" s="42" t="s">
        <v>2039</v>
      </c>
    </row>
    <row r="15" spans="1:17" ht="95.25" thickTop="1" thickBot="1" x14ac:dyDescent="0.3">
      <c r="A15" s="25">
        <v>27</v>
      </c>
      <c r="B15" s="26" t="s">
        <v>449</v>
      </c>
      <c r="C15" s="27" t="s">
        <v>160</v>
      </c>
      <c r="D15" s="27" t="s">
        <v>277</v>
      </c>
      <c r="E15" s="27" t="s">
        <v>456</v>
      </c>
      <c r="F15" s="27" t="s">
        <v>457</v>
      </c>
      <c r="G15" s="27" t="s">
        <v>207</v>
      </c>
      <c r="H15" s="28">
        <v>22</v>
      </c>
      <c r="I15" s="27" t="s">
        <v>132</v>
      </c>
      <c r="J15" s="27" t="s">
        <v>124</v>
      </c>
      <c r="K15" s="29" t="s">
        <v>270</v>
      </c>
      <c r="L15" s="52" t="s">
        <v>551</v>
      </c>
      <c r="M15" s="30">
        <v>22</v>
      </c>
      <c r="N15" s="30">
        <v>71</v>
      </c>
      <c r="O15" s="31">
        <v>3.2272727272727271</v>
      </c>
      <c r="P15" s="31">
        <v>2</v>
      </c>
      <c r="Q15" s="42" t="s">
        <v>2040</v>
      </c>
    </row>
    <row r="16" spans="1:17" ht="76.5" thickTop="1" thickBot="1" x14ac:dyDescent="0.3">
      <c r="A16" s="25">
        <v>61</v>
      </c>
      <c r="B16" s="26" t="s">
        <v>449</v>
      </c>
      <c r="C16" s="27" t="s">
        <v>133</v>
      </c>
      <c r="D16" s="27" t="s">
        <v>362</v>
      </c>
      <c r="E16" s="27" t="s">
        <v>144</v>
      </c>
      <c r="F16" s="27" t="s">
        <v>363</v>
      </c>
      <c r="G16" s="27" t="s">
        <v>145</v>
      </c>
      <c r="H16" s="28">
        <v>10.199999999999999</v>
      </c>
      <c r="I16" s="27" t="s">
        <v>123</v>
      </c>
      <c r="J16" s="27" t="s">
        <v>138</v>
      </c>
      <c r="K16" s="29" t="s">
        <v>7</v>
      </c>
      <c r="L16" s="52" t="s">
        <v>382</v>
      </c>
      <c r="M16" s="30">
        <v>10.199999999999999</v>
      </c>
      <c r="N16" s="30">
        <v>5.8719999999999999</v>
      </c>
      <c r="O16" s="31">
        <v>1.7370572207084467</v>
      </c>
      <c r="P16" s="31">
        <v>1.7370572207084467</v>
      </c>
      <c r="Q16" s="42" t="s">
        <v>2041</v>
      </c>
    </row>
    <row r="17" spans="1:17" ht="95.25" thickTop="1" thickBot="1" x14ac:dyDescent="0.3">
      <c r="A17" s="25">
        <v>9</v>
      </c>
      <c r="B17" s="26" t="s">
        <v>449</v>
      </c>
      <c r="C17" s="27" t="s">
        <v>133</v>
      </c>
      <c r="D17" s="27" t="s">
        <v>275</v>
      </c>
      <c r="E17" s="27" t="s">
        <v>458</v>
      </c>
      <c r="F17" s="27" t="s">
        <v>459</v>
      </c>
      <c r="G17" s="27" t="s">
        <v>122</v>
      </c>
      <c r="H17" s="28">
        <v>1</v>
      </c>
      <c r="I17" s="27" t="s">
        <v>132</v>
      </c>
      <c r="J17" s="27" t="s">
        <v>124</v>
      </c>
      <c r="K17" s="29" t="s">
        <v>57</v>
      </c>
      <c r="L17" s="52" t="s">
        <v>393</v>
      </c>
      <c r="M17" s="30">
        <v>1</v>
      </c>
      <c r="N17" s="30">
        <v>1</v>
      </c>
      <c r="O17" s="31">
        <v>1</v>
      </c>
      <c r="P17" s="31">
        <v>1</v>
      </c>
      <c r="Q17" s="336" t="s">
        <v>2042</v>
      </c>
    </row>
    <row r="18" spans="1:17" ht="170.25" thickTop="1" thickBot="1" x14ac:dyDescent="0.3">
      <c r="A18" s="25">
        <v>71</v>
      </c>
      <c r="B18" s="26" t="s">
        <v>460</v>
      </c>
      <c r="C18" s="27" t="s">
        <v>149</v>
      </c>
      <c r="D18" s="27" t="s">
        <v>461</v>
      </c>
      <c r="E18" s="27" t="s">
        <v>174</v>
      </c>
      <c r="F18" s="27" t="s">
        <v>462</v>
      </c>
      <c r="G18" s="27" t="s">
        <v>122</v>
      </c>
      <c r="H18" s="28">
        <v>1</v>
      </c>
      <c r="I18" s="27" t="s">
        <v>153</v>
      </c>
      <c r="J18" s="27" t="s">
        <v>126</v>
      </c>
      <c r="K18" s="29" t="s">
        <v>13</v>
      </c>
      <c r="L18" s="52" t="s">
        <v>382</v>
      </c>
      <c r="M18" s="30">
        <v>1</v>
      </c>
      <c r="N18" s="30">
        <v>0.81200000000000006</v>
      </c>
      <c r="O18" s="31">
        <v>0.81200000000000006</v>
      </c>
      <c r="P18" s="31">
        <v>0.81200000000000006</v>
      </c>
      <c r="Q18" s="42" t="s">
        <v>2043</v>
      </c>
    </row>
    <row r="19" spans="1:17" ht="57.75" thickTop="1" thickBot="1" x14ac:dyDescent="0.3">
      <c r="A19" s="25">
        <v>134</v>
      </c>
      <c r="B19" s="26" t="s">
        <v>460</v>
      </c>
      <c r="C19" s="27" t="s">
        <v>203</v>
      </c>
      <c r="D19" s="27" t="s">
        <v>239</v>
      </c>
      <c r="E19" s="27" t="s">
        <v>463</v>
      </c>
      <c r="F19" s="27" t="s">
        <v>464</v>
      </c>
      <c r="G19" s="27" t="s">
        <v>207</v>
      </c>
      <c r="H19" s="28">
        <v>220</v>
      </c>
      <c r="I19" s="27" t="s">
        <v>132</v>
      </c>
      <c r="J19" s="27" t="s">
        <v>124</v>
      </c>
      <c r="K19" s="29" t="s">
        <v>238</v>
      </c>
      <c r="L19" s="52" t="s">
        <v>417</v>
      </c>
      <c r="M19" s="30">
        <v>220</v>
      </c>
      <c r="N19" s="30">
        <v>244</v>
      </c>
      <c r="O19" s="31">
        <v>1.1090909090909091</v>
      </c>
      <c r="P19" s="31">
        <v>1.1090909090909091</v>
      </c>
      <c r="Q19" s="42" t="s">
        <v>2044</v>
      </c>
    </row>
    <row r="20" spans="1:17" ht="76.5" thickTop="1" thickBot="1" x14ac:dyDescent="0.3">
      <c r="A20" s="25">
        <v>135</v>
      </c>
      <c r="B20" s="26" t="s">
        <v>460</v>
      </c>
      <c r="C20" s="27" t="s">
        <v>203</v>
      </c>
      <c r="D20" s="27" t="s">
        <v>465</v>
      </c>
      <c r="E20" s="27" t="s">
        <v>465</v>
      </c>
      <c r="F20" s="27" t="s">
        <v>466</v>
      </c>
      <c r="G20" s="27" t="s">
        <v>207</v>
      </c>
      <c r="H20" s="28">
        <v>70</v>
      </c>
      <c r="I20" s="27" t="s">
        <v>132</v>
      </c>
      <c r="J20" s="27" t="s">
        <v>124</v>
      </c>
      <c r="K20" s="29" t="s">
        <v>238</v>
      </c>
      <c r="L20" s="52" t="s">
        <v>417</v>
      </c>
      <c r="M20" s="30">
        <v>70</v>
      </c>
      <c r="N20" s="30">
        <v>129</v>
      </c>
      <c r="O20" s="31">
        <v>1.8428571428571427</v>
      </c>
      <c r="P20" s="31">
        <v>1.8428571428571427</v>
      </c>
      <c r="Q20" s="42" t="s">
        <v>2045</v>
      </c>
    </row>
    <row r="21" spans="1:17" ht="114" thickTop="1" thickBot="1" x14ac:dyDescent="0.3">
      <c r="A21" s="25">
        <v>18</v>
      </c>
      <c r="B21" s="26" t="s">
        <v>460</v>
      </c>
      <c r="C21" s="27" t="s">
        <v>203</v>
      </c>
      <c r="D21" s="27" t="s">
        <v>256</v>
      </c>
      <c r="E21" s="27" t="s">
        <v>1032</v>
      </c>
      <c r="F21" s="27" t="s">
        <v>468</v>
      </c>
      <c r="G21" s="27" t="s">
        <v>122</v>
      </c>
      <c r="H21" s="28">
        <v>1</v>
      </c>
      <c r="I21" s="27" t="s">
        <v>132</v>
      </c>
      <c r="J21" s="27" t="s">
        <v>124</v>
      </c>
      <c r="K21" s="29" t="s">
        <v>238</v>
      </c>
      <c r="L21" s="52" t="s">
        <v>443</v>
      </c>
      <c r="M21" s="30">
        <v>1</v>
      </c>
      <c r="N21" s="30">
        <v>1</v>
      </c>
      <c r="O21" s="31">
        <v>1</v>
      </c>
      <c r="P21" s="31">
        <v>1</v>
      </c>
      <c r="Q21" s="42" t="s">
        <v>2046</v>
      </c>
    </row>
    <row r="22" spans="1:17" ht="76.5" thickTop="1" thickBot="1" x14ac:dyDescent="0.3">
      <c r="A22" s="25">
        <v>10</v>
      </c>
      <c r="B22" s="26" t="s">
        <v>460</v>
      </c>
      <c r="C22" s="27" t="s">
        <v>160</v>
      </c>
      <c r="D22" s="27" t="s">
        <v>405</v>
      </c>
      <c r="E22" s="27" t="s">
        <v>469</v>
      </c>
      <c r="F22" s="27" t="s">
        <v>470</v>
      </c>
      <c r="G22" s="27" t="s">
        <v>207</v>
      </c>
      <c r="H22" s="28">
        <v>10</v>
      </c>
      <c r="I22" s="27" t="s">
        <v>132</v>
      </c>
      <c r="J22" s="27" t="s">
        <v>124</v>
      </c>
      <c r="K22" s="29" t="s">
        <v>270</v>
      </c>
      <c r="L22" s="52" t="s">
        <v>551</v>
      </c>
      <c r="M22" s="30">
        <v>10</v>
      </c>
      <c r="N22" s="30">
        <v>48</v>
      </c>
      <c r="O22" s="31">
        <v>4.8</v>
      </c>
      <c r="P22" s="31">
        <v>2</v>
      </c>
      <c r="Q22" s="42" t="s">
        <v>2047</v>
      </c>
    </row>
    <row r="23" spans="1:17" ht="151.5" thickTop="1" thickBot="1" x14ac:dyDescent="0.3">
      <c r="A23" s="25">
        <v>11</v>
      </c>
      <c r="B23" s="26" t="s">
        <v>460</v>
      </c>
      <c r="C23" s="27" t="s">
        <v>203</v>
      </c>
      <c r="D23" s="27" t="s">
        <v>471</v>
      </c>
      <c r="E23" s="27" t="s">
        <v>472</v>
      </c>
      <c r="F23" s="27" t="s">
        <v>473</v>
      </c>
      <c r="G23" s="27" t="s">
        <v>207</v>
      </c>
      <c r="H23" s="28">
        <v>19120</v>
      </c>
      <c r="I23" s="27" t="s">
        <v>123</v>
      </c>
      <c r="J23" s="27" t="s">
        <v>124</v>
      </c>
      <c r="K23" s="29" t="s">
        <v>49</v>
      </c>
      <c r="L23" s="52" t="s">
        <v>551</v>
      </c>
      <c r="M23" s="30">
        <v>19120</v>
      </c>
      <c r="N23" s="30">
        <v>27879</v>
      </c>
      <c r="O23" s="31">
        <v>1.4581066945606695</v>
      </c>
      <c r="P23" s="31">
        <v>1.4581066945606695</v>
      </c>
      <c r="Q23" s="42" t="s">
        <v>2048</v>
      </c>
    </row>
    <row r="24" spans="1:17" ht="151.5" thickTop="1" thickBot="1" x14ac:dyDescent="0.3">
      <c r="A24" s="25">
        <v>12</v>
      </c>
      <c r="B24" s="26" t="s">
        <v>460</v>
      </c>
      <c r="C24" s="27" t="s">
        <v>203</v>
      </c>
      <c r="D24" s="27" t="s">
        <v>475</v>
      </c>
      <c r="E24" s="27" t="s">
        <v>476</v>
      </c>
      <c r="F24" s="27" t="s">
        <v>477</v>
      </c>
      <c r="G24" s="27" t="s">
        <v>207</v>
      </c>
      <c r="H24" s="28">
        <v>5000</v>
      </c>
      <c r="I24" s="27" t="s">
        <v>123</v>
      </c>
      <c r="J24" s="27" t="s">
        <v>124</v>
      </c>
      <c r="K24" s="29" t="s">
        <v>49</v>
      </c>
      <c r="L24" s="52" t="s">
        <v>551</v>
      </c>
      <c r="M24" s="30">
        <v>5000</v>
      </c>
      <c r="N24" s="30">
        <v>11630</v>
      </c>
      <c r="O24" s="31">
        <v>2.3260000000000001</v>
      </c>
      <c r="P24" s="31">
        <v>2</v>
      </c>
      <c r="Q24" s="42" t="s">
        <v>2049</v>
      </c>
    </row>
    <row r="25" spans="1:17" ht="151.5" thickTop="1" thickBot="1" x14ac:dyDescent="0.3">
      <c r="A25" s="25">
        <v>69</v>
      </c>
      <c r="B25" s="26" t="s">
        <v>480</v>
      </c>
      <c r="C25" s="27" t="s">
        <v>160</v>
      </c>
      <c r="D25" s="27" t="s">
        <v>169</v>
      </c>
      <c r="E25" s="27" t="s">
        <v>170</v>
      </c>
      <c r="F25" s="27" t="s">
        <v>386</v>
      </c>
      <c r="G25" s="27" t="s">
        <v>122</v>
      </c>
      <c r="H25" s="28">
        <v>1</v>
      </c>
      <c r="I25" s="27" t="s">
        <v>132</v>
      </c>
      <c r="J25" s="27" t="s">
        <v>126</v>
      </c>
      <c r="K25" s="29" t="s">
        <v>13</v>
      </c>
      <c r="L25" s="52" t="s">
        <v>382</v>
      </c>
      <c r="M25" s="30">
        <v>1</v>
      </c>
      <c r="N25" s="30">
        <v>0.99750000000000005</v>
      </c>
      <c r="O25" s="31">
        <v>0.99750000000000005</v>
      </c>
      <c r="P25" s="31">
        <v>0.99750000000000005</v>
      </c>
      <c r="Q25" s="42" t="s">
        <v>2050</v>
      </c>
    </row>
    <row r="26" spans="1:17" ht="57.75" thickTop="1" thickBot="1" x14ac:dyDescent="0.3">
      <c r="A26" s="25">
        <v>75</v>
      </c>
      <c r="B26" s="26" t="s">
        <v>480</v>
      </c>
      <c r="C26" s="27" t="s">
        <v>160</v>
      </c>
      <c r="D26" s="27" t="s">
        <v>364</v>
      </c>
      <c r="E26" s="27" t="s">
        <v>377</v>
      </c>
      <c r="F26" s="27" t="s">
        <v>166</v>
      </c>
      <c r="G26" s="27" t="s">
        <v>122</v>
      </c>
      <c r="H26" s="28">
        <v>1</v>
      </c>
      <c r="I26" s="27" t="s">
        <v>132</v>
      </c>
      <c r="J26" s="27" t="s">
        <v>126</v>
      </c>
      <c r="K26" s="29" t="s">
        <v>11</v>
      </c>
      <c r="L26" s="52" t="s">
        <v>382</v>
      </c>
      <c r="M26" s="30">
        <v>1</v>
      </c>
      <c r="N26" s="30">
        <v>1</v>
      </c>
      <c r="O26" s="31">
        <v>1</v>
      </c>
      <c r="P26" s="31">
        <v>1</v>
      </c>
      <c r="Q26" s="42" t="s">
        <v>2051</v>
      </c>
    </row>
    <row r="27" spans="1:17" ht="76.5" thickTop="1" thickBot="1" x14ac:dyDescent="0.3">
      <c r="A27" s="25">
        <v>67</v>
      </c>
      <c r="B27" s="26" t="s">
        <v>480</v>
      </c>
      <c r="C27" s="27" t="s">
        <v>149</v>
      </c>
      <c r="D27" s="27" t="s">
        <v>461</v>
      </c>
      <c r="E27" s="27" t="s">
        <v>175</v>
      </c>
      <c r="F27" s="27" t="s">
        <v>176</v>
      </c>
      <c r="G27" s="27" t="s">
        <v>122</v>
      </c>
      <c r="H27" s="28">
        <v>1</v>
      </c>
      <c r="I27" s="27" t="s">
        <v>173</v>
      </c>
      <c r="J27" s="27" t="s">
        <v>126</v>
      </c>
      <c r="K27" s="29" t="s">
        <v>15</v>
      </c>
      <c r="L27" s="52" t="s">
        <v>382</v>
      </c>
      <c r="M27" s="30">
        <v>1</v>
      </c>
      <c r="N27" s="30">
        <v>1</v>
      </c>
      <c r="O27" s="31">
        <v>1</v>
      </c>
      <c r="P27" s="31">
        <v>1</v>
      </c>
      <c r="Q27" s="44" t="s">
        <v>2052</v>
      </c>
    </row>
    <row r="28" spans="1:17" ht="189" thickTop="1" thickBot="1" x14ac:dyDescent="0.3">
      <c r="A28" s="25">
        <v>72</v>
      </c>
      <c r="B28" s="26" t="s">
        <v>480</v>
      </c>
      <c r="C28" s="27" t="s">
        <v>149</v>
      </c>
      <c r="D28" s="27" t="s">
        <v>461</v>
      </c>
      <c r="E28" s="27" t="s">
        <v>481</v>
      </c>
      <c r="F28" s="27" t="s">
        <v>482</v>
      </c>
      <c r="G28" s="27" t="s">
        <v>122</v>
      </c>
      <c r="H28" s="28">
        <v>0.75</v>
      </c>
      <c r="I28" s="27" t="s">
        <v>153</v>
      </c>
      <c r="J28" s="27" t="s">
        <v>126</v>
      </c>
      <c r="K28" s="29" t="s">
        <v>13</v>
      </c>
      <c r="L28" s="52" t="s">
        <v>382</v>
      </c>
      <c r="M28" s="30">
        <v>0.75</v>
      </c>
      <c r="N28" s="30">
        <v>0.3145</v>
      </c>
      <c r="O28" s="31">
        <v>0.41933333333333334</v>
      </c>
      <c r="P28" s="31">
        <v>0.41933333333333334</v>
      </c>
      <c r="Q28" s="42" t="s">
        <v>2053</v>
      </c>
    </row>
    <row r="29" spans="1:17" ht="95.25" thickTop="1" thickBot="1" x14ac:dyDescent="0.3">
      <c r="A29" s="25">
        <v>68</v>
      </c>
      <c r="B29" s="26" t="s">
        <v>480</v>
      </c>
      <c r="C29" s="27" t="s">
        <v>149</v>
      </c>
      <c r="D29" s="27" t="s">
        <v>461</v>
      </c>
      <c r="E29" s="27" t="s">
        <v>483</v>
      </c>
      <c r="F29" s="27" t="s">
        <v>484</v>
      </c>
      <c r="G29" s="27" t="s">
        <v>122</v>
      </c>
      <c r="H29" s="28">
        <v>1</v>
      </c>
      <c r="I29" s="27" t="s">
        <v>153</v>
      </c>
      <c r="J29" s="27" t="s">
        <v>126</v>
      </c>
      <c r="K29" s="29" t="s">
        <v>15</v>
      </c>
      <c r="L29" s="52" t="s">
        <v>382</v>
      </c>
      <c r="M29" s="30">
        <v>1</v>
      </c>
      <c r="N29" s="30">
        <v>1</v>
      </c>
      <c r="O29" s="31">
        <v>1</v>
      </c>
      <c r="P29" s="31">
        <v>1</v>
      </c>
      <c r="Q29" s="42" t="s">
        <v>2054</v>
      </c>
    </row>
    <row r="30" spans="1:17" ht="114" thickTop="1" thickBot="1" x14ac:dyDescent="0.3">
      <c r="A30" s="25">
        <v>64</v>
      </c>
      <c r="B30" s="26" t="s">
        <v>480</v>
      </c>
      <c r="C30" s="27" t="s">
        <v>149</v>
      </c>
      <c r="D30" s="27" t="s">
        <v>150</v>
      </c>
      <c r="E30" s="27" t="s">
        <v>151</v>
      </c>
      <c r="F30" s="27" t="s">
        <v>152</v>
      </c>
      <c r="G30" s="27" t="s">
        <v>122</v>
      </c>
      <c r="H30" s="28">
        <v>1</v>
      </c>
      <c r="I30" s="27" t="s">
        <v>153</v>
      </c>
      <c r="J30" s="27" t="s">
        <v>126</v>
      </c>
      <c r="K30" s="29" t="s">
        <v>7</v>
      </c>
      <c r="L30" s="52" t="s">
        <v>382</v>
      </c>
      <c r="M30" s="30">
        <v>1</v>
      </c>
      <c r="N30" s="30">
        <v>0.99750000000000005</v>
      </c>
      <c r="O30" s="31">
        <v>0.99750000000000005</v>
      </c>
      <c r="P30" s="31">
        <v>0.99750000000000005</v>
      </c>
      <c r="Q30" s="42" t="s">
        <v>2055</v>
      </c>
    </row>
    <row r="31" spans="1:17" ht="189" thickTop="1" thickBot="1" x14ac:dyDescent="0.3">
      <c r="A31" s="25">
        <v>105</v>
      </c>
      <c r="B31" s="26" t="s">
        <v>485</v>
      </c>
      <c r="C31" s="27" t="s">
        <v>154</v>
      </c>
      <c r="D31" s="27" t="s">
        <v>165</v>
      </c>
      <c r="E31" s="27" t="s">
        <v>155</v>
      </c>
      <c r="F31" s="27" t="s">
        <v>486</v>
      </c>
      <c r="G31" s="27" t="s">
        <v>122</v>
      </c>
      <c r="H31" s="28">
        <v>0.9</v>
      </c>
      <c r="I31" s="27" t="s">
        <v>132</v>
      </c>
      <c r="J31" s="27" t="s">
        <v>126</v>
      </c>
      <c r="K31" s="29" t="s">
        <v>87</v>
      </c>
      <c r="L31" s="52" t="s">
        <v>391</v>
      </c>
      <c r="M31" s="30">
        <v>0.9</v>
      </c>
      <c r="N31" s="30">
        <v>1.0899999999999999</v>
      </c>
      <c r="O31" s="31">
        <v>1.211111111111111</v>
      </c>
      <c r="P31" s="31">
        <v>1.211111111111111</v>
      </c>
      <c r="Q31" s="42" t="s">
        <v>2056</v>
      </c>
    </row>
    <row r="32" spans="1:17" ht="34.5" thickTop="1" x14ac:dyDescent="0.35">
      <c r="M32" s="320"/>
      <c r="N32" s="320"/>
      <c r="O32" s="317" t="s">
        <v>157</v>
      </c>
      <c r="P32" s="318">
        <v>1.2282403997430318</v>
      </c>
      <c r="Q32" s="319" t="s">
        <v>158</v>
      </c>
    </row>
  </sheetData>
  <sheetProtection algorithmName="SHA-512" hashValue="1KM+i2USGMUGY2eh+c1DzgQuaSzXwUk2co2bFNB/WLTTFV7qe7wBITuU+hfzdLDhnfPFmyuJdGIfluidIOAaQA==" saltValue="LU1aVKTG9+2GtqGs1lN1/g==" spinCount="100000" sheet="1" formatCells="0" formatColumns="0"/>
  <autoFilter ref="A3:Q31" xr:uid="{00000000-0009-0000-0000-000000000000}"/>
  <conditionalFormatting sqref="B4:B31">
    <cfRule type="containsText" dxfId="1262" priority="55" operator="containsText" text="Normatividad al Servicio del Cambio / Procesos">
      <formula>NOT(ISERROR(SEARCH("Normatividad al Servicio del Cambio / Procesos",B4)))</formula>
    </cfRule>
    <cfRule type="containsText" dxfId="1261" priority="80" operator="containsText" text="Transparencia y Cercanía al Ciudadano / Grupos de Interés ">
      <formula>NOT(ISERROR(SEARCH("Transparencia y Cercanía al Ciudadano / Grupos de Interés ",B4)))</formula>
    </cfRule>
    <cfRule type="containsText" dxfId="1260" priority="81" operator="containsText" text="Apoyo a la Modernización DIAN / Procesos">
      <formula>NOT(ISERROR(SEARCH("Apoyo a la Modernización DIAN / Procesos",B4)))</formula>
    </cfRule>
    <cfRule type="containsText" dxfId="1259" priority="82" operator="containsText" text="Transformación Cultural y Gestión del Cambio / Talento Humano">
      <formula>NOT(ISERROR(SEARCH("Transformación Cultural y Gestión del Cambio / Talento Humano",B4)))</formula>
    </cfRule>
    <cfRule type="containsText" dxfId="1258" priority="8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1 F4:G31">
    <cfRule type="containsText" dxfId="1257" priority="67" operator="containsText" text="Modernización y Gestión Integral de Procesos del Negocio / Procesos">
      <formula>NOT(ISERROR(SEARCH("Modernización y Gestión Integral de Procesos del Negocio / Procesos",C4)))</formula>
    </cfRule>
    <cfRule type="containsText" dxfId="1256" priority="68" operator="containsText" text="Transparencia y Cercanía al Ciudadano / Grupos de Interés">
      <formula>NOT(ISERROR(SEARCH("Transparencia y Cercanía al Ciudadano / Grupos de Interés",C4)))</formula>
    </cfRule>
    <cfRule type="containsText" dxfId="1255" priority="69" operator="containsText" text="Legitimidad y Sostenibilidad Fiscal / Resultados">
      <formula>NOT(ISERROR(SEARCH("Legitimidad y Sostenibilidad Fiscal / Resultados",C4)))</formula>
    </cfRule>
  </conditionalFormatting>
  <conditionalFormatting sqref="F4:G31 C4:D31">
    <cfRule type="containsText" dxfId="1254" priority="66" operator="containsText" text="Aprendizaje y Crecimiento / Talento Humano">
      <formula>NOT(ISERROR(SEARCH("Aprendizaje y Crecimiento / Talento Humano",C4)))</formula>
    </cfRule>
  </conditionalFormatting>
  <conditionalFormatting sqref="H4:H31 M4:N31">
    <cfRule type="expression" dxfId="1253" priority="60">
      <formula>$G4&lt;&gt;"Porcentaje"</formula>
    </cfRule>
    <cfRule type="expression" dxfId="1252" priority="61">
      <formula>$G4="Porcentaje"</formula>
    </cfRule>
  </conditionalFormatting>
  <conditionalFormatting sqref="I4:J31 F10:G31">
    <cfRule type="containsText" dxfId="1251" priority="56" operator="containsText" text="Aprendizaje y Crecimiento / Talento Humano">
      <formula>NOT(ISERROR(SEARCH("Aprendizaje y Crecimiento / Talento Humano",F4)))</formula>
    </cfRule>
    <cfRule type="containsText" dxfId="1250" priority="57" operator="containsText" text="Modernización y Gestión Integral de Procesos del Negocio / Procesos">
      <formula>NOT(ISERROR(SEARCH("Modernización y Gestión Integral de Procesos del Negocio / Procesos",F4)))</formula>
    </cfRule>
    <cfRule type="containsText" dxfId="1249" priority="58" operator="containsText" text="Transparencia y Cercanía al Ciudadano / Grupos de Interés">
      <formula>NOT(ISERROR(SEARCH("Transparencia y Cercanía al Ciudadano / Grupos de Interés",F4)))</formula>
    </cfRule>
    <cfRule type="containsText" dxfId="1248" priority="59" operator="containsText" text="Legitimidad y Sostenibilidad Fiscal / Resultados">
      <formula>NOT(ISERROR(SEARCH("Legitimidad y Sostenibilidad Fiscal / Resultados",F4)))</formula>
    </cfRule>
  </conditionalFormatting>
  <conditionalFormatting sqref="L4:L31">
    <cfRule type="cellIs" dxfId="1247" priority="34" operator="equal">
      <formula>0</formula>
    </cfRule>
  </conditionalFormatting>
  <conditionalFormatting sqref="O4:O31">
    <cfRule type="containsText" dxfId="1246" priority="70" operator="containsText" text="Sin medición en la vigencia">
      <formula>NOT(ISERROR(SEARCH("Sin medición en la vigencia",O4)))</formula>
    </cfRule>
    <cfRule type="cellIs" dxfId="1245" priority="71" operator="greaterThan">
      <formula>1.1</formula>
    </cfRule>
    <cfRule type="cellIs" dxfId="1244" priority="72" operator="between">
      <formula>100%</formula>
      <formula>110%</formula>
    </cfRule>
    <cfRule type="cellIs" dxfId="1243" priority="73" operator="between">
      <formula>70%</formula>
      <formula>99.9999999%</formula>
    </cfRule>
    <cfRule type="cellIs" dxfId="1242" priority="74" operator="between">
      <formula>0</formula>
      <formula>0.6999999999999</formula>
    </cfRule>
  </conditionalFormatting>
  <conditionalFormatting sqref="P4:P31">
    <cfRule type="cellIs" dxfId="1241" priority="76" operator="greaterThan">
      <formula>1.1</formula>
    </cfRule>
    <cfRule type="cellIs" dxfId="1240" priority="77" operator="between">
      <formula>100%</formula>
      <formula>110%</formula>
    </cfRule>
    <cfRule type="cellIs" dxfId="1239" priority="78" operator="between">
      <formula>70%</formula>
      <formula>99.9999999%</formula>
    </cfRule>
    <cfRule type="cellIs" dxfId="1238" priority="79" operator="between">
      <formula>0</formula>
      <formula>0.6999999999999</formula>
    </cfRule>
  </conditionalFormatting>
  <conditionalFormatting sqref="Q4">
    <cfRule type="cellIs" dxfId="1237" priority="12" operator="equal">
      <formula>0</formula>
    </cfRule>
  </conditionalFormatting>
  <hyperlinks>
    <hyperlink ref="Q32" location="Principal!A1" display="volver al índice" xr:uid="{F6B6D16C-FB6B-4C63-B055-35175D9E6BEB}"/>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5" operator="containsText" id="{9E899674-CCE4-4699-B043-15C11A80A50B}">
            <xm:f>NOT(ISERROR(SEARCH("-",P4)))</xm:f>
            <xm:f>"-"</xm:f>
            <x14:dxf>
              <fill>
                <patternFill>
                  <bgColor rgb="FF000000"/>
                </patternFill>
              </fill>
            </x14:dxf>
          </x14:cfRule>
          <xm:sqref>P4:P31</xm:sqref>
        </x14:conditionalFormatting>
      </x14:conditionalFormattings>
    </ext>
  </extLst>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D007-C74F-48C0-B61F-4F48D633BBBF}">
  <sheetPr codeName="Sheet15">
    <pageSetUpPr fitToPage="1"/>
  </sheetPr>
  <dimension ref="A1:CC44"/>
  <sheetViews>
    <sheetView zoomScale="60" zoomScaleNormal="60" workbookViewId="0">
      <pane xSplit="5" ySplit="3" topLeftCell="BV41"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21" width="11.42578125" style="34"/>
    <col min="22" max="22" width="27.42578125" style="34" customWidth="1"/>
    <col min="23" max="23" width="25" style="34" customWidth="1"/>
    <col min="24" max="24" width="23.28515625" style="34" customWidth="1"/>
    <col min="25" max="25" width="24.7109375" style="34" customWidth="1"/>
    <col min="26" max="26" width="35.28515625" style="34" customWidth="1"/>
    <col min="27" max="35" width="11.42578125" style="34"/>
    <col min="36" max="36" width="25.28515625" style="34" customWidth="1"/>
    <col min="37" max="37" width="20.7109375" style="34" customWidth="1"/>
    <col min="38" max="39" width="26" style="34" customWidth="1"/>
    <col min="40" max="40" width="51.7109375" style="34" customWidth="1"/>
    <col min="41" max="49" width="11.42578125" style="34"/>
    <col min="50" max="52" width="21.7109375" style="34" customWidth="1"/>
    <col min="53" max="53" width="29.5703125" style="34" customWidth="1"/>
    <col min="54" max="54" width="31.42578125" style="34" customWidth="1"/>
    <col min="55" max="67" width="11.42578125" style="34"/>
    <col min="68" max="68" width="48.85546875" style="34" customWidth="1"/>
    <col min="69" max="70" width="11.42578125" style="34"/>
    <col min="71" max="71" width="22.85546875" style="34" customWidth="1"/>
    <col min="72" max="72" width="25.7109375" style="34" customWidth="1"/>
    <col min="73" max="74" width="11.42578125" style="34"/>
    <col min="75" max="75" width="26" style="34" customWidth="1"/>
    <col min="76" max="76" width="23.28515625" style="34" customWidth="1"/>
    <col min="77" max="77" width="18.140625" style="34" customWidth="1"/>
    <col min="78" max="78" width="17.85546875" style="34" customWidth="1"/>
    <col min="79" max="79" width="11.42578125" style="34"/>
    <col min="80" max="80" width="26.42578125" style="34" customWidth="1"/>
    <col min="81" max="81" width="74.5703125" style="34" customWidth="1"/>
    <col min="82" max="16384" width="11.42578125" style="34"/>
  </cols>
  <sheetData>
    <row r="1" spans="1:81" ht="65.25" customHeight="1" thickBot="1" x14ac:dyDescent="0.3">
      <c r="A1" s="5"/>
      <c r="B1" s="6" t="s">
        <v>118</v>
      </c>
      <c r="C1" s="7"/>
      <c r="D1" s="43">
        <v>34</v>
      </c>
      <c r="E1" s="9" t="s">
        <v>638</v>
      </c>
      <c r="F1" s="9"/>
      <c r="G1" s="9"/>
      <c r="H1" s="9"/>
      <c r="I1" s="10"/>
      <c r="J1" s="11"/>
      <c r="K1" s="12"/>
      <c r="L1" s="41"/>
      <c r="M1" s="6"/>
      <c r="N1" s="238"/>
      <c r="O1" s="239"/>
      <c r="P1" s="6"/>
      <c r="Q1" s="240"/>
      <c r="R1" s="239"/>
      <c r="S1" s="6"/>
      <c r="T1" s="240"/>
      <c r="U1" s="239"/>
      <c r="V1" s="238"/>
      <c r="W1" s="238"/>
      <c r="X1" s="241"/>
      <c r="Y1" s="241"/>
      <c r="Z1" s="242"/>
      <c r="AA1" s="6"/>
      <c r="AB1" s="240"/>
      <c r="AC1" s="239"/>
      <c r="AD1" s="6"/>
      <c r="AE1" s="240"/>
      <c r="AF1" s="239"/>
      <c r="AG1" s="6"/>
      <c r="AH1" s="240"/>
      <c r="AI1" s="239"/>
      <c r="AJ1" s="238"/>
      <c r="AK1" s="238"/>
      <c r="AL1" s="241"/>
      <c r="AM1" s="241"/>
      <c r="AN1" s="13"/>
      <c r="AO1" s="6"/>
      <c r="AP1" s="240"/>
      <c r="AQ1" s="239"/>
      <c r="AR1" s="6"/>
      <c r="AS1" s="240"/>
      <c r="AT1" s="239"/>
      <c r="AU1" s="6"/>
      <c r="AV1" s="240"/>
      <c r="AW1" s="239"/>
      <c r="AX1" s="238"/>
      <c r="AY1" s="238"/>
      <c r="AZ1" s="241"/>
      <c r="BA1" s="241"/>
      <c r="BB1" s="13"/>
      <c r="BC1" s="6"/>
      <c r="BD1" s="240"/>
      <c r="BE1" s="239"/>
      <c r="BF1" s="6"/>
      <c r="BG1" s="240"/>
      <c r="BH1" s="239"/>
      <c r="BI1" s="6"/>
      <c r="BJ1" s="240"/>
      <c r="BK1" s="239"/>
      <c r="BL1" s="238"/>
      <c r="BM1" s="238"/>
      <c r="BN1" s="241"/>
      <c r="BO1" s="241"/>
      <c r="BP1" s="13"/>
      <c r="BQ1" s="13"/>
      <c r="BR1" s="13"/>
      <c r="BS1" s="243"/>
      <c r="BT1" s="243"/>
      <c r="BU1" s="244"/>
      <c r="BV1" s="244"/>
      <c r="BW1" s="243"/>
      <c r="BX1" s="243"/>
      <c r="BY1" s="14"/>
      <c r="BZ1" s="14"/>
      <c r="CA1" s="15"/>
      <c r="CB1" s="15"/>
      <c r="CC1" s="13"/>
    </row>
    <row r="2" spans="1:81" ht="69" customHeight="1" thickBot="1" x14ac:dyDescent="0.3">
      <c r="A2" s="5"/>
      <c r="B2" s="6"/>
      <c r="C2" s="43"/>
      <c r="D2" s="43"/>
      <c r="E2" s="82" t="s">
        <v>1000</v>
      </c>
      <c r="F2" s="18"/>
      <c r="G2" s="18"/>
      <c r="H2" s="19"/>
      <c r="I2" s="10"/>
      <c r="J2" s="11"/>
      <c r="K2" s="12"/>
      <c r="L2" s="41"/>
      <c r="M2" s="245" t="s">
        <v>3003</v>
      </c>
      <c r="N2" s="246"/>
      <c r="O2" s="247"/>
      <c r="P2" s="245" t="s">
        <v>3004</v>
      </c>
      <c r="Q2" s="248"/>
      <c r="R2" s="247"/>
      <c r="S2" s="245" t="s">
        <v>3005</v>
      </c>
      <c r="T2" s="248"/>
      <c r="U2" s="247"/>
      <c r="V2" s="249" t="s">
        <v>3006</v>
      </c>
      <c r="W2" s="250"/>
      <c r="X2" s="251"/>
      <c r="Y2" s="251"/>
      <c r="Z2" s="252" t="s">
        <v>17</v>
      </c>
      <c r="AA2" s="245" t="s">
        <v>3007</v>
      </c>
      <c r="AB2" s="248"/>
      <c r="AC2" s="247"/>
      <c r="AD2" s="245" t="s">
        <v>3008</v>
      </c>
      <c r="AE2" s="248"/>
      <c r="AF2" s="247"/>
      <c r="AG2" s="245" t="s">
        <v>3009</v>
      </c>
      <c r="AH2" s="248"/>
      <c r="AI2" s="247"/>
      <c r="AJ2" s="249" t="s">
        <v>3010</v>
      </c>
      <c r="AK2" s="250"/>
      <c r="AL2" s="251"/>
      <c r="AM2" s="251"/>
      <c r="AN2" s="253" t="s">
        <v>17</v>
      </c>
      <c r="AO2" s="245" t="s">
        <v>3011</v>
      </c>
      <c r="AP2" s="248"/>
      <c r="AQ2" s="247"/>
      <c r="AR2" s="245" t="s">
        <v>3012</v>
      </c>
      <c r="AS2" s="248"/>
      <c r="AT2" s="247"/>
      <c r="AU2" s="245" t="s">
        <v>3013</v>
      </c>
      <c r="AV2" s="248"/>
      <c r="AW2" s="247"/>
      <c r="AX2" s="249" t="s">
        <v>3014</v>
      </c>
      <c r="AY2" s="250"/>
      <c r="AZ2" s="251"/>
      <c r="BA2" s="251"/>
      <c r="BB2" s="253" t="s">
        <v>17</v>
      </c>
      <c r="BC2" s="245" t="s">
        <v>3015</v>
      </c>
      <c r="BD2" s="248"/>
      <c r="BE2" s="247"/>
      <c r="BF2" s="245" t="s">
        <v>3016</v>
      </c>
      <c r="BG2" s="248"/>
      <c r="BH2" s="247"/>
      <c r="BI2" s="245" t="s">
        <v>3017</v>
      </c>
      <c r="BJ2" s="248"/>
      <c r="BK2" s="247"/>
      <c r="BL2" s="249" t="s">
        <v>3018</v>
      </c>
      <c r="BM2" s="250"/>
      <c r="BN2" s="251"/>
      <c r="BO2" s="251"/>
      <c r="BP2" s="253" t="s">
        <v>17</v>
      </c>
      <c r="BQ2" s="254" t="s">
        <v>3019</v>
      </c>
      <c r="BR2" s="254"/>
      <c r="BS2" s="255"/>
      <c r="BT2" s="255"/>
      <c r="BU2" s="256" t="s">
        <v>3020</v>
      </c>
      <c r="BV2" s="256"/>
      <c r="BW2" s="257"/>
      <c r="BX2" s="257"/>
      <c r="BY2" s="20" t="s">
        <v>119</v>
      </c>
      <c r="BZ2" s="20"/>
      <c r="CA2" s="21"/>
      <c r="CB2" s="21"/>
      <c r="CC2" s="134" t="s">
        <v>17</v>
      </c>
    </row>
    <row r="3" spans="1:81" ht="95.2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58" t="s">
        <v>3021</v>
      </c>
      <c r="N3" s="258" t="s">
        <v>3022</v>
      </c>
      <c r="O3" s="258" t="s">
        <v>3023</v>
      </c>
      <c r="P3" s="258" t="s">
        <v>3024</v>
      </c>
      <c r="Q3" s="258" t="s">
        <v>3025</v>
      </c>
      <c r="R3" s="258" t="s">
        <v>3026</v>
      </c>
      <c r="S3" s="258" t="s">
        <v>3027</v>
      </c>
      <c r="T3" s="258" t="s">
        <v>3028</v>
      </c>
      <c r="U3" s="258" t="s">
        <v>3029</v>
      </c>
      <c r="V3" s="259" t="s">
        <v>3030</v>
      </c>
      <c r="W3" s="259" t="s">
        <v>3031</v>
      </c>
      <c r="X3" s="260" t="s">
        <v>3032</v>
      </c>
      <c r="Y3" s="260" t="s">
        <v>3033</v>
      </c>
      <c r="Z3" s="261" t="s">
        <v>3034</v>
      </c>
      <c r="AA3" s="258" t="s">
        <v>3035</v>
      </c>
      <c r="AB3" s="262" t="s">
        <v>3036</v>
      </c>
      <c r="AC3" s="258" t="s">
        <v>3037</v>
      </c>
      <c r="AD3" s="258" t="s">
        <v>3038</v>
      </c>
      <c r="AE3" s="262" t="s">
        <v>3039</v>
      </c>
      <c r="AF3" s="258" t="s">
        <v>3040</v>
      </c>
      <c r="AG3" s="258" t="s">
        <v>3041</v>
      </c>
      <c r="AH3" s="262" t="s">
        <v>3042</v>
      </c>
      <c r="AI3" s="258" t="s">
        <v>3043</v>
      </c>
      <c r="AJ3" s="259" t="s">
        <v>3044</v>
      </c>
      <c r="AK3" s="259" t="s">
        <v>3045</v>
      </c>
      <c r="AL3" s="260" t="s">
        <v>3046</v>
      </c>
      <c r="AM3" s="260" t="s">
        <v>3047</v>
      </c>
      <c r="AN3" s="263" t="s">
        <v>3048</v>
      </c>
      <c r="AO3" s="258" t="s">
        <v>3049</v>
      </c>
      <c r="AP3" s="262" t="s">
        <v>3050</v>
      </c>
      <c r="AQ3" s="258" t="s">
        <v>3051</v>
      </c>
      <c r="AR3" s="258" t="s">
        <v>3052</v>
      </c>
      <c r="AS3" s="262" t="s">
        <v>3053</v>
      </c>
      <c r="AT3" s="258" t="s">
        <v>3054</v>
      </c>
      <c r="AU3" s="258" t="s">
        <v>3055</v>
      </c>
      <c r="AV3" s="262" t="s">
        <v>3056</v>
      </c>
      <c r="AW3" s="258" t="s">
        <v>3057</v>
      </c>
      <c r="AX3" s="259" t="s">
        <v>3058</v>
      </c>
      <c r="AY3" s="259" t="s">
        <v>3059</v>
      </c>
      <c r="AZ3" s="260" t="s">
        <v>3060</v>
      </c>
      <c r="BA3" s="260" t="s">
        <v>3060</v>
      </c>
      <c r="BB3" s="263" t="s">
        <v>3061</v>
      </c>
      <c r="BC3" s="258" t="s">
        <v>3062</v>
      </c>
      <c r="BD3" s="262" t="s">
        <v>3063</v>
      </c>
      <c r="BE3" s="258" t="s">
        <v>3064</v>
      </c>
      <c r="BF3" s="258" t="s">
        <v>3065</v>
      </c>
      <c r="BG3" s="262" t="s">
        <v>3066</v>
      </c>
      <c r="BH3" s="258" t="s">
        <v>3067</v>
      </c>
      <c r="BI3" s="258" t="s">
        <v>3068</v>
      </c>
      <c r="BJ3" s="262" t="s">
        <v>3069</v>
      </c>
      <c r="BK3" s="258" t="s">
        <v>3070</v>
      </c>
      <c r="BL3" s="259" t="s">
        <v>3071</v>
      </c>
      <c r="BM3" s="259" t="s">
        <v>3072</v>
      </c>
      <c r="BN3" s="260" t="s">
        <v>3073</v>
      </c>
      <c r="BO3" s="260" t="s">
        <v>3073</v>
      </c>
      <c r="BP3" s="263" t="s">
        <v>3074</v>
      </c>
      <c r="BQ3" s="264" t="s">
        <v>3075</v>
      </c>
      <c r="BR3" s="264" t="s">
        <v>3076</v>
      </c>
      <c r="BS3" s="265" t="s">
        <v>3077</v>
      </c>
      <c r="BT3" s="265" t="s">
        <v>3078</v>
      </c>
      <c r="BU3" s="266" t="s">
        <v>3079</v>
      </c>
      <c r="BV3" s="266" t="s">
        <v>3080</v>
      </c>
      <c r="BW3" s="267" t="s">
        <v>3081</v>
      </c>
      <c r="BX3" s="267" t="s">
        <v>3082</v>
      </c>
      <c r="BY3" s="23" t="s">
        <v>434</v>
      </c>
      <c r="BZ3" s="23" t="s">
        <v>435</v>
      </c>
      <c r="CA3" s="24" t="s">
        <v>436</v>
      </c>
      <c r="CB3" s="24" t="s">
        <v>437</v>
      </c>
      <c r="CC3" s="135" t="s">
        <v>120</v>
      </c>
    </row>
    <row r="4" spans="1:81" ht="114"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123" t="s">
        <v>1484</v>
      </c>
      <c r="M4" s="27">
        <v>0</v>
      </c>
      <c r="N4" s="268"/>
      <c r="O4" s="269">
        <f t="shared" ref="O4:O43" si="0">IFERROR(IF($J4="D",M4/N4,N4/M4),0)</f>
        <v>0</v>
      </c>
      <c r="P4" s="27">
        <v>0</v>
      </c>
      <c r="Q4" s="268"/>
      <c r="R4" s="269">
        <f t="shared" ref="R4:R43" si="1">IFERROR(IF($J4="D",P4/Q4,Q4/P4),0)</f>
        <v>0</v>
      </c>
      <c r="S4" s="27">
        <v>0</v>
      </c>
      <c r="T4" s="268"/>
      <c r="U4" s="269">
        <f t="shared" ref="U4:U43" si="2">IFERROR(IF($J4="D",S4/T4,T4/S4),0)</f>
        <v>0</v>
      </c>
      <c r="V4" s="30">
        <f t="shared" ref="V4:V43" si="3">IF($J4="DI",M4+P4+S4,IF($J4="I",S4,IF(AND($J4="K")*OR($I4="Semestral",$I4="Anual",I4="Cuatrimestral"),0,$H4)))</f>
        <v>0</v>
      </c>
      <c r="W4" s="30">
        <f t="shared" ref="W4:W43" si="4">IFERROR(IF(AND($J4="K",$I4="Trimestral"),T4,
IF(AND($J4="K",$I4="Bimestral"),Q4,
IF(AND(OR($J4="K"),COUNTBLANK(N4:T4)&gt;0),(N4+Q4+T4)/(3-COUNTBLANK(N4:T4)),
IF($J4="DI",N4+Q4+T4,
IF($J4="I",T4,
IF(AND($I4&lt;&gt;"Mensual",$J4="D"),MAX(N4,Q4,T4)/(ISNUMBER(N4)+ISNUMBER(Q4)+ISNUMBER(T4)),
IF(AND($J4="D",$I4="Mensual",(ISNUMBER(N4)+ISNUMBER(Q4)+ISNUMBER(T4))&gt;0),((N4+Q4+T4)/(ISNUMBER(N4)+ISNUMBER(Q4)+ISNUMBER(T4))),
(N4+Q4+T4)/3))))))),0)</f>
        <v>0</v>
      </c>
      <c r="X4" s="31" t="str">
        <f t="shared" ref="X4:X43" si="5">IF(AND(ISBLANK(N4),ISBLANK(Q4),ISBLANK(T4)),"Sin Medición en el periodo",IF(AND($J4="D",W4&gt;0),V4/W4,IF(AND(M4=0,P4=0,S4=0),"Sin medición en el periodo",W4/V4)))</f>
        <v>Sin Medición en el periodo</v>
      </c>
      <c r="Y4" s="31" t="str">
        <f t="shared" ref="Y4:Y43" si="6">IF(ISTEXT(X4),"-",IF(X4&gt;2,2,X4))</f>
        <v>-</v>
      </c>
      <c r="Z4" s="42" t="s">
        <v>3083</v>
      </c>
      <c r="AA4" s="27">
        <v>0</v>
      </c>
      <c r="AB4" s="268"/>
      <c r="AC4" s="269">
        <f t="shared" ref="AC4:AC43" si="7">IFERROR(IF($J4="D",AA4/AB4,AB4/AA4),0)</f>
        <v>0</v>
      </c>
      <c r="AD4" s="27">
        <v>0</v>
      </c>
      <c r="AE4" s="268"/>
      <c r="AF4" s="269">
        <f t="shared" ref="AF4:AF43" si="8">IFERROR(IF($J4="D",AD4/AE4,AE4/AD4),0)</f>
        <v>0</v>
      </c>
      <c r="AG4" s="27">
        <v>0</v>
      </c>
      <c r="AH4" s="268"/>
      <c r="AI4" s="269">
        <f t="shared" ref="AI4:AI43" si="9">IFERROR(IF($J4="D",AG4/AH4,AH4/AG4),0)</f>
        <v>0</v>
      </c>
      <c r="AJ4" s="30">
        <f t="shared" ref="AJ4:AJ43" si="10">IF($J4="DI",AA4+AD4+AG4,
IF($J4="I",AG4,
IF(AND(J4="K")*OR(I4="Anual"),0,$H4)))</f>
        <v>0</v>
      </c>
      <c r="AK4" s="30">
        <f t="shared" ref="AK4:AK43" si="11">IFERROR(
IF(AND($J4="K",$I4="Trimestral"),AH4,
IF(AND($J4="K",$I4="Bimestral"),((IF(ISNUMBER(AB4),AB4,0)+IF(ISNUMBER(AH4),AH4,0))/(IF(ISNUMBER(AB4),1,0)+IF(ISNUMBER(AH4),1,0))),
IF(AND($J4="K",$I4="Semestral"),AH4,
IF(AND(OR($J4="K"),COUNTBLANK(AB4:AH4)&gt;0),(AB4+AE4+AH4)/(3-COUNTBLANK(AB4:AH4)),
IF($J4="DI",AB4+AE4+AH4,
IF($J4="I",AH4,
IF(AND($I4&lt;&gt;"Mensual",$J4="D"),MAX(AB4,AE4,AH4)/(ISNUMBER(AB4)+ISNUMBER(AE4)+ISNUMBER(AH4)),
IF(AND($J4="D",$I4="Mensual",(ISNUMBER(AB4)+ISNUMBER(AE4)+ISNUMBER(AH4))&gt;0),((AB4+AE4+AH4)/(ISNUMBER(AB4)+ISNUMBER(AE4)+ISNUMBER(AH4))),
(AB4+AE4+AH4)/3)))))))),0)</f>
        <v>0</v>
      </c>
      <c r="AL4" s="31" t="str">
        <f t="shared" ref="AL4:AL43" si="12">IF(AND(ISBLANK(AB4),ISBLANK(AE4),ISBLANK(AH4)),"Sin Medición en el periodo",IF(AND($J4="D",AK4&gt;0),AJ4/AK4,IF(AND(AA4=0,AD4=0,AG4=0),"Sin medición en el periodo",AK4/AJ4)))</f>
        <v>Sin Medición en el periodo</v>
      </c>
      <c r="AM4" s="31" t="str">
        <f t="shared" ref="AM4:AM43" si="13">IF(ISTEXT(AL4),"-",IF(AL4&gt;2,2,AL4))</f>
        <v>-</v>
      </c>
      <c r="AN4" s="42" t="s">
        <v>3084</v>
      </c>
      <c r="AO4" s="27">
        <v>0</v>
      </c>
      <c r="AP4" s="268"/>
      <c r="AQ4" s="269">
        <f t="shared" ref="AQ4:AQ43" si="14">IFERROR(IF($J4="D",AO4/AP4,AP4/AO4),0)</f>
        <v>0</v>
      </c>
      <c r="AR4" s="27">
        <v>0</v>
      </c>
      <c r="AS4" s="268"/>
      <c r="AT4" s="269">
        <f t="shared" ref="AT4:AT43" si="15">IFERROR(IF($J4="D",AR4/AS4,AS4/AR4),0)</f>
        <v>0</v>
      </c>
      <c r="AU4" s="27">
        <v>0</v>
      </c>
      <c r="AV4" s="268"/>
      <c r="AW4" s="269">
        <f t="shared" ref="AW4:AW43" si="16">IFERROR(IF($J4="D",AU4/AV4,AV4/AU4),0)</f>
        <v>0</v>
      </c>
      <c r="AX4" s="30">
        <f t="shared" ref="AX4:AX43" si="17">IF($J4="DI",AO4+AR4+AU4,IF($J4="I",AU4,IF(AND(AK4="K")*OR(AJ4="Semestral",AJ4="Anual",AJ4="Cuatrimestral"),0,$H4)))</f>
        <v>0.66500000000000004</v>
      </c>
      <c r="AY4" s="30">
        <f t="shared" ref="AY4:AY43" si="18">IFERROR(IF(AND($J4="K",$I4="Trimestral"),AV4,
IF(AND($J4="K",OR($I4="Bimestral",$I4="Cuatrimestral")),AS4,
IF(AND(OR($J4="K"),COUNTBLANK(AP4:AV4)&gt;0),(AP4+AS4+AV4)/(3-COUNTBLANK(AP4:AV4)),
IF($J4="DI",AP4+AS4+AV4,
IF($J4="I",AV4,
IF(AND($I4&lt;&gt;"Mensual",$J4="D"),MAX(AP4,AS4,AV4)/(ISNUMBER(AP4)+ISNUMBER(AS4)+ISNUMBER(AV4)),
IF(AND($J4="D",$I4="Mensual",(ISNUMBER(AP4)+ISNUMBER(AS4)+ISNUMBER(AV4))&gt;0),((AP4+AS4+AV4)/(ISNUMBER(AP4)+ISNUMBER(AS4)+ISNUMBER(AV4))),
(AP4+AS4+AV4)/3))))))),0)</f>
        <v>0</v>
      </c>
      <c r="AZ4" s="31" t="str">
        <f t="shared" ref="AZ4:AZ43" si="19">IF(AND(ISBLANK(AP4),ISBLANK(AS4),ISBLANK(AV4)),"Sin Medición en el periodo",IF(AND($J4="D",AY4&gt;0),AX4/AY4,IF(AND(AO4=0,AR4=0,AU4=0),"Sin medición en el periodo",AY4/AX4)))</f>
        <v>Sin Medición en el periodo</v>
      </c>
      <c r="BA4" s="31" t="str">
        <f t="shared" ref="BA4:BA43" si="20">IF(ISTEXT(AZ4),"-",IF(AZ4&gt;2,2,AZ4))</f>
        <v>-</v>
      </c>
      <c r="BB4" s="42" t="s">
        <v>3084</v>
      </c>
      <c r="BC4" s="27">
        <v>0</v>
      </c>
      <c r="BD4" s="268"/>
      <c r="BE4" s="269">
        <f t="shared" ref="BE4:BE43" si="21">IFERROR(IF($J4="D",BC4/BD4,BD4/BC4),0)</f>
        <v>0</v>
      </c>
      <c r="BF4" s="27">
        <v>0</v>
      </c>
      <c r="BG4" s="268"/>
      <c r="BH4" s="269">
        <f t="shared" ref="BH4:BH43" si="22">IFERROR(IF($J4="D",BF4/BG4,BG4/BF4),0)</f>
        <v>0</v>
      </c>
      <c r="BI4" s="27">
        <v>0.66500000000000004</v>
      </c>
      <c r="BJ4" s="268">
        <v>0.66500000000000004</v>
      </c>
      <c r="BK4" s="269">
        <f t="shared" ref="BK4:BK43" si="23">IFERROR(IF($J4="D",BI4/BJ4,BJ4/BI4),0)</f>
        <v>1</v>
      </c>
      <c r="BL4" s="30">
        <f t="shared" ref="BL4:BL43" si="24">IF($J4="DI",BC4+BF4+BI4,IF($J4="I",BI4,$H4))</f>
        <v>0.66500000000000004</v>
      </c>
      <c r="BM4" s="30">
        <f t="shared" ref="BM4:BM43" si="25">IFERROR(
IF(AND($J4="K",$I4="Trimestral"),BJ4,
IF(AND($J4="K",$I4="Bimestral"),((IF(ISNUMBER(BD4),BD4,0)+IF(ISNUMBER(BJ4),BJ4,0))/(IF(ISNUMBER(BD4),1,0)+IF(ISNUMBER(BJ4),1,0))),
IF(AND($J4="K",$I4="Cuatrimestral"),(IF(ISNUMBER(BJ4),BJ4,0))/(IF(ISNUMBER(BJ4),1,0)),
IF(AND($J4="K",$I4="Semestral"),BJ4,
IF(AND(OR($J4="K"),COUNTBLANK(BD4:BJ4)&gt;0),(BD4+BG4+BJ4)/(3-COUNTBLANK(BD4:BJ4)),
IF($J4="DI",BD4+BG4+BJ4,
IF($J4="I",BJ4,
IF(AND($I4&lt;&gt;"Mensual",$J4="D"),MAX(BD4,BG4,BJ4)/(ISNUMBER(BD4)+ISNUMBER(BG4)+ISNUMBER(BJ4)),
IF(AND($J4="D",$I4="Mensual",(ISNUMBER(BD4)+ISNUMBER(BG4)+ISNUMBER(BJ4))&gt;0),((BD4+BG4+BJ4)/(ISNUMBER(BD4)+ISNUMBER(BG4)+ISNUMBER(BJ4))),
(BD4+BG4+BJ4)/3))))))))),0)</f>
        <v>0.66500000000000004</v>
      </c>
      <c r="BN4" s="31">
        <f t="shared" ref="BN4:BN43" si="26">IF(AND(ISBLANK(BD4),ISBLANK(BG4),ISBLANK(BJ4)),"Sin Medición en el periodo",IF(AND($J4="D",BM4&gt;0),BL4/BM4,IF(AND(BC4=0,BF4=0,BI4=0),"Sin medición en el periodo",BM4/BL4)))</f>
        <v>1</v>
      </c>
      <c r="BO4" s="31">
        <f t="shared" ref="BO4:BO43" si="27">IF(ISTEXT(BN4),"-",IF(BN4&gt;2,2,BN4))</f>
        <v>1</v>
      </c>
      <c r="BP4" s="42" t="s">
        <v>3085</v>
      </c>
      <c r="BQ4" s="30">
        <f t="shared" ref="BQ4:BQ43" si="28">IF(I4="Anual",0,IF($J4="DI",(V4+AJ4),IF($J4="I",AJ4,IF(OR($J4="D",$J4="K"),$H4,0))))</f>
        <v>0</v>
      </c>
      <c r="BR4" s="30">
        <f t="shared" ref="BR4:BR43" si="29">IFERROR(IF(AND($J4="K",OR($I4="Bimestral",$I4="Trimestral")),(((IF(ISTEXT(X4),0,W4)+IF(ISTEXT(AL4),0,AK4))/(IF(AND(ISNUMBER(W4),W4&gt;0),1,0)+IF(AK4&gt;0,1,0)))*(0.5*(IF(SUM($AL$5:$AL$13)&gt;0,2,1)))),
IF(AND($J4="K",$I4="Cuatrimestral"),(((AK4)/IF(ISTEXT(AL4),0,1))*((1)*(IF(ISNUMBER(AL4),1,0)))),
IF(AND($I4="Semestral",$J4="K"),((AK4)/(IF(ISTEXT(AL4),0,1))*(IF(ISTEXT(AL4),0,1))),
IF($J4="DI",W4+AK4,
IF($J4="I",MAX(AK4,W4),
IF(AND($J4="K",$I4="Mensual"),(((IF(ISTEXT(X4),0,W4)+IF(ISTEXT(AL4),0,AK4))/(IF(AND(ISNUMBER(W4),W4&gt;0),1,0)+IF(AK4&gt;0,1,0)))*(0.5*(IF(SUM($AL$5:$AL$13)&gt;0,2,1)))),
IF($J4="D",((IF(AK4&gt;0,AK4,0)+IF(AND(ISNUMBER(W4),W4&gt;0),W4,0))/(IF(AK4&gt;0,1,0)+IF(AND(ISNUMBER(W4),W4&gt;0),1,0))),
(N4+Q4+T4+AB4+AE4+AH4)/6))))))),0)</f>
        <v>0</v>
      </c>
      <c r="BS4" s="31" t="str">
        <f t="shared" ref="BS4:BS43" si="30">IF(AND(ISTEXT(X4),ISTEXT(AL4)),"Sin medición en el semestre",IF($J4="D",H4/BR4,BR4/BQ4))</f>
        <v>Sin medición en el semestre</v>
      </c>
      <c r="BT4" s="31" t="str">
        <f t="shared" ref="BT4:BT43" si="31">IF(ISTEXT(BS4),"-",IF(BS4&gt;2,2,BS4))</f>
        <v>-</v>
      </c>
      <c r="BU4" s="30">
        <f t="shared" ref="BU4:BU43" si="32">+IF($J4="DI",(AX4+BL4),IF($J4="I",BL4,IF(OR($J4="D",$J4="K"),$H4,0)))</f>
        <v>0.66500000000000004</v>
      </c>
      <c r="BV4" s="30">
        <f t="shared" ref="BV4:BV43" si="33">IFERROR(IF(AND($J4="K",OR($I4="Bimestral",$I4="Trimestral",$I4="Cuatrimestral")),(((IF(ISTEXT(AZ4),0,AY4)+IF(ISTEXT(BN4),0,BM4))/(IF(AND(ISNUMBER(AY4),AY4&gt;0),1,0)+IF(BM4&gt;0,1,0)))*(0.5*(IF(SUM($BN$5:$BN$13)&gt;0,2,1)))),
IF(AND($I4="Anual",$J4="K"),(BM4+AY4),
IF(AND($I4="Semestral",$J4="K"),(BM4+AY4)/((IF(ISTEXT(BN4),0,1))+(IF(ISTEXT(AZ4),0,1))),
IF($J4="DI",AY4+BM4,
IF($J4="I",MAX(BM4,AY4),
IF(AND($J4="K",$I4="Mensual"),(((IF(ISTEXT(AZ4),0,AY4)+IF(ISTEXT(BN4),0,BM4))/(IF(AND(ISNUMBER(AY4),AY4&gt;0),1,0)+IF(BM4&gt;0,1,0)))*(0.5*(IF(SUM($BN$5:$BN$13)&gt;0,2,1)))),
IF($J4="D",((IF(BM4&gt;0,BM4,0)+IF(AND(ISNUMBER(AY4),AY4&gt;0),AY4,0))/(IF(BM4&gt;0,1,0)+IF(AND(ISNUMBER(AY4),AY4&gt;0),1,0))),
(AP4+AS4+AV4+BD4+BG4+BT4)/6))))))),0)</f>
        <v>0.66500000000000004</v>
      </c>
      <c r="BW4" s="31">
        <f t="shared" ref="BW4:BW43" si="34">IF(AND(ISTEXT(AZ4),ISTEXT(BN4)),"Sin medición en el semestre",IF($J4="D",BU4/BV4,BV4/BU4))</f>
        <v>1</v>
      </c>
      <c r="BX4" s="31">
        <f t="shared" ref="BX4:BX43" si="35">IF(ISTEXT(BW4),"-",IF(BW4&gt;2,2,BW4))</f>
        <v>1</v>
      </c>
      <c r="BY4" s="30">
        <f t="shared" ref="BY4:BY43" si="36">+H4</f>
        <v>0.66500000000000004</v>
      </c>
      <c r="BZ4" s="30">
        <f t="shared" ref="BZ4:BZ43" si="37">IFERROR(IF(AND(J4="K",OR(I4="Bimestral",I4="Trimestral")),(((IF(ISTEXT(X4),0,W4)+IF(ISTEXT(AL4),0,AK4)+IF(ISTEXT(AZ4),0,AY4)+IF(ISTEXT(BN4),0,BM4))/(IF(AND(ISNUMBER(W4),W4&gt;0),1,0)+IF(AK4&gt;0,1,0)+IF(AY4&gt;0,1,0)+IF(BM4&gt;0,1,0)))*(0.25*(IF(SUM($BN$5:$BN$13)&gt;0,4,IF(SUM($AZ$5:$AZ$13)&gt;0,3,IF(SUM($AL$5:$AL$13)&gt;0,2,1)))))),
IF(AND(J4="K",I4="Cuatrimestral"),(((BM4+AK4+AY4)/(IF(ISTEXT(AZ4),0,1)+IF(ISTEXT(AL4),0,1)+IF(ISTEXT(BN4),0,1)))*((1/3)*(IF(ISNUMBER(AL4),1,0)+IF(ISNUMBER(AZ4),1,0)+IF(ISNUMBER(BN4),1,0)))),
IF(AND(I4="Anual",J4="K"),(BM4+AY4),
IF(AND(I4="Semestral",J4="K"),((BM4+AK4+AY4)/(IF(ISTEXT(AL4),0,1)+IF(ISTEXT(BN4),0,1)))*IF(SUM($BN$5:$BN$13)&gt;0,1,0.5)*IF(OR(ISTEXT(AL4),ISTEXT(BN4)),1,(0.5*(IF(ISTEXT(AL4),0,1)+IF(ISTEXT(BN4),0,1)))),
IF(J4="DI",N4+Q4+T4+AB4+AE4+AH4+AP4+AS4+AV4+BD4+BG4+BJ4,
IF(J4="I",MAX(BM4,AY4,AK4,W4),
IF(AND(J4="K",I4="Mensual"),(((IF(ISTEXT(X4),0,W4)+IF(ISTEXT(AL4),0,AK4)+IF(ISTEXT(AZ4),0,AY4)+IF(ISTEXT(BN4),0,BM4))/(IF(AND(ISNUMBER(W4),W4&gt;0),1,0)+IF(AK4&gt;0,1,0)+IF(AY4&gt;0,1,0)+IF(BM4&gt;0,1,0)))*(0.25*(IF(SUM($BN$5:$BN$13)&gt;0,4,IF(SUM($AZ$5:$AZ$13)&gt;0,3,IF(SUM($AL$5:$AL$13)&gt;0,2,1)))))),
IF(J4="D",(((IF(ISTEXT(X4),0,W4)+IF(ISTEXT(AL4),0,AK4)+IF(ISTEXT(AZ4),0,AY4)+IF(ISTEXT(BN4),0,BM4))/(IF(AND(ISNUMBER(W4),W4&gt;0),1,0)+IF(AK4&gt;0,1,0)+IF(AY4&gt;0,1,0)+IF(BM4&gt;0,1,0)))*(0.25*(IF(SUM($BN$5:$BN$13)&gt;0,4,IF(SUM($AZ$5:$AZ$13)&gt;0,3,IF(SUM($AL$5:$AL$13)&gt;0,2,1)))))),
(N4+Q4+T4+AB4+AE4+AH4+AP4+AS4+AV4+BD4+BG4+BJ4)/12)))))))),0)</f>
        <v>0.66500000000000004</v>
      </c>
      <c r="CA4" s="31">
        <f t="shared" ref="CA4:CA43" si="38">IF(AND(ISTEXT(X4),ISTEXT(AL4),ISTEXT(AZ4),ISTEXT(BN4)),"Sin medición en la vigencia",IF($J4="D",H4/BZ4,BZ4/BY4))</f>
        <v>1</v>
      </c>
      <c r="CB4" s="31">
        <f t="shared" ref="CB4:CB43" si="39">IF(ISTEXT(CA4),"-",IF(CA4&gt;2,2,CA4))</f>
        <v>1</v>
      </c>
      <c r="CC4" s="42" t="s">
        <v>1485</v>
      </c>
    </row>
    <row r="5" spans="1:81" ht="301.5" thickTop="1" thickBot="1" x14ac:dyDescent="0.3">
      <c r="A5" s="25">
        <v>145</v>
      </c>
      <c r="B5" s="26" t="s">
        <v>438</v>
      </c>
      <c r="C5" s="27" t="s">
        <v>127</v>
      </c>
      <c r="D5" s="27" t="s">
        <v>249</v>
      </c>
      <c r="E5" s="27" t="s">
        <v>250</v>
      </c>
      <c r="F5" s="27" t="s">
        <v>251</v>
      </c>
      <c r="G5" s="27" t="s">
        <v>231</v>
      </c>
      <c r="H5" s="28">
        <v>12600000</v>
      </c>
      <c r="I5" s="27" t="s">
        <v>123</v>
      </c>
      <c r="J5" s="27" t="s">
        <v>124</v>
      </c>
      <c r="K5" s="29" t="s">
        <v>38</v>
      </c>
      <c r="L5" s="42" t="s">
        <v>639</v>
      </c>
      <c r="M5" s="27">
        <v>630000</v>
      </c>
      <c r="N5" s="268">
        <v>0</v>
      </c>
      <c r="O5" s="269">
        <f t="shared" si="0"/>
        <v>0</v>
      </c>
      <c r="P5" s="27">
        <v>630000</v>
      </c>
      <c r="Q5" s="268">
        <v>0</v>
      </c>
      <c r="R5" s="269">
        <f t="shared" si="1"/>
        <v>0</v>
      </c>
      <c r="S5" s="27">
        <v>1260000</v>
      </c>
      <c r="T5" s="268">
        <v>0</v>
      </c>
      <c r="U5" s="269">
        <f t="shared" si="2"/>
        <v>0</v>
      </c>
      <c r="V5" s="30">
        <f t="shared" si="3"/>
        <v>2520000</v>
      </c>
      <c r="W5" s="30"/>
      <c r="X5" s="31">
        <f t="shared" si="5"/>
        <v>0</v>
      </c>
      <c r="Y5" s="31">
        <f t="shared" si="6"/>
        <v>0</v>
      </c>
      <c r="Z5" s="42" t="s">
        <v>3086</v>
      </c>
      <c r="AA5" s="27">
        <v>1260000</v>
      </c>
      <c r="AB5" s="268"/>
      <c r="AC5" s="269">
        <f t="shared" si="7"/>
        <v>0</v>
      </c>
      <c r="AD5" s="27">
        <v>1260000</v>
      </c>
      <c r="AE5" s="268"/>
      <c r="AF5" s="269">
        <f t="shared" si="8"/>
        <v>0</v>
      </c>
      <c r="AG5" s="27">
        <v>1260000</v>
      </c>
      <c r="AH5" s="268"/>
      <c r="AI5" s="269">
        <f t="shared" si="9"/>
        <v>0</v>
      </c>
      <c r="AJ5" s="30">
        <f t="shared" si="10"/>
        <v>3780000</v>
      </c>
      <c r="AK5" s="30">
        <v>0</v>
      </c>
      <c r="AL5" s="31" t="str">
        <f t="shared" si="12"/>
        <v>Sin Medición en el periodo</v>
      </c>
      <c r="AM5" s="31" t="str">
        <f t="shared" si="13"/>
        <v>-</v>
      </c>
      <c r="AN5" s="42" t="s">
        <v>3087</v>
      </c>
      <c r="AO5" s="27">
        <v>1260000</v>
      </c>
      <c r="AP5" s="268">
        <v>36308000</v>
      </c>
      <c r="AQ5" s="269">
        <f t="shared" si="14"/>
        <v>28.815873015873017</v>
      </c>
      <c r="AR5" s="27">
        <v>1260000</v>
      </c>
      <c r="AS5" s="268"/>
      <c r="AT5" s="269">
        <f t="shared" si="15"/>
        <v>0</v>
      </c>
      <c r="AU5" s="27">
        <v>1260000</v>
      </c>
      <c r="AV5" s="268"/>
      <c r="AW5" s="269">
        <f t="shared" si="16"/>
        <v>0</v>
      </c>
      <c r="AX5" s="30">
        <f t="shared" si="17"/>
        <v>3780000</v>
      </c>
      <c r="AY5" s="30">
        <f t="shared" si="18"/>
        <v>36308000</v>
      </c>
      <c r="AZ5" s="31">
        <f t="shared" si="19"/>
        <v>9.6052910052910061</v>
      </c>
      <c r="BA5" s="31">
        <f t="shared" si="20"/>
        <v>2</v>
      </c>
      <c r="BB5" s="42" t="s">
        <v>3088</v>
      </c>
      <c r="BC5" s="27">
        <v>1260000</v>
      </c>
      <c r="BD5" s="268"/>
      <c r="BE5" s="269">
        <f t="shared" si="21"/>
        <v>0</v>
      </c>
      <c r="BF5" s="27">
        <v>630000</v>
      </c>
      <c r="BG5" s="268"/>
      <c r="BH5" s="269">
        <f t="shared" si="22"/>
        <v>0</v>
      </c>
      <c r="BI5" s="27">
        <v>630000</v>
      </c>
      <c r="BJ5" s="268"/>
      <c r="BK5" s="269">
        <f t="shared" si="23"/>
        <v>0</v>
      </c>
      <c r="BL5" s="30">
        <f t="shared" si="24"/>
        <v>2520000</v>
      </c>
      <c r="BM5" s="30">
        <f t="shared" si="25"/>
        <v>0</v>
      </c>
      <c r="BN5" s="31" t="str">
        <f t="shared" si="26"/>
        <v>Sin Medición en el periodo</v>
      </c>
      <c r="BO5" s="31" t="str">
        <f t="shared" si="27"/>
        <v>-</v>
      </c>
      <c r="BP5" s="42" t="s">
        <v>3089</v>
      </c>
      <c r="BQ5" s="30">
        <f t="shared" si="28"/>
        <v>6300000</v>
      </c>
      <c r="BR5" s="30"/>
      <c r="BS5" s="31">
        <f t="shared" si="30"/>
        <v>0</v>
      </c>
      <c r="BT5" s="31">
        <f t="shared" si="31"/>
        <v>0</v>
      </c>
      <c r="BU5" s="30">
        <f t="shared" si="32"/>
        <v>6300000</v>
      </c>
      <c r="BV5" s="30">
        <f t="shared" si="33"/>
        <v>36308000</v>
      </c>
      <c r="BW5" s="31">
        <f t="shared" si="34"/>
        <v>5.763174603174603</v>
      </c>
      <c r="BX5" s="31">
        <f t="shared" si="35"/>
        <v>2</v>
      </c>
      <c r="BY5" s="30">
        <f t="shared" si="36"/>
        <v>12600000</v>
      </c>
      <c r="BZ5" s="30">
        <f t="shared" si="37"/>
        <v>36308000</v>
      </c>
      <c r="CA5" s="31">
        <f t="shared" si="38"/>
        <v>2.8815873015873015</v>
      </c>
      <c r="CB5" s="31">
        <f t="shared" si="39"/>
        <v>2</v>
      </c>
      <c r="CC5" s="42" t="s">
        <v>1486</v>
      </c>
    </row>
    <row r="6" spans="1:81" ht="207.75" thickTop="1" thickBot="1" x14ac:dyDescent="0.3">
      <c r="A6" s="25">
        <v>132</v>
      </c>
      <c r="B6" s="26" t="s">
        <v>438</v>
      </c>
      <c r="C6" s="27" t="s">
        <v>127</v>
      </c>
      <c r="D6" s="27" t="s">
        <v>358</v>
      </c>
      <c r="E6" s="27" t="s">
        <v>442</v>
      </c>
      <c r="F6" s="27" t="s">
        <v>442</v>
      </c>
      <c r="G6" s="27" t="s">
        <v>231</v>
      </c>
      <c r="H6" s="28">
        <v>8970000000</v>
      </c>
      <c r="I6" s="27" t="s">
        <v>123</v>
      </c>
      <c r="J6" s="27" t="s">
        <v>124</v>
      </c>
      <c r="K6" s="29" t="s">
        <v>238</v>
      </c>
      <c r="L6" s="52" t="s">
        <v>639</v>
      </c>
      <c r="M6" s="27">
        <v>717600000</v>
      </c>
      <c r="N6" s="268">
        <v>5557265112</v>
      </c>
      <c r="O6" s="269">
        <f t="shared" si="0"/>
        <v>7.7442378929765887</v>
      </c>
      <c r="P6" s="27">
        <v>717600000</v>
      </c>
      <c r="Q6" s="268">
        <v>2574000305</v>
      </c>
      <c r="R6" s="269">
        <f t="shared" si="1"/>
        <v>3.5869569467670011</v>
      </c>
      <c r="S6" s="27">
        <v>717600000</v>
      </c>
      <c r="T6" s="268">
        <v>1323435000</v>
      </c>
      <c r="U6" s="269">
        <f t="shared" si="2"/>
        <v>1.8442516722408027</v>
      </c>
      <c r="V6" s="30">
        <f t="shared" si="3"/>
        <v>2152800000</v>
      </c>
      <c r="W6" s="30">
        <f t="shared" si="4"/>
        <v>9454700417</v>
      </c>
      <c r="X6" s="31">
        <f t="shared" si="5"/>
        <v>4.3918155039947973</v>
      </c>
      <c r="Y6" s="31">
        <f t="shared" si="6"/>
        <v>2</v>
      </c>
      <c r="Z6" s="42" t="s">
        <v>3090</v>
      </c>
      <c r="AA6" s="27">
        <v>807300000</v>
      </c>
      <c r="AB6" s="268">
        <v>252686313</v>
      </c>
      <c r="AC6" s="269">
        <f t="shared" si="7"/>
        <v>0.3130017502787068</v>
      </c>
      <c r="AD6" s="27">
        <v>897000000</v>
      </c>
      <c r="AE6" s="268">
        <v>9530101000</v>
      </c>
      <c r="AF6" s="269">
        <f t="shared" si="8"/>
        <v>10.624415830546265</v>
      </c>
      <c r="AG6" s="27">
        <v>897000000</v>
      </c>
      <c r="AH6" s="268">
        <v>619369000</v>
      </c>
      <c r="AI6" s="269">
        <f t="shared" si="9"/>
        <v>0.69048940914158308</v>
      </c>
      <c r="AJ6" s="30">
        <f t="shared" si="10"/>
        <v>2601300000</v>
      </c>
      <c r="AK6" s="30">
        <f t="shared" si="11"/>
        <v>10402156313</v>
      </c>
      <c r="AL6" s="31">
        <f t="shared" si="12"/>
        <v>3.9988299361857531</v>
      </c>
      <c r="AM6" s="31">
        <f t="shared" si="13"/>
        <v>2</v>
      </c>
      <c r="AN6" s="42" t="s">
        <v>3091</v>
      </c>
      <c r="AO6" s="27">
        <v>897000000</v>
      </c>
      <c r="AP6" s="268">
        <v>195657000</v>
      </c>
      <c r="AQ6" s="269">
        <f t="shared" si="14"/>
        <v>0.218123745819398</v>
      </c>
      <c r="AR6" s="27">
        <v>897000000</v>
      </c>
      <c r="AS6" s="268">
        <v>32200000</v>
      </c>
      <c r="AT6" s="269">
        <f t="shared" si="15"/>
        <v>3.5897435897435895E-2</v>
      </c>
      <c r="AU6" s="27">
        <v>897000000</v>
      </c>
      <c r="AV6" s="268">
        <v>121983000</v>
      </c>
      <c r="AW6" s="269">
        <f t="shared" si="16"/>
        <v>0.13598996655518394</v>
      </c>
      <c r="AX6" s="30">
        <f t="shared" si="17"/>
        <v>2691000000</v>
      </c>
      <c r="AY6" s="30">
        <f t="shared" si="18"/>
        <v>349840000</v>
      </c>
      <c r="AZ6" s="31">
        <f t="shared" si="19"/>
        <v>0.1300037160906726</v>
      </c>
      <c r="BA6" s="31">
        <f t="shared" si="20"/>
        <v>0.1300037160906726</v>
      </c>
      <c r="BB6" s="42" t="s">
        <v>3092</v>
      </c>
      <c r="BC6" s="27">
        <v>897000000</v>
      </c>
      <c r="BD6" s="268">
        <v>158344000</v>
      </c>
      <c r="BE6" s="269">
        <f t="shared" si="21"/>
        <v>0.17652619843924192</v>
      </c>
      <c r="BF6" s="27">
        <v>358800000</v>
      </c>
      <c r="BG6" s="268">
        <v>32052000</v>
      </c>
      <c r="BH6" s="269">
        <f t="shared" si="22"/>
        <v>8.9331103678929769E-2</v>
      </c>
      <c r="BI6" s="27">
        <v>269100000</v>
      </c>
      <c r="BJ6" s="268">
        <v>640700000</v>
      </c>
      <c r="BK6" s="269">
        <f t="shared" si="23"/>
        <v>2.3808992939427722</v>
      </c>
      <c r="BL6" s="30">
        <f t="shared" si="24"/>
        <v>1524900000</v>
      </c>
      <c r="BM6" s="30">
        <f t="shared" si="25"/>
        <v>831096000</v>
      </c>
      <c r="BN6" s="31">
        <f t="shared" si="26"/>
        <v>0.54501672240802679</v>
      </c>
      <c r="BO6" s="31">
        <f t="shared" si="27"/>
        <v>0.54501672240802679</v>
      </c>
      <c r="BP6" s="42" t="s">
        <v>3089</v>
      </c>
      <c r="BQ6" s="30">
        <f t="shared" si="28"/>
        <v>4754100000</v>
      </c>
      <c r="BR6" s="30">
        <f t="shared" si="29"/>
        <v>19856856730</v>
      </c>
      <c r="BS6" s="31">
        <f t="shared" si="30"/>
        <v>4.1767856650049433</v>
      </c>
      <c r="BT6" s="31">
        <f t="shared" si="31"/>
        <v>2</v>
      </c>
      <c r="BU6" s="30">
        <f t="shared" si="32"/>
        <v>4215900000</v>
      </c>
      <c r="BV6" s="30">
        <f t="shared" si="33"/>
        <v>1180936000</v>
      </c>
      <c r="BW6" s="31">
        <f t="shared" si="34"/>
        <v>0.28011480348205603</v>
      </c>
      <c r="BX6" s="31">
        <f t="shared" si="35"/>
        <v>0.28011480348205603</v>
      </c>
      <c r="BY6" s="30">
        <f t="shared" si="36"/>
        <v>8970000000</v>
      </c>
      <c r="BZ6" s="30">
        <f t="shared" si="37"/>
        <v>21037792730</v>
      </c>
      <c r="CA6" s="31">
        <f t="shared" si="38"/>
        <v>2.3453503600891863</v>
      </c>
      <c r="CB6" s="31">
        <f t="shared" si="39"/>
        <v>2</v>
      </c>
      <c r="CC6" s="42" t="s">
        <v>1487</v>
      </c>
    </row>
    <row r="7" spans="1:81" ht="132.75" thickTop="1" thickBot="1" x14ac:dyDescent="0.3">
      <c r="A7" s="25">
        <v>65</v>
      </c>
      <c r="B7" s="26" t="s">
        <v>438</v>
      </c>
      <c r="C7" s="27" t="s">
        <v>127</v>
      </c>
      <c r="D7" s="27" t="s">
        <v>128</v>
      </c>
      <c r="E7" s="27" t="s">
        <v>359</v>
      </c>
      <c r="F7" s="27" t="s">
        <v>360</v>
      </c>
      <c r="G7" s="27" t="s">
        <v>122</v>
      </c>
      <c r="H7" s="28">
        <v>1</v>
      </c>
      <c r="I7" s="27" t="s">
        <v>132</v>
      </c>
      <c r="J7" s="27" t="s">
        <v>126</v>
      </c>
      <c r="K7" s="29" t="s">
        <v>15</v>
      </c>
      <c r="L7" s="52" t="s">
        <v>1488</v>
      </c>
      <c r="M7" s="27">
        <v>0</v>
      </c>
      <c r="N7" s="268"/>
      <c r="O7" s="269">
        <f t="shared" si="0"/>
        <v>0</v>
      </c>
      <c r="P7" s="27">
        <v>0</v>
      </c>
      <c r="Q7" s="268"/>
      <c r="R7" s="269">
        <f t="shared" si="1"/>
        <v>0</v>
      </c>
      <c r="S7" s="27">
        <v>1</v>
      </c>
      <c r="T7" s="268">
        <v>100</v>
      </c>
      <c r="U7" s="269">
        <f t="shared" si="2"/>
        <v>100</v>
      </c>
      <c r="V7" s="270">
        <f t="shared" si="3"/>
        <v>1</v>
      </c>
      <c r="W7" s="270">
        <f t="shared" si="4"/>
        <v>100</v>
      </c>
      <c r="X7" s="31">
        <f t="shared" si="5"/>
        <v>100</v>
      </c>
      <c r="Y7" s="31">
        <f t="shared" si="6"/>
        <v>2</v>
      </c>
      <c r="Z7" s="42" t="s">
        <v>3093</v>
      </c>
      <c r="AA7" s="27">
        <v>0</v>
      </c>
      <c r="AB7" s="268"/>
      <c r="AC7" s="269">
        <f t="shared" si="7"/>
        <v>0</v>
      </c>
      <c r="AD7" s="27">
        <v>0</v>
      </c>
      <c r="AE7" s="268"/>
      <c r="AF7" s="269">
        <f t="shared" si="8"/>
        <v>0</v>
      </c>
      <c r="AG7" s="27">
        <v>1</v>
      </c>
      <c r="AH7" s="268">
        <v>100</v>
      </c>
      <c r="AI7" s="269">
        <f t="shared" si="9"/>
        <v>100</v>
      </c>
      <c r="AJ7" s="30">
        <f t="shared" si="10"/>
        <v>1</v>
      </c>
      <c r="AK7" s="30">
        <f t="shared" si="11"/>
        <v>100</v>
      </c>
      <c r="AL7" s="31">
        <f t="shared" si="12"/>
        <v>100</v>
      </c>
      <c r="AM7" s="31">
        <f t="shared" si="13"/>
        <v>2</v>
      </c>
      <c r="AN7" s="42" t="s">
        <v>3093</v>
      </c>
      <c r="AO7" s="27">
        <v>0</v>
      </c>
      <c r="AP7" s="268"/>
      <c r="AQ7" s="269">
        <f t="shared" si="14"/>
        <v>0</v>
      </c>
      <c r="AR7" s="27">
        <v>0</v>
      </c>
      <c r="AS7" s="268"/>
      <c r="AT7" s="269">
        <f t="shared" si="15"/>
        <v>0</v>
      </c>
      <c r="AU7" s="27">
        <v>1</v>
      </c>
      <c r="AV7" s="268">
        <v>1</v>
      </c>
      <c r="AW7" s="269">
        <f t="shared" si="16"/>
        <v>1</v>
      </c>
      <c r="AX7" s="30">
        <f t="shared" si="17"/>
        <v>1</v>
      </c>
      <c r="AY7" s="30">
        <f t="shared" si="18"/>
        <v>1</v>
      </c>
      <c r="AZ7" s="31">
        <f t="shared" si="19"/>
        <v>1</v>
      </c>
      <c r="BA7" s="31">
        <f t="shared" si="20"/>
        <v>1</v>
      </c>
      <c r="BB7" s="42" t="s">
        <v>3093</v>
      </c>
      <c r="BC7" s="27">
        <v>0</v>
      </c>
      <c r="BD7" s="268"/>
      <c r="BE7" s="269">
        <f t="shared" si="21"/>
        <v>0</v>
      </c>
      <c r="BF7" s="27">
        <v>0</v>
      </c>
      <c r="BG7" s="268"/>
      <c r="BH7" s="269">
        <f t="shared" si="22"/>
        <v>0</v>
      </c>
      <c r="BI7" s="27">
        <v>1</v>
      </c>
      <c r="BJ7" s="268">
        <v>100</v>
      </c>
      <c r="BK7" s="269">
        <f t="shared" si="23"/>
        <v>100</v>
      </c>
      <c r="BL7" s="30">
        <f t="shared" si="24"/>
        <v>1</v>
      </c>
      <c r="BM7" s="30">
        <f t="shared" si="25"/>
        <v>100</v>
      </c>
      <c r="BN7" s="31">
        <f t="shared" si="26"/>
        <v>100</v>
      </c>
      <c r="BO7" s="31">
        <f t="shared" si="27"/>
        <v>2</v>
      </c>
      <c r="BP7" s="42" t="s">
        <v>3094</v>
      </c>
      <c r="BQ7" s="30">
        <f t="shared" si="28"/>
        <v>1</v>
      </c>
      <c r="BR7" s="30">
        <f t="shared" si="29"/>
        <v>100</v>
      </c>
      <c r="BS7" s="31">
        <f t="shared" si="30"/>
        <v>100</v>
      </c>
      <c r="BT7" s="31">
        <f t="shared" si="31"/>
        <v>2</v>
      </c>
      <c r="BU7" s="30">
        <f t="shared" si="32"/>
        <v>1</v>
      </c>
      <c r="BV7" s="30">
        <f t="shared" si="33"/>
        <v>50.5</v>
      </c>
      <c r="BW7" s="31">
        <f t="shared" si="34"/>
        <v>50.5</v>
      </c>
      <c r="BX7" s="31">
        <f t="shared" si="35"/>
        <v>2</v>
      </c>
      <c r="BY7" s="30">
        <f t="shared" si="36"/>
        <v>1</v>
      </c>
      <c r="BZ7" s="30">
        <f t="shared" si="37"/>
        <v>75.25</v>
      </c>
      <c r="CA7" s="31">
        <f t="shared" si="38"/>
        <v>75.25</v>
      </c>
      <c r="CB7" s="31">
        <f t="shared" si="39"/>
        <v>2</v>
      </c>
      <c r="CC7" s="42" t="s">
        <v>1489</v>
      </c>
    </row>
    <row r="8" spans="1:81" ht="189" thickTop="1" thickBot="1" x14ac:dyDescent="0.3">
      <c r="A8" s="25">
        <v>2</v>
      </c>
      <c r="B8" s="26" t="s">
        <v>438</v>
      </c>
      <c r="C8" s="27" t="s">
        <v>127</v>
      </c>
      <c r="D8" s="27" t="s">
        <v>265</v>
      </c>
      <c r="E8" s="27" t="s">
        <v>444</v>
      </c>
      <c r="F8" s="27" t="s">
        <v>445</v>
      </c>
      <c r="G8" s="27" t="s">
        <v>440</v>
      </c>
      <c r="H8" s="28">
        <v>37834.685261532475</v>
      </c>
      <c r="I8" s="27" t="s">
        <v>123</v>
      </c>
      <c r="J8" s="27" t="s">
        <v>124</v>
      </c>
      <c r="K8" s="29" t="s">
        <v>45</v>
      </c>
      <c r="L8" s="52" t="s">
        <v>640</v>
      </c>
      <c r="M8" s="27">
        <v>4249.3329790166963</v>
      </c>
      <c r="N8" s="268">
        <v>6391</v>
      </c>
      <c r="O8" s="269">
        <f t="shared" si="0"/>
        <v>1.504000752955559</v>
      </c>
      <c r="P8" s="27">
        <v>3608.0033373752908</v>
      </c>
      <c r="Q8" s="268">
        <v>3176</v>
      </c>
      <c r="R8" s="269">
        <f t="shared" si="1"/>
        <v>0.88026526114868853</v>
      </c>
      <c r="S8" s="27">
        <v>3386.5460353925246</v>
      </c>
      <c r="T8" s="268">
        <v>3801</v>
      </c>
      <c r="U8" s="269">
        <f t="shared" si="2"/>
        <v>1.1223824983555664</v>
      </c>
      <c r="V8" s="30">
        <f t="shared" si="3"/>
        <v>11243.882351784512</v>
      </c>
      <c r="W8" s="30">
        <f t="shared" si="4"/>
        <v>13368</v>
      </c>
      <c r="X8" s="31">
        <f t="shared" si="5"/>
        <v>1.1889131869009968</v>
      </c>
      <c r="Y8" s="31">
        <f t="shared" si="6"/>
        <v>1.1889131869009968</v>
      </c>
      <c r="Z8" s="42" t="s">
        <v>3095</v>
      </c>
      <c r="AA8" s="27">
        <v>2921.9882169024936</v>
      </c>
      <c r="AB8" s="268">
        <v>2668</v>
      </c>
      <c r="AC8" s="269">
        <f t="shared" si="7"/>
        <v>0.91307691953263992</v>
      </c>
      <c r="AD8" s="27">
        <v>4273.9604120037902</v>
      </c>
      <c r="AE8" s="268">
        <v>4150</v>
      </c>
      <c r="AF8" s="269">
        <f t="shared" si="8"/>
        <v>0.97099635933556228</v>
      </c>
      <c r="AG8" s="27">
        <v>2404.8778576028753</v>
      </c>
      <c r="AH8" s="268">
        <v>4116</v>
      </c>
      <c r="AI8" s="269">
        <f t="shared" si="9"/>
        <v>1.7115214342331424</v>
      </c>
      <c r="AJ8" s="270">
        <f t="shared" si="10"/>
        <v>9600.8264865091587</v>
      </c>
      <c r="AK8" s="270">
        <f t="shared" si="11"/>
        <v>10934</v>
      </c>
      <c r="AL8" s="31">
        <f t="shared" si="12"/>
        <v>1.1388602861810058</v>
      </c>
      <c r="AM8" s="31">
        <f t="shared" si="13"/>
        <v>1.1388602861810058</v>
      </c>
      <c r="AN8" s="42" t="s">
        <v>3095</v>
      </c>
      <c r="AO8" s="27">
        <v>3480.4485934057998</v>
      </c>
      <c r="AP8" s="268">
        <v>3722</v>
      </c>
      <c r="AQ8" s="269">
        <f t="shared" si="14"/>
        <v>1.069402377340626</v>
      </c>
      <c r="AR8" s="27">
        <v>1950.6287555780241</v>
      </c>
      <c r="AS8" s="268">
        <v>3110.6</v>
      </c>
      <c r="AT8" s="269">
        <f t="shared" si="15"/>
        <v>1.5946653052790893</v>
      </c>
      <c r="AU8" s="27">
        <v>4163.4379650518395</v>
      </c>
      <c r="AV8" s="268">
        <v>4683</v>
      </c>
      <c r="AW8" s="269">
        <f t="shared" si="16"/>
        <v>1.1247915879399182</v>
      </c>
      <c r="AX8" s="30">
        <f t="shared" si="17"/>
        <v>9594.5153140356633</v>
      </c>
      <c r="AY8" s="30">
        <f t="shared" si="18"/>
        <v>11515.6</v>
      </c>
      <c r="AZ8" s="31">
        <f t="shared" si="19"/>
        <v>1.2002273823206069</v>
      </c>
      <c r="BA8" s="31">
        <f t="shared" si="20"/>
        <v>1.2002273823206069</v>
      </c>
      <c r="BB8" s="42" t="s">
        <v>3096</v>
      </c>
      <c r="BC8" s="27">
        <v>2007.1019615824794</v>
      </c>
      <c r="BD8" s="268">
        <v>3339.5</v>
      </c>
      <c r="BE8" s="269">
        <f t="shared" si="21"/>
        <v>1.6638417299771879</v>
      </c>
      <c r="BF8" s="27">
        <v>3142.9661134048624</v>
      </c>
      <c r="BG8" s="268">
        <v>4915.8999999999996</v>
      </c>
      <c r="BH8" s="269">
        <f t="shared" si="22"/>
        <v>1.5640957689723447</v>
      </c>
      <c r="BI8" s="27">
        <v>2245.3930342158001</v>
      </c>
      <c r="BJ8" s="268">
        <v>4124</v>
      </c>
      <c r="BK8" s="269">
        <f t="shared" si="23"/>
        <v>1.8366495028520922</v>
      </c>
      <c r="BL8" s="30">
        <f t="shared" si="24"/>
        <v>7395.4611092031419</v>
      </c>
      <c r="BM8" s="30">
        <f t="shared" si="25"/>
        <v>12379.4</v>
      </c>
      <c r="BN8" s="31">
        <f t="shared" si="26"/>
        <v>1.6739186126737506</v>
      </c>
      <c r="BO8" s="31">
        <f t="shared" si="27"/>
        <v>1.6739186126737506</v>
      </c>
      <c r="BP8" s="42" t="s">
        <v>3097</v>
      </c>
      <c r="BQ8" s="30">
        <f t="shared" si="28"/>
        <v>20844.708838293671</v>
      </c>
      <c r="BR8" s="30">
        <f t="shared" si="29"/>
        <v>24302</v>
      </c>
      <c r="BS8" s="31">
        <f t="shared" si="30"/>
        <v>1.165859412502561</v>
      </c>
      <c r="BT8" s="31">
        <f t="shared" si="31"/>
        <v>1.165859412502561</v>
      </c>
      <c r="BU8" s="30">
        <f t="shared" si="32"/>
        <v>16989.976423238804</v>
      </c>
      <c r="BV8" s="30">
        <f t="shared" si="33"/>
        <v>23895</v>
      </c>
      <c r="BW8" s="31">
        <f t="shared" si="34"/>
        <v>1.4064174902159687</v>
      </c>
      <c r="BX8" s="31">
        <f t="shared" si="35"/>
        <v>1.4064174902159687</v>
      </c>
      <c r="BY8" s="30">
        <f t="shared" si="36"/>
        <v>37834.685261532475</v>
      </c>
      <c r="BZ8" s="30">
        <f t="shared" si="37"/>
        <v>48197</v>
      </c>
      <c r="CA8" s="31">
        <f t="shared" si="38"/>
        <v>1.2738839947217206</v>
      </c>
      <c r="CB8" s="31">
        <f t="shared" si="39"/>
        <v>1.2738839947217206</v>
      </c>
      <c r="CC8" s="42" t="s">
        <v>1490</v>
      </c>
    </row>
    <row r="9" spans="1:81" ht="282.75" thickTop="1" thickBot="1" x14ac:dyDescent="0.3">
      <c r="A9" s="25">
        <v>137</v>
      </c>
      <c r="B9" s="26" t="s">
        <v>438</v>
      </c>
      <c r="C9" s="27" t="s">
        <v>127</v>
      </c>
      <c r="D9" s="27" t="s">
        <v>489</v>
      </c>
      <c r="E9" s="27" t="s">
        <v>243</v>
      </c>
      <c r="F9" s="27" t="s">
        <v>244</v>
      </c>
      <c r="G9" s="27" t="s">
        <v>231</v>
      </c>
      <c r="H9" s="28">
        <v>10000000</v>
      </c>
      <c r="I9" s="27" t="s">
        <v>123</v>
      </c>
      <c r="J9" s="27" t="s">
        <v>124</v>
      </c>
      <c r="K9" s="29" t="s">
        <v>36</v>
      </c>
      <c r="L9" s="52" t="s">
        <v>639</v>
      </c>
      <c r="M9" s="27">
        <v>1000000</v>
      </c>
      <c r="N9" s="268"/>
      <c r="O9" s="269">
        <f t="shared" si="0"/>
        <v>0</v>
      </c>
      <c r="P9" s="27">
        <v>1000000</v>
      </c>
      <c r="Q9" s="268"/>
      <c r="R9" s="269">
        <f t="shared" si="1"/>
        <v>0</v>
      </c>
      <c r="S9" s="27">
        <v>1000000</v>
      </c>
      <c r="T9" s="268"/>
      <c r="U9" s="269">
        <f t="shared" si="2"/>
        <v>0</v>
      </c>
      <c r="V9" s="30">
        <f t="shared" si="3"/>
        <v>3000000</v>
      </c>
      <c r="W9" s="30"/>
      <c r="X9" s="31" t="str">
        <f t="shared" si="5"/>
        <v>Sin Medición en el periodo</v>
      </c>
      <c r="Y9" s="31" t="str">
        <f t="shared" si="6"/>
        <v>-</v>
      </c>
      <c r="Z9" s="42" t="s">
        <v>3098</v>
      </c>
      <c r="AA9" s="27">
        <v>1000000</v>
      </c>
      <c r="AB9" s="268"/>
      <c r="AC9" s="269">
        <f t="shared" si="7"/>
        <v>0</v>
      </c>
      <c r="AD9" s="27">
        <v>1000000</v>
      </c>
      <c r="AE9" s="268"/>
      <c r="AF9" s="269">
        <f t="shared" si="8"/>
        <v>0</v>
      </c>
      <c r="AG9" s="27">
        <v>1000000</v>
      </c>
      <c r="AH9" s="268"/>
      <c r="AI9" s="269">
        <f t="shared" si="9"/>
        <v>0</v>
      </c>
      <c r="AJ9" s="30">
        <f t="shared" si="10"/>
        <v>3000000</v>
      </c>
      <c r="AK9" s="270"/>
      <c r="AL9" s="31" t="str">
        <f t="shared" si="12"/>
        <v>Sin Medición en el periodo</v>
      </c>
      <c r="AM9" s="31" t="str">
        <f t="shared" si="13"/>
        <v>-</v>
      </c>
      <c r="AN9" s="42" t="s">
        <v>3099</v>
      </c>
      <c r="AO9" s="27">
        <v>666666.66666666663</v>
      </c>
      <c r="AP9" s="268"/>
      <c r="AQ9" s="269">
        <f t="shared" si="14"/>
        <v>0</v>
      </c>
      <c r="AR9" s="27">
        <v>666666.66666666663</v>
      </c>
      <c r="AS9" s="268"/>
      <c r="AT9" s="269">
        <f t="shared" si="15"/>
        <v>0</v>
      </c>
      <c r="AU9" s="27">
        <v>666666.66666666663</v>
      </c>
      <c r="AV9" s="268"/>
      <c r="AW9" s="269">
        <f t="shared" si="16"/>
        <v>0</v>
      </c>
      <c r="AX9" s="30">
        <f t="shared" si="17"/>
        <v>2000000</v>
      </c>
      <c r="AY9" s="30"/>
      <c r="AZ9" s="31" t="str">
        <f t="shared" si="19"/>
        <v>Sin Medición en el periodo</v>
      </c>
      <c r="BA9" s="31" t="str">
        <f t="shared" si="20"/>
        <v>-</v>
      </c>
      <c r="BB9" s="42" t="s">
        <v>3100</v>
      </c>
      <c r="BC9" s="27">
        <v>666666.66666666663</v>
      </c>
      <c r="BD9" s="268"/>
      <c r="BE9" s="269">
        <f t="shared" si="21"/>
        <v>0</v>
      </c>
      <c r="BF9" s="27">
        <v>666666.66666666663</v>
      </c>
      <c r="BG9" s="268"/>
      <c r="BH9" s="269">
        <f t="shared" si="22"/>
        <v>0</v>
      </c>
      <c r="BI9" s="27">
        <v>666666.66666666663</v>
      </c>
      <c r="BJ9" s="268"/>
      <c r="BK9" s="269"/>
      <c r="BL9" s="30">
        <f t="shared" si="24"/>
        <v>2000000</v>
      </c>
      <c r="BM9" s="30"/>
      <c r="BN9" s="31" t="str">
        <f t="shared" si="26"/>
        <v>Sin Medición en el periodo</v>
      </c>
      <c r="BO9" s="31" t="str">
        <f t="shared" si="27"/>
        <v>-</v>
      </c>
      <c r="BP9" s="42" t="s">
        <v>3101</v>
      </c>
      <c r="BQ9" s="30">
        <f t="shared" si="28"/>
        <v>6000000</v>
      </c>
      <c r="BR9" s="30"/>
      <c r="BS9" s="31" t="str">
        <f t="shared" si="30"/>
        <v>Sin medición en el semestre</v>
      </c>
      <c r="BT9" s="31" t="str">
        <f t="shared" si="31"/>
        <v>-</v>
      </c>
      <c r="BU9" s="30">
        <f t="shared" si="32"/>
        <v>4000000</v>
      </c>
      <c r="BV9" s="30"/>
      <c r="BW9" s="31" t="str">
        <f t="shared" si="34"/>
        <v>Sin medición en el semestre</v>
      </c>
      <c r="BX9" s="31" t="str">
        <f t="shared" si="35"/>
        <v>-</v>
      </c>
      <c r="BY9" s="30">
        <f t="shared" si="36"/>
        <v>10000000</v>
      </c>
      <c r="BZ9" s="30"/>
      <c r="CA9" s="31" t="str">
        <f t="shared" si="38"/>
        <v>Sin medición en la vigencia</v>
      </c>
      <c r="CB9" s="31" t="str">
        <f t="shared" si="39"/>
        <v>-</v>
      </c>
      <c r="CC9" s="42" t="s">
        <v>1491</v>
      </c>
    </row>
    <row r="10" spans="1:81" ht="301.5" thickTop="1" thickBot="1" x14ac:dyDescent="0.3">
      <c r="A10" s="25">
        <v>146</v>
      </c>
      <c r="B10" s="26" t="s">
        <v>438</v>
      </c>
      <c r="C10" s="27" t="s">
        <v>127</v>
      </c>
      <c r="D10" s="27" t="s">
        <v>249</v>
      </c>
      <c r="E10" s="27" t="s">
        <v>490</v>
      </c>
      <c r="F10" s="27" t="s">
        <v>491</v>
      </c>
      <c r="G10" s="27" t="s">
        <v>231</v>
      </c>
      <c r="H10" s="28">
        <v>13832500</v>
      </c>
      <c r="I10" s="27" t="s">
        <v>123</v>
      </c>
      <c r="J10" s="27" t="s">
        <v>124</v>
      </c>
      <c r="K10" s="29" t="s">
        <v>38</v>
      </c>
      <c r="L10" s="52" t="s">
        <v>639</v>
      </c>
      <c r="M10" s="27">
        <v>691625</v>
      </c>
      <c r="N10" s="268">
        <v>0</v>
      </c>
      <c r="O10" s="269">
        <f t="shared" si="0"/>
        <v>0</v>
      </c>
      <c r="P10" s="27">
        <v>691625</v>
      </c>
      <c r="Q10" s="268">
        <v>0</v>
      </c>
      <c r="R10" s="269">
        <f t="shared" si="1"/>
        <v>0</v>
      </c>
      <c r="S10" s="27">
        <v>1383250</v>
      </c>
      <c r="T10" s="268">
        <v>0</v>
      </c>
      <c r="U10" s="269">
        <f t="shared" si="2"/>
        <v>0</v>
      </c>
      <c r="V10" s="30">
        <f t="shared" si="3"/>
        <v>2766500</v>
      </c>
      <c r="W10" s="30"/>
      <c r="X10" s="31">
        <f t="shared" si="5"/>
        <v>0</v>
      </c>
      <c r="Y10" s="31">
        <f t="shared" si="6"/>
        <v>0</v>
      </c>
      <c r="Z10" s="42" t="s">
        <v>3102</v>
      </c>
      <c r="AA10" s="27">
        <v>1383250</v>
      </c>
      <c r="AB10" s="268">
        <v>36308000</v>
      </c>
      <c r="AC10" s="269">
        <f t="shared" si="7"/>
        <v>26.248328212542923</v>
      </c>
      <c r="AD10" s="27">
        <v>1383250</v>
      </c>
      <c r="AE10" s="268"/>
      <c r="AF10" s="269">
        <f t="shared" si="8"/>
        <v>0</v>
      </c>
      <c r="AG10" s="27">
        <v>1383250</v>
      </c>
      <c r="AH10" s="268"/>
      <c r="AI10" s="269">
        <f t="shared" si="9"/>
        <v>0</v>
      </c>
      <c r="AJ10" s="30">
        <f t="shared" si="10"/>
        <v>4149750</v>
      </c>
      <c r="AK10" s="30">
        <f t="shared" si="11"/>
        <v>36308000</v>
      </c>
      <c r="AL10" s="31">
        <f t="shared" si="12"/>
        <v>8.7494427375143076</v>
      </c>
      <c r="AM10" s="31">
        <f t="shared" si="13"/>
        <v>2</v>
      </c>
      <c r="AN10" s="42" t="s">
        <v>3103</v>
      </c>
      <c r="AO10" s="27">
        <v>1383250</v>
      </c>
      <c r="AP10" s="268"/>
      <c r="AQ10" s="269">
        <f t="shared" si="14"/>
        <v>0</v>
      </c>
      <c r="AR10" s="27">
        <v>1383250</v>
      </c>
      <c r="AS10" s="268">
        <v>7600800</v>
      </c>
      <c r="AT10" s="269">
        <f t="shared" si="15"/>
        <v>5.4948852340502441</v>
      </c>
      <c r="AU10" s="27">
        <v>1383250</v>
      </c>
      <c r="AV10" s="268"/>
      <c r="AW10" s="269">
        <f t="shared" si="16"/>
        <v>0</v>
      </c>
      <c r="AX10" s="30">
        <f t="shared" si="17"/>
        <v>4149750</v>
      </c>
      <c r="AY10" s="30"/>
      <c r="AZ10" s="31">
        <f t="shared" si="19"/>
        <v>0</v>
      </c>
      <c r="BA10" s="31">
        <f t="shared" si="20"/>
        <v>0</v>
      </c>
      <c r="BB10" s="42" t="s">
        <v>3104</v>
      </c>
      <c r="BC10" s="27">
        <v>1383250</v>
      </c>
      <c r="BD10" s="268">
        <v>0</v>
      </c>
      <c r="BE10" s="269">
        <f t="shared" si="21"/>
        <v>0</v>
      </c>
      <c r="BF10" s="27">
        <v>691625</v>
      </c>
      <c r="BG10" s="268">
        <v>0</v>
      </c>
      <c r="BH10" s="269">
        <f t="shared" si="22"/>
        <v>0</v>
      </c>
      <c r="BI10" s="27">
        <v>691625</v>
      </c>
      <c r="BJ10" s="268">
        <v>0</v>
      </c>
      <c r="BK10" s="269">
        <f t="shared" si="23"/>
        <v>0</v>
      </c>
      <c r="BL10" s="30">
        <f t="shared" si="24"/>
        <v>2766500</v>
      </c>
      <c r="BM10" s="30">
        <f t="shared" si="25"/>
        <v>0</v>
      </c>
      <c r="BN10" s="31">
        <f t="shared" si="26"/>
        <v>0</v>
      </c>
      <c r="BO10" s="31">
        <f t="shared" si="27"/>
        <v>0</v>
      </c>
      <c r="BP10" s="42" t="s">
        <v>3105</v>
      </c>
      <c r="BQ10" s="30">
        <f t="shared" si="28"/>
        <v>6916250</v>
      </c>
      <c r="BR10" s="30">
        <f t="shared" si="29"/>
        <v>36308000</v>
      </c>
      <c r="BS10" s="31">
        <f t="shared" si="30"/>
        <v>5.2496656425085853</v>
      </c>
      <c r="BT10" s="31">
        <f t="shared" si="31"/>
        <v>2</v>
      </c>
      <c r="BU10" s="30">
        <f t="shared" si="32"/>
        <v>6916250</v>
      </c>
      <c r="BV10" s="30">
        <f t="shared" si="33"/>
        <v>0</v>
      </c>
      <c r="BW10" s="31">
        <f t="shared" si="34"/>
        <v>0</v>
      </c>
      <c r="BX10" s="31">
        <f t="shared" si="35"/>
        <v>0</v>
      </c>
      <c r="BY10" s="30">
        <f t="shared" si="36"/>
        <v>13832500</v>
      </c>
      <c r="BZ10" s="30">
        <f t="shared" si="37"/>
        <v>43908800</v>
      </c>
      <c r="CA10" s="31">
        <f t="shared" si="38"/>
        <v>3.174321344659317</v>
      </c>
      <c r="CB10" s="31">
        <f t="shared" si="39"/>
        <v>2</v>
      </c>
      <c r="CC10" s="42" t="s">
        <v>1492</v>
      </c>
    </row>
    <row r="11" spans="1:81" ht="151.5" thickTop="1" thickBot="1" x14ac:dyDescent="0.3">
      <c r="A11" s="25">
        <v>133</v>
      </c>
      <c r="B11" s="26" t="s">
        <v>438</v>
      </c>
      <c r="C11" s="27" t="s">
        <v>127</v>
      </c>
      <c r="D11" s="27" t="s">
        <v>358</v>
      </c>
      <c r="E11" s="27" t="s">
        <v>237</v>
      </c>
      <c r="F11" s="27" t="s">
        <v>237</v>
      </c>
      <c r="G11" s="27" t="s">
        <v>231</v>
      </c>
      <c r="H11" s="28">
        <v>5232000000</v>
      </c>
      <c r="I11" s="27" t="s">
        <v>123</v>
      </c>
      <c r="J11" s="27" t="s">
        <v>124</v>
      </c>
      <c r="K11" s="29" t="s">
        <v>238</v>
      </c>
      <c r="L11" s="52" t="s">
        <v>639</v>
      </c>
      <c r="M11" s="27">
        <v>418560000</v>
      </c>
      <c r="N11" s="268">
        <v>4355314000</v>
      </c>
      <c r="O11" s="269">
        <f t="shared" si="0"/>
        <v>10.405471139143732</v>
      </c>
      <c r="P11" s="27">
        <v>418560000</v>
      </c>
      <c r="Q11" s="268">
        <v>75544000</v>
      </c>
      <c r="R11" s="269">
        <f t="shared" si="1"/>
        <v>0.1804854740061162</v>
      </c>
      <c r="S11" s="27">
        <v>418560000</v>
      </c>
      <c r="T11" s="268">
        <v>253887697</v>
      </c>
      <c r="U11" s="269">
        <f t="shared" si="2"/>
        <v>0.60657419963685011</v>
      </c>
      <c r="V11" s="30">
        <f t="shared" si="3"/>
        <v>1255680000</v>
      </c>
      <c r="W11" s="30">
        <f t="shared" si="4"/>
        <v>4684745697</v>
      </c>
      <c r="X11" s="31">
        <f t="shared" si="5"/>
        <v>3.7308436042622324</v>
      </c>
      <c r="Y11" s="31">
        <f t="shared" si="6"/>
        <v>2</v>
      </c>
      <c r="Z11" s="42" t="s">
        <v>3106</v>
      </c>
      <c r="AA11" s="27">
        <v>470880000</v>
      </c>
      <c r="AB11" s="268">
        <v>322540425</v>
      </c>
      <c r="AC11" s="269">
        <f t="shared" si="7"/>
        <v>0.68497371941896024</v>
      </c>
      <c r="AD11" s="27">
        <v>523200000</v>
      </c>
      <c r="AE11" s="268">
        <v>1436162222</v>
      </c>
      <c r="AF11" s="269">
        <f t="shared" si="8"/>
        <v>2.7449583753822631</v>
      </c>
      <c r="AG11" s="27">
        <v>523200000</v>
      </c>
      <c r="AH11" s="268">
        <v>12975000</v>
      </c>
      <c r="AI11" s="269">
        <f t="shared" si="9"/>
        <v>2.4799311926605505E-2</v>
      </c>
      <c r="AJ11" s="30">
        <f t="shared" si="10"/>
        <v>1517280000</v>
      </c>
      <c r="AK11" s="30">
        <f t="shared" si="11"/>
        <v>1771677647</v>
      </c>
      <c r="AL11" s="31">
        <f t="shared" si="12"/>
        <v>1.1676669085468734</v>
      </c>
      <c r="AM11" s="31">
        <f t="shared" si="13"/>
        <v>1.1676669085468734</v>
      </c>
      <c r="AN11" s="42" t="s">
        <v>3107</v>
      </c>
      <c r="AO11" s="27">
        <v>523200000</v>
      </c>
      <c r="AP11" s="268">
        <v>2264000</v>
      </c>
      <c r="AQ11" s="269">
        <f t="shared" si="14"/>
        <v>4.3272171253822631E-3</v>
      </c>
      <c r="AR11" s="27">
        <v>523200000</v>
      </c>
      <c r="AS11" s="268">
        <v>8607924000</v>
      </c>
      <c r="AT11" s="269">
        <f t="shared" si="15"/>
        <v>16.452454128440365</v>
      </c>
      <c r="AU11" s="27">
        <v>523200000</v>
      </c>
      <c r="AV11" s="268">
        <v>275859000</v>
      </c>
      <c r="AW11" s="269">
        <f t="shared" si="16"/>
        <v>0.52725344036697253</v>
      </c>
      <c r="AX11" s="30">
        <f t="shared" si="17"/>
        <v>1569600000</v>
      </c>
      <c r="AY11" s="30">
        <f t="shared" si="18"/>
        <v>8886047000</v>
      </c>
      <c r="AZ11" s="31">
        <f t="shared" si="19"/>
        <v>5.6613449286442403</v>
      </c>
      <c r="BA11" s="31">
        <f t="shared" si="20"/>
        <v>2</v>
      </c>
      <c r="BB11" s="42" t="s">
        <v>3108</v>
      </c>
      <c r="BC11" s="27">
        <v>523200000</v>
      </c>
      <c r="BD11" s="268">
        <v>1085350000</v>
      </c>
      <c r="BE11" s="269">
        <f t="shared" si="21"/>
        <v>2.0744457186544341</v>
      </c>
      <c r="BF11" s="27">
        <v>209280000</v>
      </c>
      <c r="BG11" s="268">
        <v>1019007500</v>
      </c>
      <c r="BH11" s="269">
        <f t="shared" si="22"/>
        <v>4.8691107607033643</v>
      </c>
      <c r="BI11" s="27">
        <v>156960000</v>
      </c>
      <c r="BJ11" s="268">
        <v>173720000</v>
      </c>
      <c r="BK11" s="269">
        <f t="shared" si="23"/>
        <v>1.1067787971457697</v>
      </c>
      <c r="BL11" s="30">
        <f t="shared" si="24"/>
        <v>889440000</v>
      </c>
      <c r="BM11" s="30">
        <f t="shared" si="25"/>
        <v>2278077500</v>
      </c>
      <c r="BN11" s="31">
        <f t="shared" si="26"/>
        <v>2.5612492129879474</v>
      </c>
      <c r="BO11" s="31">
        <f t="shared" si="27"/>
        <v>2</v>
      </c>
      <c r="BP11" s="42" t="s">
        <v>3108</v>
      </c>
      <c r="BQ11" s="30">
        <f t="shared" si="28"/>
        <v>2772960000</v>
      </c>
      <c r="BR11" s="30">
        <f t="shared" si="29"/>
        <v>6456423344</v>
      </c>
      <c r="BS11" s="31">
        <f t="shared" si="30"/>
        <v>2.3283506952859039</v>
      </c>
      <c r="BT11" s="31">
        <f t="shared" si="31"/>
        <v>2</v>
      </c>
      <c r="BU11" s="30">
        <f t="shared" si="32"/>
        <v>2459040000</v>
      </c>
      <c r="BV11" s="30">
        <f t="shared" si="33"/>
        <v>11164124500</v>
      </c>
      <c r="BW11" s="31">
        <f t="shared" si="34"/>
        <v>4.5400337123430283</v>
      </c>
      <c r="BX11" s="31">
        <f t="shared" si="35"/>
        <v>2</v>
      </c>
      <c r="BY11" s="30">
        <f t="shared" si="36"/>
        <v>5232000000</v>
      </c>
      <c r="BZ11" s="30">
        <f t="shared" si="37"/>
        <v>17620547844</v>
      </c>
      <c r="CA11" s="31">
        <f t="shared" si="38"/>
        <v>3.3678417133027523</v>
      </c>
      <c r="CB11" s="31">
        <f t="shared" si="39"/>
        <v>2</v>
      </c>
      <c r="CC11" s="42" t="s">
        <v>1493</v>
      </c>
    </row>
    <row r="12" spans="1:81" ht="282.75" thickTop="1" thickBot="1" x14ac:dyDescent="0.3">
      <c r="A12" s="25">
        <v>66</v>
      </c>
      <c r="B12" s="26" t="s">
        <v>438</v>
      </c>
      <c r="C12" s="27" t="s">
        <v>127</v>
      </c>
      <c r="D12" s="27" t="s">
        <v>128</v>
      </c>
      <c r="E12" s="27" t="s">
        <v>361</v>
      </c>
      <c r="F12" s="27" t="s">
        <v>383</v>
      </c>
      <c r="G12" s="27" t="s">
        <v>122</v>
      </c>
      <c r="H12" s="28">
        <v>1</v>
      </c>
      <c r="I12" s="27" t="s">
        <v>132</v>
      </c>
      <c r="J12" s="27" t="s">
        <v>126</v>
      </c>
      <c r="K12" s="29" t="s">
        <v>15</v>
      </c>
      <c r="L12" s="52" t="s">
        <v>1494</v>
      </c>
      <c r="M12" s="27">
        <v>0</v>
      </c>
      <c r="N12" s="268">
        <v>0</v>
      </c>
      <c r="O12" s="269">
        <f t="shared" si="0"/>
        <v>0</v>
      </c>
      <c r="P12" s="27">
        <v>0</v>
      </c>
      <c r="Q12" s="268"/>
      <c r="R12" s="269">
        <f t="shared" si="1"/>
        <v>0</v>
      </c>
      <c r="S12" s="27"/>
      <c r="T12" s="268">
        <v>0</v>
      </c>
      <c r="U12" s="269">
        <f t="shared" si="2"/>
        <v>0</v>
      </c>
      <c r="V12" s="270">
        <f t="shared" si="3"/>
        <v>1</v>
      </c>
      <c r="W12" s="270">
        <f t="shared" si="4"/>
        <v>0</v>
      </c>
      <c r="X12" s="31" t="str">
        <f t="shared" si="5"/>
        <v>Sin medición en el periodo</v>
      </c>
      <c r="Y12" s="31" t="str">
        <f t="shared" si="6"/>
        <v>-</v>
      </c>
      <c r="Z12" s="42" t="s">
        <v>3109</v>
      </c>
      <c r="AA12" s="27">
        <v>0</v>
      </c>
      <c r="AB12" s="268"/>
      <c r="AC12" s="269">
        <f t="shared" si="7"/>
        <v>0</v>
      </c>
      <c r="AD12" s="27">
        <v>0</v>
      </c>
      <c r="AE12" s="268"/>
      <c r="AF12" s="269">
        <f t="shared" si="8"/>
        <v>0</v>
      </c>
      <c r="AG12" s="27">
        <v>1</v>
      </c>
      <c r="AH12" s="268"/>
      <c r="AI12" s="269">
        <f t="shared" si="9"/>
        <v>0</v>
      </c>
      <c r="AJ12" s="30">
        <f t="shared" si="10"/>
        <v>1</v>
      </c>
      <c r="AK12" s="30">
        <f t="shared" si="11"/>
        <v>0</v>
      </c>
      <c r="AL12" s="31" t="str">
        <f t="shared" si="12"/>
        <v>Sin Medición en el periodo</v>
      </c>
      <c r="AM12" s="31" t="str">
        <f t="shared" si="13"/>
        <v>-</v>
      </c>
      <c r="AN12" s="42" t="s">
        <v>3110</v>
      </c>
      <c r="AO12" s="27">
        <v>0</v>
      </c>
      <c r="AP12" s="268"/>
      <c r="AQ12" s="269">
        <f t="shared" si="14"/>
        <v>0</v>
      </c>
      <c r="AR12" s="27">
        <v>0</v>
      </c>
      <c r="AS12" s="268"/>
      <c r="AT12" s="269">
        <f t="shared" si="15"/>
        <v>0</v>
      </c>
      <c r="AU12" s="27">
        <v>1</v>
      </c>
      <c r="AV12" s="268"/>
      <c r="AW12" s="269">
        <f t="shared" si="16"/>
        <v>0</v>
      </c>
      <c r="AX12" s="30">
        <f t="shared" si="17"/>
        <v>1</v>
      </c>
      <c r="AY12" s="30">
        <f t="shared" si="18"/>
        <v>0</v>
      </c>
      <c r="AZ12" s="31" t="str">
        <f t="shared" si="19"/>
        <v>Sin Medición en el periodo</v>
      </c>
      <c r="BA12" s="31" t="str">
        <f t="shared" si="20"/>
        <v>-</v>
      </c>
      <c r="BB12" s="42" t="s">
        <v>3110</v>
      </c>
      <c r="BC12" s="27">
        <v>0</v>
      </c>
      <c r="BD12" s="268"/>
      <c r="BE12" s="269">
        <f t="shared" si="21"/>
        <v>0</v>
      </c>
      <c r="BF12" s="27">
        <v>0</v>
      </c>
      <c r="BG12" s="268"/>
      <c r="BH12" s="269">
        <f t="shared" si="22"/>
        <v>0</v>
      </c>
      <c r="BI12" s="27">
        <v>1</v>
      </c>
      <c r="BJ12" s="268"/>
      <c r="BK12" s="269">
        <f t="shared" si="23"/>
        <v>0</v>
      </c>
      <c r="BL12" s="30">
        <f t="shared" si="24"/>
        <v>1</v>
      </c>
      <c r="BM12" s="30">
        <f t="shared" si="25"/>
        <v>0</v>
      </c>
      <c r="BN12" s="31" t="str">
        <f t="shared" si="26"/>
        <v>Sin Medición en el periodo</v>
      </c>
      <c r="BO12" s="31" t="str">
        <f t="shared" si="27"/>
        <v>-</v>
      </c>
      <c r="BP12" s="42" t="s">
        <v>3110</v>
      </c>
      <c r="BQ12" s="30">
        <f t="shared" si="28"/>
        <v>1</v>
      </c>
      <c r="BR12" s="30">
        <f t="shared" si="29"/>
        <v>0</v>
      </c>
      <c r="BS12" s="31" t="str">
        <f t="shared" si="30"/>
        <v>Sin medición en el semestre</v>
      </c>
      <c r="BT12" s="31" t="str">
        <f t="shared" si="31"/>
        <v>-</v>
      </c>
      <c r="BU12" s="30">
        <f t="shared" si="32"/>
        <v>1</v>
      </c>
      <c r="BV12" s="30">
        <f t="shared" si="33"/>
        <v>0</v>
      </c>
      <c r="BW12" s="31" t="str">
        <f t="shared" si="34"/>
        <v>Sin medición en el semestre</v>
      </c>
      <c r="BX12" s="31" t="str">
        <f t="shared" si="35"/>
        <v>-</v>
      </c>
      <c r="BY12" s="30">
        <f t="shared" si="36"/>
        <v>1</v>
      </c>
      <c r="BZ12" s="30">
        <f t="shared" si="37"/>
        <v>0</v>
      </c>
      <c r="CA12" s="31" t="str">
        <f t="shared" si="38"/>
        <v>Sin medición en la vigencia</v>
      </c>
      <c r="CB12" s="31" t="str">
        <f t="shared" si="39"/>
        <v>-</v>
      </c>
      <c r="CC12" s="42" t="s">
        <v>1495</v>
      </c>
    </row>
    <row r="13" spans="1:81" ht="320.25" thickTop="1" thickBot="1" x14ac:dyDescent="0.3">
      <c r="A13" s="25">
        <v>109</v>
      </c>
      <c r="B13" s="26" t="s">
        <v>438</v>
      </c>
      <c r="C13" s="27" t="s">
        <v>290</v>
      </c>
      <c r="D13" s="27" t="s">
        <v>290</v>
      </c>
      <c r="E13" s="27" t="s">
        <v>317</v>
      </c>
      <c r="F13" s="27" t="s">
        <v>121</v>
      </c>
      <c r="G13" s="27" t="s">
        <v>122</v>
      </c>
      <c r="H13" s="28">
        <v>0.95</v>
      </c>
      <c r="I13" s="27" t="s">
        <v>123</v>
      </c>
      <c r="J13" s="27" t="s">
        <v>124</v>
      </c>
      <c r="K13" s="29" t="s">
        <v>93</v>
      </c>
      <c r="L13" s="52" t="s">
        <v>378</v>
      </c>
      <c r="M13" s="76">
        <v>0.18851665165565101</v>
      </c>
      <c r="N13" s="268">
        <v>0.182246087398718</v>
      </c>
      <c r="O13" s="269">
        <f t="shared" si="0"/>
        <v>0.96673734547127976</v>
      </c>
      <c r="P13" s="76">
        <v>4.4964336869015901E-2</v>
      </c>
      <c r="Q13" s="268">
        <v>4.72883326850378E-2</v>
      </c>
      <c r="R13" s="269">
        <f t="shared" si="1"/>
        <v>1.0516853128022738</v>
      </c>
      <c r="S13" s="76">
        <v>1.3776838195683601E-2</v>
      </c>
      <c r="T13" s="268">
        <v>1.4459386713109101E-2</v>
      </c>
      <c r="U13" s="269">
        <f t="shared" si="2"/>
        <v>1.0495431903700043</v>
      </c>
      <c r="V13" s="270">
        <f t="shared" si="3"/>
        <v>0.24725782672035052</v>
      </c>
      <c r="W13" s="270">
        <f t="shared" si="4"/>
        <v>0.24399380679686489</v>
      </c>
      <c r="X13" s="31">
        <f t="shared" si="5"/>
        <v>0.98679912394774361</v>
      </c>
      <c r="Y13" s="31">
        <f t="shared" si="6"/>
        <v>0.98679912394774361</v>
      </c>
      <c r="Z13" s="42" t="s">
        <v>3111</v>
      </c>
      <c r="AA13" s="76">
        <v>1.44987314796345E-2</v>
      </c>
      <c r="AB13" s="268">
        <v>1.52618226101416E-2</v>
      </c>
      <c r="AC13" s="269">
        <f t="shared" si="7"/>
        <v>1.0526315789473699</v>
      </c>
      <c r="AD13" s="76">
        <v>1.76640221421322E-2</v>
      </c>
      <c r="AE13" s="268">
        <v>4.2885259125917299E-2</v>
      </c>
      <c r="AF13" s="269">
        <f t="shared" si="8"/>
        <v>2.4278309198688923</v>
      </c>
      <c r="AG13" s="76">
        <v>9.78747930007699E-2</v>
      </c>
      <c r="AH13" s="268">
        <v>0.100298826121964</v>
      </c>
      <c r="AI13" s="269">
        <f t="shared" si="9"/>
        <v>1.024766674307807</v>
      </c>
      <c r="AJ13" s="30">
        <f t="shared" si="10"/>
        <v>0.13003754662253658</v>
      </c>
      <c r="AK13" s="30">
        <f t="shared" si="11"/>
        <v>0.1584459078580229</v>
      </c>
      <c r="AL13" s="31">
        <f t="shared" si="12"/>
        <v>1.218462759205601</v>
      </c>
      <c r="AM13" s="31">
        <f t="shared" si="13"/>
        <v>1.218462759205601</v>
      </c>
      <c r="AN13" s="42" t="s">
        <v>3112</v>
      </c>
      <c r="AO13" s="76">
        <v>3.2672620497646798E-2</v>
      </c>
      <c r="AP13" s="268">
        <v>3.4392232102786101E-2</v>
      </c>
      <c r="AQ13" s="269">
        <f t="shared" si="14"/>
        <v>1.0526315789473684</v>
      </c>
      <c r="AR13" s="76">
        <v>1.62743729652042E-2</v>
      </c>
      <c r="AS13" s="268">
        <v>1.30155983316764E-2</v>
      </c>
      <c r="AT13" s="269">
        <f t="shared" si="15"/>
        <v>0.79976035694307246</v>
      </c>
      <c r="AU13" s="76">
        <v>1.8530425814982501E-2</v>
      </c>
      <c r="AV13" s="268">
        <v>2.6098733956639E-2</v>
      </c>
      <c r="AW13" s="269">
        <f t="shared" si="16"/>
        <v>1.408426024162772</v>
      </c>
      <c r="AX13" s="30">
        <f t="shared" si="17"/>
        <v>6.7477419277833503E-2</v>
      </c>
      <c r="AY13" s="30">
        <f t="shared" si="18"/>
        <v>7.3506564391101495E-2</v>
      </c>
      <c r="AZ13" s="31">
        <f t="shared" si="19"/>
        <v>1.0893505587171823</v>
      </c>
      <c r="BA13" s="31">
        <f t="shared" si="20"/>
        <v>1.0893505587171823</v>
      </c>
      <c r="BB13" s="42" t="s">
        <v>3113</v>
      </c>
      <c r="BC13" s="76">
        <v>2.4982273570486099E-2</v>
      </c>
      <c r="BD13" s="268">
        <v>2.3459186867561699E-2</v>
      </c>
      <c r="BE13" s="269">
        <f t="shared" si="21"/>
        <v>0.93903330300874766</v>
      </c>
      <c r="BF13" s="76">
        <v>0.12519015177307899</v>
      </c>
      <c r="BG13" s="268">
        <v>0.15566592929049999</v>
      </c>
      <c r="BH13" s="269">
        <f t="shared" si="22"/>
        <v>1.2434359019922088</v>
      </c>
      <c r="BI13" s="76">
        <v>0.355054782035714</v>
      </c>
      <c r="BJ13" s="268">
        <v>0.227412549619048</v>
      </c>
      <c r="BK13" s="269">
        <f t="shared" si="23"/>
        <v>0.64049989220022163</v>
      </c>
      <c r="BL13" s="30">
        <f t="shared" si="24"/>
        <v>0.50522720737927906</v>
      </c>
      <c r="BM13" s="30">
        <f t="shared" si="25"/>
        <v>0.4065376657771097</v>
      </c>
      <c r="BN13" s="31">
        <f t="shared" si="26"/>
        <v>0.80466305028564677</v>
      </c>
      <c r="BO13" s="31">
        <f t="shared" si="27"/>
        <v>0.80466305028564677</v>
      </c>
      <c r="BP13" s="42" t="s">
        <v>3114</v>
      </c>
      <c r="BQ13" s="30">
        <f t="shared" si="28"/>
        <v>0.3772953733428871</v>
      </c>
      <c r="BR13" s="30">
        <f t="shared" si="29"/>
        <v>0.40243971465488781</v>
      </c>
      <c r="BS13" s="31">
        <f t="shared" si="30"/>
        <v>1.0666436513366664</v>
      </c>
      <c r="BT13" s="31">
        <f t="shared" si="31"/>
        <v>1.0666436513366664</v>
      </c>
      <c r="BU13" s="30">
        <f t="shared" si="32"/>
        <v>0.57270462665711253</v>
      </c>
      <c r="BV13" s="30">
        <f t="shared" si="33"/>
        <v>0.48004423016821118</v>
      </c>
      <c r="BW13" s="31">
        <f t="shared" si="34"/>
        <v>0.83820560865770932</v>
      </c>
      <c r="BX13" s="31">
        <f t="shared" si="35"/>
        <v>0.83820560865770932</v>
      </c>
      <c r="BY13" s="30">
        <f t="shared" si="36"/>
        <v>0.95</v>
      </c>
      <c r="BZ13" s="30">
        <f t="shared" si="37"/>
        <v>0.882483944823099</v>
      </c>
      <c r="CA13" s="31">
        <f t="shared" si="38"/>
        <v>0.92893046823484104</v>
      </c>
      <c r="CB13" s="31">
        <f t="shared" si="39"/>
        <v>0.92893046823484104</v>
      </c>
      <c r="CC13" s="42" t="s">
        <v>1496</v>
      </c>
    </row>
    <row r="14" spans="1:81" ht="264" thickTop="1" thickBot="1" x14ac:dyDescent="0.3">
      <c r="A14" s="25">
        <v>147</v>
      </c>
      <c r="B14" s="26" t="s">
        <v>438</v>
      </c>
      <c r="C14" s="27" t="s">
        <v>127</v>
      </c>
      <c r="D14" s="27" t="s">
        <v>249</v>
      </c>
      <c r="E14" s="27" t="s">
        <v>252</v>
      </c>
      <c r="F14" s="27" t="s">
        <v>252</v>
      </c>
      <c r="G14" s="27" t="s">
        <v>231</v>
      </c>
      <c r="H14" s="28">
        <v>15500000</v>
      </c>
      <c r="I14" s="27" t="s">
        <v>123</v>
      </c>
      <c r="J14" s="27" t="s">
        <v>124</v>
      </c>
      <c r="K14" s="29" t="s">
        <v>38</v>
      </c>
      <c r="L14" s="52" t="s">
        <v>639</v>
      </c>
      <c r="M14" s="27">
        <v>775000</v>
      </c>
      <c r="N14" s="268">
        <v>0</v>
      </c>
      <c r="O14" s="269">
        <f t="shared" si="0"/>
        <v>0</v>
      </c>
      <c r="P14" s="27">
        <v>775000</v>
      </c>
      <c r="Q14" s="268">
        <v>0</v>
      </c>
      <c r="R14" s="269">
        <f t="shared" si="1"/>
        <v>0</v>
      </c>
      <c r="S14" s="27">
        <v>1550000</v>
      </c>
      <c r="T14" s="268">
        <v>0</v>
      </c>
      <c r="U14" s="269">
        <f t="shared" si="2"/>
        <v>0</v>
      </c>
      <c r="V14" s="30">
        <f t="shared" si="3"/>
        <v>3100000</v>
      </c>
      <c r="W14" s="30">
        <f t="shared" si="4"/>
        <v>0</v>
      </c>
      <c r="X14" s="31">
        <f t="shared" si="5"/>
        <v>0</v>
      </c>
      <c r="Y14" s="31">
        <f t="shared" si="6"/>
        <v>0</v>
      </c>
      <c r="Z14" s="42" t="s">
        <v>3115</v>
      </c>
      <c r="AA14" s="27">
        <v>1550000</v>
      </c>
      <c r="AB14" s="268">
        <v>0</v>
      </c>
      <c r="AC14" s="269">
        <f t="shared" si="7"/>
        <v>0</v>
      </c>
      <c r="AD14" s="27">
        <v>1550000</v>
      </c>
      <c r="AE14" s="268">
        <v>0</v>
      </c>
      <c r="AF14" s="269">
        <f t="shared" si="8"/>
        <v>0</v>
      </c>
      <c r="AG14" s="27">
        <v>1550000</v>
      </c>
      <c r="AH14" s="268">
        <v>0</v>
      </c>
      <c r="AI14" s="269">
        <f t="shared" si="9"/>
        <v>0</v>
      </c>
      <c r="AJ14" s="30">
        <f t="shared" si="10"/>
        <v>4650000</v>
      </c>
      <c r="AK14" s="30">
        <f t="shared" si="11"/>
        <v>0</v>
      </c>
      <c r="AL14" s="31">
        <f t="shared" si="12"/>
        <v>0</v>
      </c>
      <c r="AM14" s="31">
        <f t="shared" si="13"/>
        <v>0</v>
      </c>
      <c r="AN14" s="42" t="s">
        <v>3116</v>
      </c>
      <c r="AO14" s="27">
        <v>1550000</v>
      </c>
      <c r="AP14" s="268">
        <v>0</v>
      </c>
      <c r="AQ14" s="269">
        <f t="shared" si="14"/>
        <v>0</v>
      </c>
      <c r="AR14" s="27">
        <v>1550000</v>
      </c>
      <c r="AS14" s="268">
        <v>2136000</v>
      </c>
      <c r="AT14" s="269">
        <f t="shared" si="15"/>
        <v>1.3780645161290324</v>
      </c>
      <c r="AU14" s="27">
        <v>1550000</v>
      </c>
      <c r="AV14" s="268">
        <v>0</v>
      </c>
      <c r="AW14" s="269">
        <f t="shared" si="16"/>
        <v>0</v>
      </c>
      <c r="AX14" s="30">
        <f t="shared" si="17"/>
        <v>4650000</v>
      </c>
      <c r="AY14" s="30">
        <f t="shared" si="18"/>
        <v>2136000</v>
      </c>
      <c r="AZ14" s="31">
        <f t="shared" si="19"/>
        <v>0.45935483870967742</v>
      </c>
      <c r="BA14" s="31">
        <f t="shared" si="20"/>
        <v>0.45935483870967742</v>
      </c>
      <c r="BB14" s="42" t="s">
        <v>3117</v>
      </c>
      <c r="BC14" s="27">
        <v>1550000</v>
      </c>
      <c r="BD14" s="268">
        <v>0</v>
      </c>
      <c r="BE14" s="269">
        <f t="shared" si="21"/>
        <v>0</v>
      </c>
      <c r="BF14" s="27">
        <v>775000</v>
      </c>
      <c r="BG14" s="268">
        <v>5701000</v>
      </c>
      <c r="BH14" s="269">
        <f t="shared" si="22"/>
        <v>7.3561290322580648</v>
      </c>
      <c r="BI14" s="27">
        <v>775000</v>
      </c>
      <c r="BJ14" s="268">
        <v>0</v>
      </c>
      <c r="BK14" s="269">
        <f t="shared" si="23"/>
        <v>0</v>
      </c>
      <c r="BL14" s="30">
        <f t="shared" si="24"/>
        <v>3100000</v>
      </c>
      <c r="BM14" s="30">
        <f t="shared" si="25"/>
        <v>5701000</v>
      </c>
      <c r="BN14" s="31">
        <f t="shared" si="26"/>
        <v>1.8390322580645162</v>
      </c>
      <c r="BO14" s="31">
        <f t="shared" si="27"/>
        <v>1.8390322580645162</v>
      </c>
      <c r="BP14" s="42" t="s">
        <v>3118</v>
      </c>
      <c r="BQ14" s="30">
        <f t="shared" si="28"/>
        <v>7750000</v>
      </c>
      <c r="BR14" s="30"/>
      <c r="BS14" s="31">
        <f t="shared" si="30"/>
        <v>0</v>
      </c>
      <c r="BT14" s="31">
        <f t="shared" si="31"/>
        <v>0</v>
      </c>
      <c r="BU14" s="30">
        <f t="shared" si="32"/>
        <v>7750000</v>
      </c>
      <c r="BV14" s="30">
        <f t="shared" si="33"/>
        <v>7837000</v>
      </c>
      <c r="BW14" s="31">
        <f t="shared" si="34"/>
        <v>1.0112258064516129</v>
      </c>
      <c r="BX14" s="31">
        <f t="shared" si="35"/>
        <v>1.0112258064516129</v>
      </c>
      <c r="BY14" s="30">
        <f t="shared" si="36"/>
        <v>15500000</v>
      </c>
      <c r="BZ14" s="30">
        <f t="shared" si="37"/>
        <v>7837000</v>
      </c>
      <c r="CA14" s="31">
        <f t="shared" si="38"/>
        <v>0.50561290322580643</v>
      </c>
      <c r="CB14" s="31">
        <f t="shared" si="39"/>
        <v>0.50561290322580643</v>
      </c>
      <c r="CC14" s="42" t="s">
        <v>1497</v>
      </c>
    </row>
    <row r="15" spans="1:81" ht="245.25" thickTop="1" thickBot="1" x14ac:dyDescent="0.3">
      <c r="A15" s="25">
        <v>98</v>
      </c>
      <c r="B15" s="26" t="s">
        <v>438</v>
      </c>
      <c r="C15" s="27" t="s">
        <v>290</v>
      </c>
      <c r="D15" s="27" t="s">
        <v>446</v>
      </c>
      <c r="E15" s="27" t="s">
        <v>125</v>
      </c>
      <c r="F15" s="27" t="s">
        <v>331</v>
      </c>
      <c r="G15" s="27" t="s">
        <v>122</v>
      </c>
      <c r="H15" s="28">
        <v>0.95</v>
      </c>
      <c r="I15" s="27" t="s">
        <v>123</v>
      </c>
      <c r="J15" s="27" t="s">
        <v>126</v>
      </c>
      <c r="K15" s="29" t="s">
        <v>93</v>
      </c>
      <c r="L15" s="52" t="s">
        <v>378</v>
      </c>
      <c r="M15" s="27">
        <v>0.95</v>
      </c>
      <c r="N15" s="268">
        <v>0.95</v>
      </c>
      <c r="O15" s="269">
        <f t="shared" si="0"/>
        <v>1</v>
      </c>
      <c r="P15" s="27">
        <v>0.95</v>
      </c>
      <c r="Q15" s="268">
        <v>0.95</v>
      </c>
      <c r="R15" s="269">
        <f t="shared" si="1"/>
        <v>1</v>
      </c>
      <c r="S15" s="27">
        <v>0.95</v>
      </c>
      <c r="T15" s="268">
        <v>0.95</v>
      </c>
      <c r="U15" s="269">
        <f t="shared" si="2"/>
        <v>1</v>
      </c>
      <c r="V15" s="270">
        <f t="shared" si="3"/>
        <v>0.95</v>
      </c>
      <c r="W15" s="270">
        <f t="shared" si="4"/>
        <v>0.94999999999999984</v>
      </c>
      <c r="X15" s="31">
        <f t="shared" si="5"/>
        <v>0.99999999999999989</v>
      </c>
      <c r="Y15" s="31">
        <f t="shared" si="6"/>
        <v>0.99999999999999989</v>
      </c>
      <c r="Z15" s="42" t="s">
        <v>3119</v>
      </c>
      <c r="AA15" s="27">
        <v>0.95</v>
      </c>
      <c r="AB15" s="268">
        <v>0.95</v>
      </c>
      <c r="AC15" s="269">
        <f t="shared" si="7"/>
        <v>1</v>
      </c>
      <c r="AD15" s="27">
        <v>0.95</v>
      </c>
      <c r="AE15" s="268">
        <v>0.95</v>
      </c>
      <c r="AF15" s="269">
        <f t="shared" si="8"/>
        <v>1</v>
      </c>
      <c r="AG15" s="27">
        <v>0.95</v>
      </c>
      <c r="AH15" s="268">
        <v>0.95</v>
      </c>
      <c r="AI15" s="269">
        <f t="shared" si="9"/>
        <v>1</v>
      </c>
      <c r="AJ15" s="30">
        <f t="shared" si="10"/>
        <v>0.95</v>
      </c>
      <c r="AK15" s="30">
        <f t="shared" si="11"/>
        <v>0.94999999999999984</v>
      </c>
      <c r="AL15" s="31">
        <f t="shared" si="12"/>
        <v>0.99999999999999989</v>
      </c>
      <c r="AM15" s="31">
        <f t="shared" si="13"/>
        <v>0.99999999999999989</v>
      </c>
      <c r="AN15" s="42" t="s">
        <v>3119</v>
      </c>
      <c r="AO15" s="27">
        <v>0.95</v>
      </c>
      <c r="AP15" s="268">
        <v>0.95</v>
      </c>
      <c r="AQ15" s="269">
        <f t="shared" si="14"/>
        <v>1</v>
      </c>
      <c r="AR15" s="27">
        <v>0.95</v>
      </c>
      <c r="AS15" s="268">
        <v>1</v>
      </c>
      <c r="AT15" s="269">
        <f t="shared" si="15"/>
        <v>1.0526315789473684</v>
      </c>
      <c r="AU15" s="27">
        <v>0.95</v>
      </c>
      <c r="AV15" s="268">
        <v>0.84399999999999997</v>
      </c>
      <c r="AW15" s="269">
        <f t="shared" si="16"/>
        <v>0.888421052631579</v>
      </c>
      <c r="AX15" s="30">
        <f t="shared" si="17"/>
        <v>0.95</v>
      </c>
      <c r="AY15" s="30">
        <f t="shared" si="18"/>
        <v>0.93133333333333335</v>
      </c>
      <c r="AZ15" s="31">
        <f t="shared" si="19"/>
        <v>0.98035087719298253</v>
      </c>
      <c r="BA15" s="31">
        <f t="shared" si="20"/>
        <v>0.98035087719298253</v>
      </c>
      <c r="BB15" s="42" t="s">
        <v>3120</v>
      </c>
      <c r="BC15" s="27">
        <v>0.95</v>
      </c>
      <c r="BD15" s="268">
        <v>1.1200000000000001</v>
      </c>
      <c r="BE15" s="269">
        <f t="shared" si="21"/>
        <v>1.1789473684210527</v>
      </c>
      <c r="BF15" s="27">
        <v>0.95</v>
      </c>
      <c r="BG15" s="268">
        <v>0.95</v>
      </c>
      <c r="BH15" s="269">
        <f t="shared" si="22"/>
        <v>1</v>
      </c>
      <c r="BI15" s="27">
        <v>0.95</v>
      </c>
      <c r="BJ15" s="268">
        <v>0.78</v>
      </c>
      <c r="BK15" s="269">
        <f t="shared" si="23"/>
        <v>0.82105263157894748</v>
      </c>
      <c r="BL15" s="30">
        <f t="shared" si="24"/>
        <v>0.95</v>
      </c>
      <c r="BM15" s="30">
        <f t="shared" si="25"/>
        <v>0.95000000000000018</v>
      </c>
      <c r="BN15" s="31">
        <f t="shared" si="26"/>
        <v>1.0000000000000002</v>
      </c>
      <c r="BO15" s="31">
        <f t="shared" si="27"/>
        <v>1.0000000000000002</v>
      </c>
      <c r="BP15" s="42" t="s">
        <v>3121</v>
      </c>
      <c r="BQ15" s="30">
        <f t="shared" si="28"/>
        <v>0.95</v>
      </c>
      <c r="BR15" s="30">
        <f t="shared" si="29"/>
        <v>0.94999999999999984</v>
      </c>
      <c r="BS15" s="31">
        <f t="shared" si="30"/>
        <v>0.99999999999999989</v>
      </c>
      <c r="BT15" s="31">
        <f t="shared" si="31"/>
        <v>0.99999999999999989</v>
      </c>
      <c r="BU15" s="30">
        <f t="shared" si="32"/>
        <v>0.95</v>
      </c>
      <c r="BV15" s="30">
        <f t="shared" si="33"/>
        <v>0.94066666666666676</v>
      </c>
      <c r="BW15" s="31">
        <f t="shared" si="34"/>
        <v>0.99017543859649138</v>
      </c>
      <c r="BX15" s="31">
        <f t="shared" si="35"/>
        <v>0.99017543859649138</v>
      </c>
      <c r="BY15" s="30">
        <f t="shared" si="36"/>
        <v>0.95</v>
      </c>
      <c r="BZ15" s="30">
        <f t="shared" si="37"/>
        <v>0.94533333333333336</v>
      </c>
      <c r="CA15" s="31">
        <f t="shared" si="38"/>
        <v>0.99508771929824569</v>
      </c>
      <c r="CB15" s="31">
        <f t="shared" si="39"/>
        <v>0.99508771929824569</v>
      </c>
      <c r="CC15" s="42" t="s">
        <v>1498</v>
      </c>
    </row>
    <row r="16" spans="1:81" ht="409.6" thickTop="1" thickBot="1" x14ac:dyDescent="0.3">
      <c r="A16" s="25">
        <v>4</v>
      </c>
      <c r="B16" s="26" t="s">
        <v>438</v>
      </c>
      <c r="C16" s="27" t="s">
        <v>127</v>
      </c>
      <c r="D16" s="27" t="s">
        <v>268</v>
      </c>
      <c r="E16" s="27" t="s">
        <v>269</v>
      </c>
      <c r="F16" s="27" t="s">
        <v>447</v>
      </c>
      <c r="G16" s="27" t="s">
        <v>207</v>
      </c>
      <c r="H16" s="28">
        <v>52</v>
      </c>
      <c r="I16" s="27" t="s">
        <v>123</v>
      </c>
      <c r="J16" s="27" t="s">
        <v>124</v>
      </c>
      <c r="K16" s="29" t="s">
        <v>45</v>
      </c>
      <c r="L16" s="52" t="s">
        <v>1499</v>
      </c>
      <c r="M16" s="27">
        <v>1</v>
      </c>
      <c r="N16" s="268">
        <v>0</v>
      </c>
      <c r="O16" s="269">
        <f t="shared" si="0"/>
        <v>0</v>
      </c>
      <c r="P16" s="27">
        <v>43</v>
      </c>
      <c r="Q16" s="268">
        <v>0</v>
      </c>
      <c r="R16" s="269">
        <f t="shared" si="1"/>
        <v>0</v>
      </c>
      <c r="S16" s="27">
        <v>0</v>
      </c>
      <c r="T16" s="268">
        <v>0</v>
      </c>
      <c r="U16" s="269">
        <f t="shared" si="2"/>
        <v>0</v>
      </c>
      <c r="V16" s="30">
        <f t="shared" si="3"/>
        <v>44</v>
      </c>
      <c r="W16" s="30">
        <f t="shared" si="4"/>
        <v>0</v>
      </c>
      <c r="X16" s="31">
        <f t="shared" si="5"/>
        <v>0</v>
      </c>
      <c r="Y16" s="31">
        <f t="shared" si="6"/>
        <v>0</v>
      </c>
      <c r="Z16" s="42" t="s">
        <v>3122</v>
      </c>
      <c r="AA16" s="27">
        <v>1</v>
      </c>
      <c r="AB16" s="268">
        <v>0</v>
      </c>
      <c r="AC16" s="269">
        <f t="shared" si="7"/>
        <v>0</v>
      </c>
      <c r="AD16" s="27">
        <v>1</v>
      </c>
      <c r="AE16" s="268">
        <v>0</v>
      </c>
      <c r="AF16" s="269">
        <f t="shared" si="8"/>
        <v>0</v>
      </c>
      <c r="AG16" s="27">
        <v>1</v>
      </c>
      <c r="AH16" s="268">
        <v>0</v>
      </c>
      <c r="AI16" s="269">
        <f t="shared" si="9"/>
        <v>0</v>
      </c>
      <c r="AJ16" s="30">
        <f t="shared" si="10"/>
        <v>3</v>
      </c>
      <c r="AK16" s="30">
        <f t="shared" si="11"/>
        <v>0</v>
      </c>
      <c r="AL16" s="31">
        <f t="shared" si="12"/>
        <v>0</v>
      </c>
      <c r="AM16" s="31">
        <f t="shared" si="13"/>
        <v>0</v>
      </c>
      <c r="AN16" s="42" t="s">
        <v>3122</v>
      </c>
      <c r="AO16" s="27">
        <v>1</v>
      </c>
      <c r="AP16" s="268">
        <v>0</v>
      </c>
      <c r="AQ16" s="269">
        <f t="shared" si="14"/>
        <v>0</v>
      </c>
      <c r="AR16" s="27">
        <v>1</v>
      </c>
      <c r="AS16" s="268">
        <v>0</v>
      </c>
      <c r="AT16" s="269">
        <f t="shared" si="15"/>
        <v>0</v>
      </c>
      <c r="AU16" s="27">
        <v>1</v>
      </c>
      <c r="AV16" s="268">
        <v>0</v>
      </c>
      <c r="AW16" s="269">
        <f t="shared" si="16"/>
        <v>0</v>
      </c>
      <c r="AX16" s="30">
        <f t="shared" si="17"/>
        <v>3</v>
      </c>
      <c r="AY16" s="30">
        <f t="shared" si="18"/>
        <v>0</v>
      </c>
      <c r="AZ16" s="31">
        <f t="shared" si="19"/>
        <v>0</v>
      </c>
      <c r="BA16" s="31">
        <f t="shared" si="20"/>
        <v>0</v>
      </c>
      <c r="BB16" s="42" t="s">
        <v>3122</v>
      </c>
      <c r="BC16" s="27">
        <v>1</v>
      </c>
      <c r="BD16" s="268">
        <v>0</v>
      </c>
      <c r="BE16" s="269">
        <f t="shared" si="21"/>
        <v>0</v>
      </c>
      <c r="BF16" s="27">
        <v>1</v>
      </c>
      <c r="BG16" s="268">
        <v>0</v>
      </c>
      <c r="BH16" s="269">
        <f t="shared" si="22"/>
        <v>0</v>
      </c>
      <c r="BI16" s="27">
        <v>0</v>
      </c>
      <c r="BJ16" s="268">
        <v>0</v>
      </c>
      <c r="BK16" s="269">
        <f t="shared" si="23"/>
        <v>0</v>
      </c>
      <c r="BL16" s="30">
        <f t="shared" si="24"/>
        <v>2</v>
      </c>
      <c r="BM16" s="30">
        <f t="shared" si="25"/>
        <v>0</v>
      </c>
      <c r="BN16" s="31">
        <f t="shared" si="26"/>
        <v>0</v>
      </c>
      <c r="BO16" s="31">
        <f t="shared" si="27"/>
        <v>0</v>
      </c>
      <c r="BP16" s="42" t="s">
        <v>3123</v>
      </c>
      <c r="BQ16" s="30">
        <f t="shared" si="28"/>
        <v>47</v>
      </c>
      <c r="BR16" s="30">
        <f t="shared" si="29"/>
        <v>0</v>
      </c>
      <c r="BS16" s="31">
        <f t="shared" si="30"/>
        <v>0</v>
      </c>
      <c r="BT16" s="31">
        <f t="shared" si="31"/>
        <v>0</v>
      </c>
      <c r="BU16" s="30">
        <f t="shared" si="32"/>
        <v>5</v>
      </c>
      <c r="BV16" s="30">
        <f t="shared" si="33"/>
        <v>0</v>
      </c>
      <c r="BW16" s="31">
        <f t="shared" si="34"/>
        <v>0</v>
      </c>
      <c r="BX16" s="31">
        <f t="shared" si="35"/>
        <v>0</v>
      </c>
      <c r="BY16" s="30">
        <f t="shared" si="36"/>
        <v>52</v>
      </c>
      <c r="BZ16" s="30">
        <f t="shared" si="37"/>
        <v>0</v>
      </c>
      <c r="CA16" s="31">
        <f t="shared" si="38"/>
        <v>0</v>
      </c>
      <c r="CB16" s="31">
        <f t="shared" si="39"/>
        <v>0</v>
      </c>
      <c r="CC16" s="42" t="s">
        <v>1500</v>
      </c>
    </row>
    <row r="17" spans="1:81" ht="245.25" thickTop="1" thickBot="1" x14ac:dyDescent="0.3">
      <c r="A17" s="25">
        <v>234</v>
      </c>
      <c r="B17" s="26" t="s">
        <v>438</v>
      </c>
      <c r="C17" s="27" t="s">
        <v>127</v>
      </c>
      <c r="D17" s="27" t="s">
        <v>489</v>
      </c>
      <c r="E17" s="27" t="s">
        <v>493</v>
      </c>
      <c r="F17" s="27" t="s">
        <v>493</v>
      </c>
      <c r="G17" s="27" t="s">
        <v>231</v>
      </c>
      <c r="H17" s="28">
        <v>10000000</v>
      </c>
      <c r="I17" s="27" t="s">
        <v>123</v>
      </c>
      <c r="J17" s="27" t="s">
        <v>124</v>
      </c>
      <c r="K17" s="29" t="s">
        <v>36</v>
      </c>
      <c r="L17" s="52" t="s">
        <v>639</v>
      </c>
      <c r="M17" s="27">
        <v>1000000</v>
      </c>
      <c r="N17" s="268"/>
      <c r="O17" s="269">
        <f t="shared" si="0"/>
        <v>0</v>
      </c>
      <c r="P17" s="27">
        <v>1000000</v>
      </c>
      <c r="Q17" s="268"/>
      <c r="R17" s="269">
        <f t="shared" si="1"/>
        <v>0</v>
      </c>
      <c r="S17" s="27">
        <v>1000000</v>
      </c>
      <c r="T17" s="268"/>
      <c r="U17" s="269">
        <f t="shared" si="2"/>
        <v>0</v>
      </c>
      <c r="V17" s="30">
        <f t="shared" si="3"/>
        <v>3000000</v>
      </c>
      <c r="W17" s="30"/>
      <c r="X17" s="31" t="str">
        <f t="shared" si="5"/>
        <v>Sin Medición en el periodo</v>
      </c>
      <c r="Y17" s="31" t="str">
        <f t="shared" si="6"/>
        <v>-</v>
      </c>
      <c r="Z17" s="42">
        <v>0</v>
      </c>
      <c r="AA17" s="27">
        <v>1000000</v>
      </c>
      <c r="AB17" s="268"/>
      <c r="AC17" s="269">
        <f t="shared" si="7"/>
        <v>0</v>
      </c>
      <c r="AD17" s="27">
        <v>1000000</v>
      </c>
      <c r="AE17" s="268">
        <v>0</v>
      </c>
      <c r="AF17" s="269">
        <f t="shared" si="8"/>
        <v>0</v>
      </c>
      <c r="AG17" s="27">
        <v>1000000</v>
      </c>
      <c r="AH17" s="268">
        <v>0</v>
      </c>
      <c r="AI17" s="269">
        <f t="shared" si="9"/>
        <v>0</v>
      </c>
      <c r="AJ17" s="30">
        <f t="shared" si="10"/>
        <v>3000000</v>
      </c>
      <c r="AK17" s="30">
        <f t="shared" si="11"/>
        <v>0</v>
      </c>
      <c r="AL17" s="31">
        <f t="shared" si="12"/>
        <v>0</v>
      </c>
      <c r="AM17" s="31">
        <f t="shared" si="13"/>
        <v>0</v>
      </c>
      <c r="AN17" s="42" t="s">
        <v>3124</v>
      </c>
      <c r="AO17" s="27">
        <v>666666.66666666663</v>
      </c>
      <c r="AP17" s="268">
        <v>0</v>
      </c>
      <c r="AQ17" s="269">
        <f t="shared" si="14"/>
        <v>0</v>
      </c>
      <c r="AR17" s="27">
        <v>666666.66666666663</v>
      </c>
      <c r="AS17" s="268">
        <v>0</v>
      </c>
      <c r="AT17" s="269">
        <f t="shared" si="15"/>
        <v>0</v>
      </c>
      <c r="AU17" s="27">
        <v>666666.66666666663</v>
      </c>
      <c r="AV17" s="268">
        <v>0</v>
      </c>
      <c r="AW17" s="269">
        <f t="shared" si="16"/>
        <v>0</v>
      </c>
      <c r="AX17" s="30">
        <f t="shared" si="17"/>
        <v>2000000</v>
      </c>
      <c r="AY17" s="30"/>
      <c r="AZ17" s="31">
        <f t="shared" si="19"/>
        <v>0</v>
      </c>
      <c r="BA17" s="31">
        <f t="shared" si="20"/>
        <v>0</v>
      </c>
      <c r="BB17" s="42" t="s">
        <v>1501</v>
      </c>
      <c r="BC17" s="27">
        <v>666666.66666666663</v>
      </c>
      <c r="BD17" s="268">
        <v>0</v>
      </c>
      <c r="BE17" s="269">
        <f t="shared" si="21"/>
        <v>0</v>
      </c>
      <c r="BF17" s="27">
        <v>666666.66666666663</v>
      </c>
      <c r="BG17" s="268">
        <v>0</v>
      </c>
      <c r="BH17" s="269">
        <f t="shared" si="22"/>
        <v>0</v>
      </c>
      <c r="BI17" s="27">
        <v>666666.66666666663</v>
      </c>
      <c r="BJ17" s="268">
        <v>0</v>
      </c>
      <c r="BK17" s="269">
        <f t="shared" si="23"/>
        <v>0</v>
      </c>
      <c r="BL17" s="30">
        <f t="shared" si="24"/>
        <v>2000000</v>
      </c>
      <c r="BM17" s="30">
        <f t="shared" si="25"/>
        <v>0</v>
      </c>
      <c r="BN17" s="31">
        <f t="shared" si="26"/>
        <v>0</v>
      </c>
      <c r="BO17" s="31">
        <f t="shared" si="27"/>
        <v>0</v>
      </c>
      <c r="BP17" s="42" t="s">
        <v>1501</v>
      </c>
      <c r="BQ17" s="30">
        <f t="shared" si="28"/>
        <v>6000000</v>
      </c>
      <c r="BR17" s="30"/>
      <c r="BS17" s="31">
        <f t="shared" si="30"/>
        <v>0</v>
      </c>
      <c r="BT17" s="31">
        <f t="shared" si="31"/>
        <v>0</v>
      </c>
      <c r="BU17" s="30">
        <f t="shared" si="32"/>
        <v>4000000</v>
      </c>
      <c r="BV17" s="30"/>
      <c r="BW17" s="31">
        <f t="shared" si="34"/>
        <v>0</v>
      </c>
      <c r="BX17" s="31">
        <f t="shared" si="35"/>
        <v>0</v>
      </c>
      <c r="BY17" s="30">
        <f t="shared" si="36"/>
        <v>10000000</v>
      </c>
      <c r="BZ17" s="30"/>
      <c r="CA17" s="31">
        <f t="shared" si="38"/>
        <v>0</v>
      </c>
      <c r="CB17" s="31">
        <f t="shared" si="39"/>
        <v>0</v>
      </c>
      <c r="CC17" s="42" t="s">
        <v>1501</v>
      </c>
    </row>
    <row r="18" spans="1:81" ht="264" thickTop="1" thickBot="1" x14ac:dyDescent="0.3">
      <c r="A18" s="25">
        <v>73</v>
      </c>
      <c r="B18" s="26" t="s">
        <v>449</v>
      </c>
      <c r="C18" s="27" t="s">
        <v>160</v>
      </c>
      <c r="D18" s="27" t="s">
        <v>384</v>
      </c>
      <c r="E18" s="27" t="s">
        <v>167</v>
      </c>
      <c r="F18" s="27" t="s">
        <v>385</v>
      </c>
      <c r="G18" s="27" t="s">
        <v>145</v>
      </c>
      <c r="H18" s="28">
        <v>4</v>
      </c>
      <c r="I18" s="27" t="s">
        <v>123</v>
      </c>
      <c r="J18" s="27" t="s">
        <v>138</v>
      </c>
      <c r="K18" s="29" t="s">
        <v>11</v>
      </c>
      <c r="L18" s="52" t="s">
        <v>1494</v>
      </c>
      <c r="M18" s="27">
        <v>4</v>
      </c>
      <c r="N18" s="268"/>
      <c r="O18" s="269">
        <f t="shared" si="0"/>
        <v>0</v>
      </c>
      <c r="P18" s="27">
        <v>4</v>
      </c>
      <c r="Q18" s="268"/>
      <c r="R18" s="269">
        <f t="shared" si="1"/>
        <v>0</v>
      </c>
      <c r="S18" s="27">
        <v>4</v>
      </c>
      <c r="T18" s="268"/>
      <c r="U18" s="269">
        <f t="shared" si="2"/>
        <v>0</v>
      </c>
      <c r="V18" s="30">
        <v>4</v>
      </c>
      <c r="W18" s="30">
        <f t="shared" si="4"/>
        <v>0</v>
      </c>
      <c r="X18" s="31" t="str">
        <f t="shared" si="5"/>
        <v>Sin Medición en el periodo</v>
      </c>
      <c r="Y18" s="31" t="str">
        <f t="shared" si="6"/>
        <v>-</v>
      </c>
      <c r="Z18" s="42" t="s">
        <v>3125</v>
      </c>
      <c r="AA18" s="27">
        <v>4</v>
      </c>
      <c r="AB18" s="268"/>
      <c r="AC18" s="269">
        <f t="shared" si="7"/>
        <v>0</v>
      </c>
      <c r="AD18" s="27">
        <v>4</v>
      </c>
      <c r="AE18" s="268"/>
      <c r="AF18" s="269">
        <f t="shared" si="8"/>
        <v>0</v>
      </c>
      <c r="AG18" s="27">
        <v>4</v>
      </c>
      <c r="AH18" s="268"/>
      <c r="AI18" s="269">
        <f t="shared" si="9"/>
        <v>0</v>
      </c>
      <c r="AJ18" s="30">
        <f t="shared" si="10"/>
        <v>4</v>
      </c>
      <c r="AK18" s="30">
        <f t="shared" si="11"/>
        <v>0</v>
      </c>
      <c r="AL18" s="31" t="str">
        <f t="shared" si="12"/>
        <v>Sin Medición en el periodo</v>
      </c>
      <c r="AM18" s="31" t="str">
        <f t="shared" si="13"/>
        <v>-</v>
      </c>
      <c r="AN18" s="42" t="s">
        <v>3126</v>
      </c>
      <c r="AO18" s="27">
        <v>4</v>
      </c>
      <c r="AP18" s="268">
        <v>4</v>
      </c>
      <c r="AQ18" s="269">
        <f t="shared" si="14"/>
        <v>1</v>
      </c>
      <c r="AR18" s="27">
        <v>4</v>
      </c>
      <c r="AS18" s="268">
        <v>4</v>
      </c>
      <c r="AT18" s="269">
        <f t="shared" si="15"/>
        <v>1</v>
      </c>
      <c r="AU18" s="27">
        <v>4</v>
      </c>
      <c r="AV18" s="268">
        <v>5</v>
      </c>
      <c r="AW18" s="269">
        <f t="shared" si="16"/>
        <v>0.8</v>
      </c>
      <c r="AX18" s="30">
        <f t="shared" si="17"/>
        <v>4</v>
      </c>
      <c r="AY18" s="30">
        <f t="shared" si="18"/>
        <v>4.333333333333333</v>
      </c>
      <c r="AZ18" s="31">
        <f t="shared" si="19"/>
        <v>0.92307692307692313</v>
      </c>
      <c r="BA18" s="31">
        <f t="shared" si="20"/>
        <v>0.92307692307692313</v>
      </c>
      <c r="BB18" s="42" t="s">
        <v>3127</v>
      </c>
      <c r="BC18" s="27">
        <v>4</v>
      </c>
      <c r="BD18" s="268"/>
      <c r="BE18" s="269">
        <f t="shared" si="21"/>
        <v>0</v>
      </c>
      <c r="BF18" s="27">
        <v>4</v>
      </c>
      <c r="BG18" s="268">
        <v>4</v>
      </c>
      <c r="BH18" s="269">
        <f t="shared" si="22"/>
        <v>1</v>
      </c>
      <c r="BI18" s="27">
        <v>4</v>
      </c>
      <c r="BJ18" s="268">
        <v>4</v>
      </c>
      <c r="BK18" s="269">
        <f t="shared" si="23"/>
        <v>1</v>
      </c>
      <c r="BL18" s="30">
        <f t="shared" si="24"/>
        <v>4</v>
      </c>
      <c r="BM18" s="30">
        <f t="shared" si="25"/>
        <v>4</v>
      </c>
      <c r="BN18" s="31">
        <f t="shared" si="26"/>
        <v>1</v>
      </c>
      <c r="BO18" s="31">
        <f t="shared" si="27"/>
        <v>1</v>
      </c>
      <c r="BP18" s="42" t="s">
        <v>3128</v>
      </c>
      <c r="BQ18" s="30">
        <f t="shared" si="28"/>
        <v>4</v>
      </c>
      <c r="BR18" s="30">
        <f t="shared" si="29"/>
        <v>0</v>
      </c>
      <c r="BS18" s="31" t="str">
        <f t="shared" si="30"/>
        <v>Sin medición en el semestre</v>
      </c>
      <c r="BT18" s="31" t="str">
        <f t="shared" si="31"/>
        <v>-</v>
      </c>
      <c r="BU18" s="30">
        <f t="shared" si="32"/>
        <v>4</v>
      </c>
      <c r="BV18" s="30">
        <f t="shared" si="33"/>
        <v>4.1666666666666661</v>
      </c>
      <c r="BW18" s="31">
        <f t="shared" si="34"/>
        <v>0.96000000000000019</v>
      </c>
      <c r="BX18" s="31">
        <f t="shared" si="35"/>
        <v>0.96000000000000019</v>
      </c>
      <c r="BY18" s="30">
        <f t="shared" si="36"/>
        <v>4</v>
      </c>
      <c r="BZ18" s="30">
        <f t="shared" si="37"/>
        <v>4.1666666666666661</v>
      </c>
      <c r="CA18" s="31">
        <f t="shared" si="38"/>
        <v>0.96000000000000019</v>
      </c>
      <c r="CB18" s="31">
        <f t="shared" si="39"/>
        <v>0.96000000000000019</v>
      </c>
      <c r="CC18" s="42" t="s">
        <v>1502</v>
      </c>
    </row>
    <row r="19" spans="1:81" ht="189" thickTop="1" thickBot="1" x14ac:dyDescent="0.3">
      <c r="A19" s="25">
        <v>74</v>
      </c>
      <c r="B19" s="26" t="s">
        <v>449</v>
      </c>
      <c r="C19" s="27" t="s">
        <v>160</v>
      </c>
      <c r="D19" s="27" t="s">
        <v>494</v>
      </c>
      <c r="E19" s="27" t="s">
        <v>495</v>
      </c>
      <c r="F19" s="27" t="s">
        <v>496</v>
      </c>
      <c r="G19" s="27" t="s">
        <v>145</v>
      </c>
      <c r="H19" s="28">
        <v>5.5</v>
      </c>
      <c r="I19" s="27" t="s">
        <v>123</v>
      </c>
      <c r="J19" s="27" t="s">
        <v>138</v>
      </c>
      <c r="K19" s="29" t="s">
        <v>11</v>
      </c>
      <c r="L19" s="52" t="s">
        <v>1494</v>
      </c>
      <c r="M19" s="27">
        <v>5.5</v>
      </c>
      <c r="N19" s="268"/>
      <c r="O19" s="269">
        <f t="shared" si="0"/>
        <v>0</v>
      </c>
      <c r="P19" s="27">
        <v>5.5</v>
      </c>
      <c r="Q19" s="268"/>
      <c r="R19" s="269">
        <f t="shared" si="1"/>
        <v>0</v>
      </c>
      <c r="S19" s="27">
        <v>5.5</v>
      </c>
      <c r="T19" s="268"/>
      <c r="U19" s="269">
        <f t="shared" si="2"/>
        <v>0</v>
      </c>
      <c r="V19" s="30">
        <f t="shared" si="3"/>
        <v>5.5</v>
      </c>
      <c r="W19" s="30">
        <v>0</v>
      </c>
      <c r="X19" s="31" t="str">
        <f t="shared" si="5"/>
        <v>Sin Medición en el periodo</v>
      </c>
      <c r="Y19" s="31" t="str">
        <f t="shared" si="6"/>
        <v>-</v>
      </c>
      <c r="Z19" s="42" t="s">
        <v>3129</v>
      </c>
      <c r="AA19" s="27">
        <v>5.5</v>
      </c>
      <c r="AB19" s="268"/>
      <c r="AC19" s="269">
        <f t="shared" si="7"/>
        <v>0</v>
      </c>
      <c r="AD19" s="27">
        <v>5.5</v>
      </c>
      <c r="AE19" s="268"/>
      <c r="AF19" s="269">
        <f t="shared" si="8"/>
        <v>0</v>
      </c>
      <c r="AG19" s="27">
        <v>5.5</v>
      </c>
      <c r="AH19" s="268"/>
      <c r="AI19" s="269">
        <f t="shared" si="9"/>
        <v>0</v>
      </c>
      <c r="AJ19" s="30">
        <f t="shared" si="10"/>
        <v>5.5</v>
      </c>
      <c r="AK19" s="30">
        <f t="shared" si="11"/>
        <v>0</v>
      </c>
      <c r="AL19" s="31" t="str">
        <f t="shared" si="12"/>
        <v>Sin Medición en el periodo</v>
      </c>
      <c r="AM19" s="31" t="str">
        <f t="shared" si="13"/>
        <v>-</v>
      </c>
      <c r="AN19" s="42" t="s">
        <v>3129</v>
      </c>
      <c r="AO19" s="27">
        <v>5.5</v>
      </c>
      <c r="AP19" s="268"/>
      <c r="AQ19" s="269">
        <f t="shared" si="14"/>
        <v>0</v>
      </c>
      <c r="AR19" s="27">
        <v>5.5</v>
      </c>
      <c r="AS19" s="268"/>
      <c r="AT19" s="269">
        <f t="shared" si="15"/>
        <v>0</v>
      </c>
      <c r="AU19" s="27">
        <v>5.5</v>
      </c>
      <c r="AV19" s="268"/>
      <c r="AW19" s="269">
        <f t="shared" si="16"/>
        <v>0</v>
      </c>
      <c r="AX19" s="30">
        <f t="shared" si="17"/>
        <v>5.5</v>
      </c>
      <c r="AY19" s="30">
        <f t="shared" si="18"/>
        <v>0</v>
      </c>
      <c r="AZ19" s="31" t="str">
        <f t="shared" si="19"/>
        <v>Sin Medición en el periodo</v>
      </c>
      <c r="BA19" s="31" t="str">
        <f t="shared" si="20"/>
        <v>-</v>
      </c>
      <c r="BB19" s="42" t="s">
        <v>3129</v>
      </c>
      <c r="BC19" s="27">
        <v>5.5</v>
      </c>
      <c r="BD19" s="268"/>
      <c r="BE19" s="269">
        <f t="shared" si="21"/>
        <v>0</v>
      </c>
      <c r="BF19" s="27">
        <v>5.5</v>
      </c>
      <c r="BG19" s="268"/>
      <c r="BH19" s="269">
        <f t="shared" si="22"/>
        <v>0</v>
      </c>
      <c r="BI19" s="27">
        <v>5.5</v>
      </c>
      <c r="BJ19" s="268"/>
      <c r="BK19" s="269">
        <f t="shared" si="23"/>
        <v>0</v>
      </c>
      <c r="BL19" s="30">
        <f t="shared" si="24"/>
        <v>5.5</v>
      </c>
      <c r="BM19" s="30">
        <f t="shared" si="25"/>
        <v>0</v>
      </c>
      <c r="BN19" s="31" t="str">
        <f t="shared" si="26"/>
        <v>Sin Medición en el periodo</v>
      </c>
      <c r="BO19" s="31" t="str">
        <f t="shared" si="27"/>
        <v>-</v>
      </c>
      <c r="BP19" s="42" t="s">
        <v>3129</v>
      </c>
      <c r="BQ19" s="30">
        <f t="shared" si="28"/>
        <v>5.5</v>
      </c>
      <c r="BR19" s="30">
        <f t="shared" si="29"/>
        <v>0</v>
      </c>
      <c r="BS19" s="31" t="str">
        <f t="shared" si="30"/>
        <v>Sin medición en el semestre</v>
      </c>
      <c r="BT19" s="31" t="str">
        <f t="shared" si="31"/>
        <v>-</v>
      </c>
      <c r="BU19" s="30">
        <f t="shared" si="32"/>
        <v>5.5</v>
      </c>
      <c r="BV19" s="30">
        <f t="shared" si="33"/>
        <v>0</v>
      </c>
      <c r="BW19" s="31" t="str">
        <f t="shared" si="34"/>
        <v>Sin medición en el semestre</v>
      </c>
      <c r="BX19" s="31" t="str">
        <f t="shared" si="35"/>
        <v>-</v>
      </c>
      <c r="BY19" s="30">
        <f t="shared" si="36"/>
        <v>5.5</v>
      </c>
      <c r="BZ19" s="30">
        <f t="shared" si="37"/>
        <v>0</v>
      </c>
      <c r="CA19" s="31" t="s">
        <v>406</v>
      </c>
      <c r="CB19" s="31" t="s">
        <v>291</v>
      </c>
      <c r="CC19" s="42" t="s">
        <v>1503</v>
      </c>
    </row>
    <row r="20" spans="1:81" ht="76.5" thickTop="1" thickBot="1" x14ac:dyDescent="0.3">
      <c r="A20" s="25">
        <v>19</v>
      </c>
      <c r="B20" s="26" t="s">
        <v>449</v>
      </c>
      <c r="C20" s="27" t="s">
        <v>160</v>
      </c>
      <c r="D20" s="27" t="s">
        <v>402</v>
      </c>
      <c r="E20" s="27" t="s">
        <v>450</v>
      </c>
      <c r="F20" s="27" t="s">
        <v>451</v>
      </c>
      <c r="G20" s="27" t="s">
        <v>122</v>
      </c>
      <c r="H20" s="28">
        <v>1</v>
      </c>
      <c r="I20" s="27" t="s">
        <v>153</v>
      </c>
      <c r="J20" s="27" t="s">
        <v>261</v>
      </c>
      <c r="K20" s="29" t="s">
        <v>51</v>
      </c>
      <c r="L20" s="52" t="s">
        <v>1499</v>
      </c>
      <c r="M20" s="27">
        <v>0</v>
      </c>
      <c r="N20" s="268"/>
      <c r="O20" s="269">
        <f t="shared" si="0"/>
        <v>0</v>
      </c>
      <c r="P20" s="27">
        <v>0</v>
      </c>
      <c r="Q20" s="268"/>
      <c r="R20" s="269">
        <f t="shared" si="1"/>
        <v>0</v>
      </c>
      <c r="S20" s="27">
        <v>0</v>
      </c>
      <c r="T20" s="268"/>
      <c r="U20" s="269">
        <f t="shared" si="2"/>
        <v>0</v>
      </c>
      <c r="V20" s="270">
        <f t="shared" si="3"/>
        <v>0</v>
      </c>
      <c r="W20" s="270">
        <f t="shared" si="4"/>
        <v>0</v>
      </c>
      <c r="X20" s="31" t="str">
        <f t="shared" si="5"/>
        <v>Sin Medición en el periodo</v>
      </c>
      <c r="Y20" s="31" t="str">
        <f t="shared" si="6"/>
        <v>-</v>
      </c>
      <c r="Z20" s="42" t="s">
        <v>3130</v>
      </c>
      <c r="AA20" s="27">
        <v>0</v>
      </c>
      <c r="AB20" s="268"/>
      <c r="AC20" s="269">
        <f t="shared" si="7"/>
        <v>0</v>
      </c>
      <c r="AD20" s="27">
        <v>0</v>
      </c>
      <c r="AE20" s="268"/>
      <c r="AF20" s="269">
        <f t="shared" si="8"/>
        <v>0</v>
      </c>
      <c r="AG20" s="271">
        <v>0.5</v>
      </c>
      <c r="AH20" s="268">
        <v>0.5</v>
      </c>
      <c r="AI20" s="269">
        <f t="shared" si="9"/>
        <v>1</v>
      </c>
      <c r="AJ20" s="30">
        <f t="shared" si="10"/>
        <v>0.5</v>
      </c>
      <c r="AK20" s="30">
        <f t="shared" si="11"/>
        <v>0.5</v>
      </c>
      <c r="AL20" s="31">
        <f t="shared" si="12"/>
        <v>1</v>
      </c>
      <c r="AM20" s="31">
        <f t="shared" si="13"/>
        <v>1</v>
      </c>
      <c r="AN20" s="42" t="s">
        <v>3131</v>
      </c>
      <c r="AO20" s="27">
        <v>0</v>
      </c>
      <c r="AP20" s="268"/>
      <c r="AQ20" s="269">
        <f t="shared" si="14"/>
        <v>0</v>
      </c>
      <c r="AR20" s="27">
        <v>0</v>
      </c>
      <c r="AS20" s="268"/>
      <c r="AT20" s="269">
        <f t="shared" si="15"/>
        <v>0</v>
      </c>
      <c r="AU20" s="27">
        <v>0</v>
      </c>
      <c r="AV20" s="268"/>
      <c r="AW20" s="269">
        <f t="shared" si="16"/>
        <v>0</v>
      </c>
      <c r="AX20" s="30">
        <f t="shared" si="17"/>
        <v>0</v>
      </c>
      <c r="AY20" s="30">
        <f t="shared" si="18"/>
        <v>0</v>
      </c>
      <c r="AZ20" s="31" t="str">
        <f t="shared" si="19"/>
        <v>Sin Medición en el periodo</v>
      </c>
      <c r="BA20" s="31" t="str">
        <f t="shared" si="20"/>
        <v>-</v>
      </c>
      <c r="BB20" s="42" t="s">
        <v>3132</v>
      </c>
      <c r="BC20" s="27">
        <v>0</v>
      </c>
      <c r="BD20" s="268"/>
      <c r="BE20" s="269">
        <f t="shared" si="21"/>
        <v>0</v>
      </c>
      <c r="BF20" s="27">
        <v>0</v>
      </c>
      <c r="BG20" s="268"/>
      <c r="BH20" s="269">
        <f t="shared" si="22"/>
        <v>0</v>
      </c>
      <c r="BI20" s="27">
        <v>1</v>
      </c>
      <c r="BJ20" s="268">
        <v>1</v>
      </c>
      <c r="BK20" s="269">
        <f t="shared" si="23"/>
        <v>1</v>
      </c>
      <c r="BL20" s="30">
        <f t="shared" si="24"/>
        <v>1</v>
      </c>
      <c r="BM20" s="30">
        <f t="shared" si="25"/>
        <v>1</v>
      </c>
      <c r="BN20" s="31">
        <f t="shared" si="26"/>
        <v>1</v>
      </c>
      <c r="BO20" s="31">
        <f t="shared" si="27"/>
        <v>1</v>
      </c>
      <c r="BP20" s="42" t="s">
        <v>3133</v>
      </c>
      <c r="BQ20" s="30">
        <f t="shared" si="28"/>
        <v>0.5</v>
      </c>
      <c r="BR20" s="30">
        <f t="shared" si="29"/>
        <v>0.5</v>
      </c>
      <c r="BS20" s="31">
        <f t="shared" si="30"/>
        <v>1</v>
      </c>
      <c r="BT20" s="31">
        <f t="shared" si="31"/>
        <v>1</v>
      </c>
      <c r="BU20" s="30">
        <f t="shared" si="32"/>
        <v>1</v>
      </c>
      <c r="BV20" s="30">
        <f t="shared" si="33"/>
        <v>1</v>
      </c>
      <c r="BW20" s="31">
        <f t="shared" si="34"/>
        <v>1</v>
      </c>
      <c r="BX20" s="31">
        <f t="shared" si="35"/>
        <v>1</v>
      </c>
      <c r="BY20" s="30">
        <f t="shared" si="36"/>
        <v>1</v>
      </c>
      <c r="BZ20" s="30">
        <f t="shared" si="37"/>
        <v>1</v>
      </c>
      <c r="CA20" s="31">
        <f t="shared" si="38"/>
        <v>1</v>
      </c>
      <c r="CB20" s="31">
        <f t="shared" si="39"/>
        <v>1</v>
      </c>
      <c r="CC20" s="42" t="s">
        <v>1504</v>
      </c>
    </row>
    <row r="21" spans="1:81" ht="85.5" thickTop="1" thickBot="1" x14ac:dyDescent="0.3">
      <c r="A21" s="25">
        <v>20</v>
      </c>
      <c r="B21" s="108" t="s">
        <v>449</v>
      </c>
      <c r="C21" s="109" t="s">
        <v>160</v>
      </c>
      <c r="D21" s="109" t="s">
        <v>402</v>
      </c>
      <c r="E21" s="109" t="s">
        <v>452</v>
      </c>
      <c r="F21" s="109" t="s">
        <v>453</v>
      </c>
      <c r="G21" s="109" t="s">
        <v>122</v>
      </c>
      <c r="H21" s="110">
        <v>1</v>
      </c>
      <c r="I21" s="109" t="s">
        <v>130</v>
      </c>
      <c r="J21" s="109" t="s">
        <v>126</v>
      </c>
      <c r="K21" s="95" t="s">
        <v>51</v>
      </c>
      <c r="L21" s="124" t="s">
        <v>1499</v>
      </c>
      <c r="M21" s="109">
        <v>0</v>
      </c>
      <c r="N21" s="272"/>
      <c r="O21" s="273">
        <f t="shared" si="0"/>
        <v>0</v>
      </c>
      <c r="P21" s="109">
        <v>0</v>
      </c>
      <c r="Q21" s="272"/>
      <c r="R21" s="273">
        <f t="shared" si="1"/>
        <v>0</v>
      </c>
      <c r="S21" s="109">
        <v>0</v>
      </c>
      <c r="T21" s="272"/>
      <c r="U21" s="273">
        <f t="shared" si="2"/>
        <v>0</v>
      </c>
      <c r="V21" s="274">
        <f t="shared" si="3"/>
        <v>0</v>
      </c>
      <c r="W21" s="274">
        <f t="shared" si="4"/>
        <v>0</v>
      </c>
      <c r="X21" s="98" t="str">
        <f t="shared" si="5"/>
        <v>Sin Medición en el periodo</v>
      </c>
      <c r="Y21" s="98" t="str">
        <f t="shared" si="6"/>
        <v>-</v>
      </c>
      <c r="Z21" s="96" t="s">
        <v>3134</v>
      </c>
      <c r="AA21" s="109">
        <v>0</v>
      </c>
      <c r="AB21" s="272"/>
      <c r="AC21" s="273">
        <f t="shared" si="7"/>
        <v>0</v>
      </c>
      <c r="AD21" s="109">
        <v>0</v>
      </c>
      <c r="AE21" s="272"/>
      <c r="AF21" s="273">
        <f t="shared" si="8"/>
        <v>0</v>
      </c>
      <c r="AG21" s="109">
        <v>0</v>
      </c>
      <c r="AH21" s="272"/>
      <c r="AI21" s="273">
        <f t="shared" si="9"/>
        <v>0</v>
      </c>
      <c r="AJ21" s="99">
        <f t="shared" si="10"/>
        <v>0</v>
      </c>
      <c r="AK21" s="99">
        <f t="shared" si="11"/>
        <v>0</v>
      </c>
      <c r="AL21" s="98" t="str">
        <f t="shared" si="12"/>
        <v>Sin Medición en el periodo</v>
      </c>
      <c r="AM21" s="98" t="str">
        <f t="shared" si="13"/>
        <v>-</v>
      </c>
      <c r="AN21" s="96" t="s">
        <v>3135</v>
      </c>
      <c r="AO21" s="109">
        <v>0</v>
      </c>
      <c r="AP21" s="272"/>
      <c r="AQ21" s="273">
        <f t="shared" si="14"/>
        <v>0</v>
      </c>
      <c r="AR21" s="109">
        <v>0</v>
      </c>
      <c r="AS21" s="272"/>
      <c r="AT21" s="273">
        <f t="shared" si="15"/>
        <v>0</v>
      </c>
      <c r="AU21" s="109">
        <v>0</v>
      </c>
      <c r="AV21" s="272"/>
      <c r="AW21" s="273">
        <f t="shared" si="16"/>
        <v>0</v>
      </c>
      <c r="AX21" s="99">
        <f>IF($J21="DI",AO21+AR21+AU21,IF($J21="I",AU21,IF(AND(AK21="K")*OR(AJ21="Semestral",AJ21="Anual",AJ21="Cuatrimestral"),0,$H21)))</f>
        <v>1</v>
      </c>
      <c r="AY21" s="99">
        <v>0</v>
      </c>
      <c r="AZ21" s="98" t="str">
        <f t="shared" si="19"/>
        <v>Sin Medición en el periodo</v>
      </c>
      <c r="BA21" s="98" t="str">
        <f>IF(ISTEXT(AZ21),"-",IF(AZ21&gt;2,2,AZ21))</f>
        <v>-</v>
      </c>
      <c r="BB21" s="96" t="s">
        <v>3132</v>
      </c>
      <c r="BC21" s="109">
        <v>0</v>
      </c>
      <c r="BD21" s="272"/>
      <c r="BE21" s="273">
        <f t="shared" si="21"/>
        <v>0</v>
      </c>
      <c r="BF21" s="109">
        <v>0</v>
      </c>
      <c r="BG21" s="272"/>
      <c r="BH21" s="273">
        <f t="shared" si="22"/>
        <v>0</v>
      </c>
      <c r="BI21" s="109"/>
      <c r="BJ21" s="272"/>
      <c r="BK21" s="273">
        <f t="shared" si="23"/>
        <v>0</v>
      </c>
      <c r="BL21" s="99">
        <f t="shared" si="24"/>
        <v>1</v>
      </c>
      <c r="BM21" s="99">
        <f t="shared" si="25"/>
        <v>0</v>
      </c>
      <c r="BN21" s="98" t="str">
        <f t="shared" si="26"/>
        <v>Sin Medición en el periodo</v>
      </c>
      <c r="BO21" s="98" t="str">
        <f t="shared" si="27"/>
        <v>-</v>
      </c>
      <c r="BP21" s="96" t="s">
        <v>3136</v>
      </c>
      <c r="BQ21" s="99"/>
      <c r="BR21" s="99"/>
      <c r="BS21" s="98" t="str">
        <f t="shared" si="30"/>
        <v>Sin medición en el semestre</v>
      </c>
      <c r="BT21" s="98" t="str">
        <f t="shared" si="31"/>
        <v>-</v>
      </c>
      <c r="BU21" s="99"/>
      <c r="BV21" s="99"/>
      <c r="BW21" s="98" t="str">
        <f t="shared" si="34"/>
        <v>Sin medición en el semestre</v>
      </c>
      <c r="BX21" s="98" t="str">
        <f t="shared" si="35"/>
        <v>-</v>
      </c>
      <c r="BY21" s="99"/>
      <c r="BZ21" s="99"/>
      <c r="CA21" s="98" t="str">
        <f>IF(AND(ISTEXT(X21),ISTEXT(AL21),ISTEXT(AZ21),ISTEXT(BN21)),"Sin medición en la vigencia",IF($J21="D",H21/BZ21,BZ21/BY21))</f>
        <v>Sin medición en la vigencia</v>
      </c>
      <c r="CB21" s="98" t="str">
        <f t="shared" si="39"/>
        <v>-</v>
      </c>
      <c r="CC21" s="96" t="s">
        <v>1021</v>
      </c>
    </row>
    <row r="22" spans="1:81" ht="409.6" thickTop="1" thickBot="1" x14ac:dyDescent="0.3">
      <c r="A22" s="25">
        <v>26</v>
      </c>
      <c r="B22" s="26" t="s">
        <v>449</v>
      </c>
      <c r="C22" s="27" t="s">
        <v>160</v>
      </c>
      <c r="D22" s="27" t="s">
        <v>278</v>
      </c>
      <c r="E22" s="27" t="s">
        <v>454</v>
      </c>
      <c r="F22" s="27" t="s">
        <v>455</v>
      </c>
      <c r="G22" s="27" t="s">
        <v>207</v>
      </c>
      <c r="H22" s="28">
        <v>4</v>
      </c>
      <c r="I22" s="27" t="s">
        <v>132</v>
      </c>
      <c r="J22" s="27" t="s">
        <v>124</v>
      </c>
      <c r="K22" s="29" t="s">
        <v>270</v>
      </c>
      <c r="L22" s="52" t="s">
        <v>1499</v>
      </c>
      <c r="M22" s="27">
        <v>0</v>
      </c>
      <c r="N22" s="268"/>
      <c r="O22" s="269">
        <f t="shared" si="0"/>
        <v>0</v>
      </c>
      <c r="P22" s="27">
        <v>0</v>
      </c>
      <c r="Q22" s="268"/>
      <c r="R22" s="269">
        <f t="shared" si="1"/>
        <v>0</v>
      </c>
      <c r="S22" s="27">
        <v>1</v>
      </c>
      <c r="T22" s="268">
        <v>1</v>
      </c>
      <c r="U22" s="269">
        <f t="shared" si="2"/>
        <v>1</v>
      </c>
      <c r="V22" s="30">
        <f t="shared" si="3"/>
        <v>1</v>
      </c>
      <c r="W22" s="30">
        <f t="shared" si="4"/>
        <v>1</v>
      </c>
      <c r="X22" s="31">
        <f t="shared" si="5"/>
        <v>1</v>
      </c>
      <c r="Y22" s="31">
        <f t="shared" si="6"/>
        <v>1</v>
      </c>
      <c r="Z22" s="42" t="s">
        <v>3137</v>
      </c>
      <c r="AA22" s="27">
        <v>0</v>
      </c>
      <c r="AB22" s="268"/>
      <c r="AC22" s="269">
        <f t="shared" si="7"/>
        <v>0</v>
      </c>
      <c r="AD22" s="27">
        <v>0</v>
      </c>
      <c r="AE22" s="268"/>
      <c r="AF22" s="269">
        <f t="shared" si="8"/>
        <v>0</v>
      </c>
      <c r="AG22" s="27">
        <v>1</v>
      </c>
      <c r="AH22" s="268">
        <v>0</v>
      </c>
      <c r="AI22" s="269">
        <f t="shared" si="9"/>
        <v>0</v>
      </c>
      <c r="AJ22" s="30">
        <f t="shared" si="10"/>
        <v>1</v>
      </c>
      <c r="AK22" s="30">
        <f t="shared" si="11"/>
        <v>0</v>
      </c>
      <c r="AL22" s="31">
        <f t="shared" si="12"/>
        <v>0</v>
      </c>
      <c r="AM22" s="31">
        <f t="shared" si="13"/>
        <v>0</v>
      </c>
      <c r="AN22" s="42" t="s">
        <v>3138</v>
      </c>
      <c r="AO22" s="27">
        <v>0</v>
      </c>
      <c r="AP22" s="268"/>
      <c r="AQ22" s="269">
        <f t="shared" si="14"/>
        <v>0</v>
      </c>
      <c r="AR22" s="27">
        <v>0</v>
      </c>
      <c r="AS22" s="268"/>
      <c r="AT22" s="269">
        <f t="shared" si="15"/>
        <v>0</v>
      </c>
      <c r="AU22" s="27">
        <v>1</v>
      </c>
      <c r="AV22" s="268">
        <v>0</v>
      </c>
      <c r="AW22" s="269">
        <f t="shared" si="16"/>
        <v>0</v>
      </c>
      <c r="AX22" s="30">
        <f t="shared" si="17"/>
        <v>1</v>
      </c>
      <c r="AY22" s="30">
        <f t="shared" si="18"/>
        <v>0</v>
      </c>
      <c r="AZ22" s="31">
        <f t="shared" si="19"/>
        <v>0</v>
      </c>
      <c r="BA22" s="31">
        <f>IF(ISTEXT(AZ22),"-",IF(AZ22&gt;2,2,AZ22))</f>
        <v>0</v>
      </c>
      <c r="BB22" s="42" t="s">
        <v>3139</v>
      </c>
      <c r="BC22" s="27">
        <v>0</v>
      </c>
      <c r="BD22" s="268"/>
      <c r="BE22" s="269">
        <f t="shared" si="21"/>
        <v>0</v>
      </c>
      <c r="BF22" s="27">
        <v>0</v>
      </c>
      <c r="BG22" s="268"/>
      <c r="BH22" s="269">
        <f t="shared" si="22"/>
        <v>0</v>
      </c>
      <c r="BI22" s="27">
        <v>1</v>
      </c>
      <c r="BJ22" s="268">
        <v>0</v>
      </c>
      <c r="BK22" s="269">
        <f t="shared" si="23"/>
        <v>0</v>
      </c>
      <c r="BL22" s="30">
        <f t="shared" si="24"/>
        <v>1</v>
      </c>
      <c r="BM22" s="30">
        <f t="shared" si="25"/>
        <v>0</v>
      </c>
      <c r="BN22" s="31">
        <f t="shared" si="26"/>
        <v>0</v>
      </c>
      <c r="BO22" s="31">
        <f t="shared" si="27"/>
        <v>0</v>
      </c>
      <c r="BP22" s="42" t="s">
        <v>3140</v>
      </c>
      <c r="BQ22" s="30">
        <f t="shared" si="28"/>
        <v>2</v>
      </c>
      <c r="BR22" s="30">
        <f t="shared" si="29"/>
        <v>1</v>
      </c>
      <c r="BS22" s="31">
        <f t="shared" si="30"/>
        <v>0.5</v>
      </c>
      <c r="BT22" s="31">
        <f t="shared" si="31"/>
        <v>0.5</v>
      </c>
      <c r="BU22" s="30">
        <f t="shared" si="32"/>
        <v>2</v>
      </c>
      <c r="BV22" s="30">
        <f t="shared" si="33"/>
        <v>0</v>
      </c>
      <c r="BW22" s="31">
        <f t="shared" si="34"/>
        <v>0</v>
      </c>
      <c r="BX22" s="31">
        <f t="shared" si="35"/>
        <v>0</v>
      </c>
      <c r="BY22" s="30">
        <f t="shared" si="36"/>
        <v>4</v>
      </c>
      <c r="BZ22" s="30">
        <f t="shared" si="37"/>
        <v>1</v>
      </c>
      <c r="CA22" s="31">
        <f t="shared" si="38"/>
        <v>0.25</v>
      </c>
      <c r="CB22" s="31">
        <f t="shared" si="39"/>
        <v>0.25</v>
      </c>
      <c r="CC22" s="42" t="s">
        <v>1505</v>
      </c>
    </row>
    <row r="23" spans="1:81" ht="282.75" thickTop="1" thickBot="1" x14ac:dyDescent="0.3">
      <c r="A23" s="25">
        <v>27</v>
      </c>
      <c r="B23" s="26" t="s">
        <v>449</v>
      </c>
      <c r="C23" s="27" t="s">
        <v>160</v>
      </c>
      <c r="D23" s="27" t="s">
        <v>277</v>
      </c>
      <c r="E23" s="27" t="s">
        <v>456</v>
      </c>
      <c r="F23" s="27" t="s">
        <v>457</v>
      </c>
      <c r="G23" s="27" t="s">
        <v>207</v>
      </c>
      <c r="H23" s="28">
        <v>10</v>
      </c>
      <c r="I23" s="27" t="s">
        <v>132</v>
      </c>
      <c r="J23" s="27" t="s">
        <v>124</v>
      </c>
      <c r="K23" s="29" t="s">
        <v>270</v>
      </c>
      <c r="L23" s="52" t="s">
        <v>1499</v>
      </c>
      <c r="M23" s="27">
        <v>0</v>
      </c>
      <c r="N23" s="268"/>
      <c r="O23" s="269">
        <f t="shared" si="0"/>
        <v>0</v>
      </c>
      <c r="P23" s="27">
        <v>0</v>
      </c>
      <c r="Q23" s="268"/>
      <c r="R23" s="269">
        <f t="shared" si="1"/>
        <v>0</v>
      </c>
      <c r="S23" s="27">
        <v>2</v>
      </c>
      <c r="T23" s="268">
        <v>1</v>
      </c>
      <c r="U23" s="269">
        <f t="shared" si="2"/>
        <v>0.5</v>
      </c>
      <c r="V23" s="30">
        <f t="shared" si="3"/>
        <v>2</v>
      </c>
      <c r="W23" s="30">
        <f t="shared" si="4"/>
        <v>1</v>
      </c>
      <c r="X23" s="31">
        <f t="shared" si="5"/>
        <v>0.5</v>
      </c>
      <c r="Y23" s="31">
        <f t="shared" si="6"/>
        <v>0.5</v>
      </c>
      <c r="Z23" s="42" t="s">
        <v>3141</v>
      </c>
      <c r="AA23" s="27">
        <v>0</v>
      </c>
      <c r="AB23" s="268"/>
      <c r="AC23" s="269">
        <f t="shared" si="7"/>
        <v>0</v>
      </c>
      <c r="AD23" s="27">
        <v>0</v>
      </c>
      <c r="AE23" s="268"/>
      <c r="AF23" s="269">
        <f t="shared" si="8"/>
        <v>0</v>
      </c>
      <c r="AG23" s="27">
        <v>2</v>
      </c>
      <c r="AH23" s="268">
        <v>1</v>
      </c>
      <c r="AI23" s="269">
        <f t="shared" si="9"/>
        <v>0.5</v>
      </c>
      <c r="AJ23" s="30">
        <f t="shared" si="10"/>
        <v>2</v>
      </c>
      <c r="AK23" s="30">
        <f t="shared" si="11"/>
        <v>1</v>
      </c>
      <c r="AL23" s="31">
        <f t="shared" si="12"/>
        <v>0.5</v>
      </c>
      <c r="AM23" s="31">
        <f t="shared" si="13"/>
        <v>0.5</v>
      </c>
      <c r="AN23" s="42" t="s">
        <v>3142</v>
      </c>
      <c r="AO23" s="27"/>
      <c r="AP23" s="268"/>
      <c r="AQ23" s="269">
        <f t="shared" si="14"/>
        <v>0</v>
      </c>
      <c r="AR23" s="27">
        <v>0</v>
      </c>
      <c r="AS23" s="268"/>
      <c r="AT23" s="269">
        <f t="shared" si="15"/>
        <v>0</v>
      </c>
      <c r="AU23" s="27">
        <v>3</v>
      </c>
      <c r="AV23" s="268">
        <v>0</v>
      </c>
      <c r="AW23" s="269">
        <f t="shared" si="16"/>
        <v>0</v>
      </c>
      <c r="AX23" s="30">
        <f t="shared" si="17"/>
        <v>3</v>
      </c>
      <c r="AY23" s="30">
        <f t="shared" si="18"/>
        <v>0</v>
      </c>
      <c r="AZ23" s="31">
        <f t="shared" si="19"/>
        <v>0</v>
      </c>
      <c r="BA23" s="31">
        <f t="shared" si="20"/>
        <v>0</v>
      </c>
      <c r="BB23" s="42" t="s">
        <v>3143</v>
      </c>
      <c r="BC23" s="27">
        <v>0</v>
      </c>
      <c r="BD23" s="268"/>
      <c r="BE23" s="269">
        <f t="shared" si="21"/>
        <v>0</v>
      </c>
      <c r="BF23" s="27">
        <v>0</v>
      </c>
      <c r="BG23" s="268"/>
      <c r="BH23" s="269">
        <f t="shared" si="22"/>
        <v>0</v>
      </c>
      <c r="BI23" s="27">
        <v>3</v>
      </c>
      <c r="BJ23" s="268">
        <v>1</v>
      </c>
      <c r="BK23" s="269">
        <f t="shared" si="23"/>
        <v>0.33333333333333331</v>
      </c>
      <c r="BL23" s="30">
        <f t="shared" si="24"/>
        <v>3</v>
      </c>
      <c r="BM23" s="30">
        <v>2</v>
      </c>
      <c r="BN23" s="31">
        <f t="shared" si="26"/>
        <v>0.66666666666666663</v>
      </c>
      <c r="BO23" s="31">
        <f t="shared" si="27"/>
        <v>0.66666666666666663</v>
      </c>
      <c r="BP23" s="42" t="s">
        <v>3144</v>
      </c>
      <c r="BQ23" s="30">
        <f t="shared" si="28"/>
        <v>4</v>
      </c>
      <c r="BR23" s="30">
        <f t="shared" si="29"/>
        <v>2</v>
      </c>
      <c r="BS23" s="31">
        <f t="shared" si="30"/>
        <v>0.5</v>
      </c>
      <c r="BT23" s="31">
        <f t="shared" si="31"/>
        <v>0.5</v>
      </c>
      <c r="BU23" s="30">
        <f t="shared" si="32"/>
        <v>6</v>
      </c>
      <c r="BV23" s="30">
        <f t="shared" si="33"/>
        <v>2</v>
      </c>
      <c r="BW23" s="31">
        <f t="shared" si="34"/>
        <v>0.33333333333333331</v>
      </c>
      <c r="BX23" s="31">
        <f t="shared" si="35"/>
        <v>0.33333333333333331</v>
      </c>
      <c r="BY23" s="30">
        <f t="shared" si="36"/>
        <v>10</v>
      </c>
      <c r="BZ23" s="30">
        <f t="shared" si="37"/>
        <v>3</v>
      </c>
      <c r="CA23" s="31">
        <f t="shared" si="38"/>
        <v>0.3</v>
      </c>
      <c r="CB23" s="31">
        <f t="shared" si="39"/>
        <v>0.3</v>
      </c>
      <c r="CC23" s="42" t="s">
        <v>1506</v>
      </c>
    </row>
    <row r="24" spans="1:81" ht="151.5" thickTop="1" thickBot="1" x14ac:dyDescent="0.3">
      <c r="A24" s="25">
        <v>61</v>
      </c>
      <c r="B24" s="26" t="s">
        <v>449</v>
      </c>
      <c r="C24" s="27" t="s">
        <v>133</v>
      </c>
      <c r="D24" s="27" t="s">
        <v>362</v>
      </c>
      <c r="E24" s="27" t="s">
        <v>144</v>
      </c>
      <c r="F24" s="27" t="s">
        <v>363</v>
      </c>
      <c r="G24" s="27" t="s">
        <v>145</v>
      </c>
      <c r="H24" s="28">
        <v>10.199999999999999</v>
      </c>
      <c r="I24" s="27" t="s">
        <v>123</v>
      </c>
      <c r="J24" s="27" t="s">
        <v>138</v>
      </c>
      <c r="K24" s="29" t="s">
        <v>7</v>
      </c>
      <c r="L24" s="52" t="s">
        <v>1494</v>
      </c>
      <c r="M24" s="27">
        <v>10.199999999999999</v>
      </c>
      <c r="N24" s="268"/>
      <c r="O24" s="269">
        <f t="shared" si="0"/>
        <v>0</v>
      </c>
      <c r="P24" s="27">
        <v>10.199999999999999</v>
      </c>
      <c r="Q24" s="268"/>
      <c r="R24" s="269">
        <f t="shared" si="1"/>
        <v>0</v>
      </c>
      <c r="S24" s="27">
        <v>10.199999999999999</v>
      </c>
      <c r="T24" s="268"/>
      <c r="U24" s="269">
        <f t="shared" si="2"/>
        <v>0</v>
      </c>
      <c r="V24" s="30">
        <f t="shared" si="3"/>
        <v>10.199999999999999</v>
      </c>
      <c r="W24" s="30">
        <f t="shared" si="4"/>
        <v>0</v>
      </c>
      <c r="X24" s="31" t="str">
        <f t="shared" si="5"/>
        <v>Sin Medición en el periodo</v>
      </c>
      <c r="Y24" s="31" t="str">
        <f t="shared" si="6"/>
        <v>-</v>
      </c>
      <c r="Z24" s="42">
        <v>0</v>
      </c>
      <c r="AA24" s="27">
        <v>10.199999999999999</v>
      </c>
      <c r="AB24" s="268"/>
      <c r="AC24" s="269">
        <f t="shared" si="7"/>
        <v>0</v>
      </c>
      <c r="AD24" s="27">
        <v>10.199999999999999</v>
      </c>
      <c r="AE24" s="268"/>
      <c r="AF24" s="269">
        <f t="shared" si="8"/>
        <v>0</v>
      </c>
      <c r="AG24" s="27">
        <v>10.199999999999999</v>
      </c>
      <c r="AH24" s="268"/>
      <c r="AI24" s="269">
        <f t="shared" si="9"/>
        <v>0</v>
      </c>
      <c r="AJ24" s="30">
        <f t="shared" si="10"/>
        <v>10.199999999999999</v>
      </c>
      <c r="AK24" s="30">
        <f t="shared" si="11"/>
        <v>0</v>
      </c>
      <c r="AL24" s="31" t="str">
        <f t="shared" si="12"/>
        <v>Sin Medición en el periodo</v>
      </c>
      <c r="AM24" s="31" t="str">
        <f t="shared" si="13"/>
        <v>-</v>
      </c>
      <c r="AN24" s="42" t="s">
        <v>3145</v>
      </c>
      <c r="AO24" s="27">
        <v>10.199999999999999</v>
      </c>
      <c r="AP24" s="268">
        <v>10</v>
      </c>
      <c r="AQ24" s="269">
        <f t="shared" si="14"/>
        <v>1.02</v>
      </c>
      <c r="AR24" s="27">
        <v>10.199999999999999</v>
      </c>
      <c r="AS24" s="268">
        <v>10</v>
      </c>
      <c r="AT24" s="269">
        <f t="shared" si="15"/>
        <v>1.02</v>
      </c>
      <c r="AU24" s="27">
        <v>10.199999999999999</v>
      </c>
      <c r="AV24" s="268">
        <v>10</v>
      </c>
      <c r="AW24" s="269">
        <f t="shared" si="16"/>
        <v>1.02</v>
      </c>
      <c r="AX24" s="30">
        <f t="shared" si="17"/>
        <v>10.199999999999999</v>
      </c>
      <c r="AY24" s="30">
        <f t="shared" si="18"/>
        <v>10</v>
      </c>
      <c r="AZ24" s="31">
        <f t="shared" si="19"/>
        <v>1.02</v>
      </c>
      <c r="BA24" s="31">
        <f t="shared" si="20"/>
        <v>1.02</v>
      </c>
      <c r="BB24" s="42" t="s">
        <v>3146</v>
      </c>
      <c r="BC24" s="27">
        <v>10.199999999999999</v>
      </c>
      <c r="BD24" s="268"/>
      <c r="BE24" s="269">
        <f t="shared" si="21"/>
        <v>0</v>
      </c>
      <c r="BF24" s="27">
        <v>10.199999999999999</v>
      </c>
      <c r="BG24" s="268"/>
      <c r="BH24" s="269">
        <f t="shared" si="22"/>
        <v>0</v>
      </c>
      <c r="BI24" s="27">
        <v>10.199999999999999</v>
      </c>
      <c r="BJ24" s="268"/>
      <c r="BK24" s="269">
        <f t="shared" si="23"/>
        <v>0</v>
      </c>
      <c r="BL24" s="30">
        <f t="shared" si="24"/>
        <v>10.199999999999999</v>
      </c>
      <c r="BM24" s="30">
        <f t="shared" si="25"/>
        <v>0</v>
      </c>
      <c r="BN24" s="31" t="str">
        <f t="shared" si="26"/>
        <v>Sin Medición en el periodo</v>
      </c>
      <c r="BO24" s="31" t="str">
        <f t="shared" si="27"/>
        <v>-</v>
      </c>
      <c r="BP24" s="42" t="s">
        <v>1507</v>
      </c>
      <c r="BQ24" s="30">
        <f t="shared" si="28"/>
        <v>10.199999999999999</v>
      </c>
      <c r="BR24" s="30">
        <f t="shared" si="29"/>
        <v>0</v>
      </c>
      <c r="BS24" s="31" t="str">
        <f t="shared" si="30"/>
        <v>Sin medición en el semestre</v>
      </c>
      <c r="BT24" s="31" t="str">
        <f t="shared" si="31"/>
        <v>-</v>
      </c>
      <c r="BU24" s="30">
        <f t="shared" si="32"/>
        <v>10.199999999999999</v>
      </c>
      <c r="BV24" s="30">
        <f t="shared" si="33"/>
        <v>10</v>
      </c>
      <c r="BW24" s="31">
        <f t="shared" si="34"/>
        <v>1.02</v>
      </c>
      <c r="BX24" s="31">
        <f t="shared" si="35"/>
        <v>1.02</v>
      </c>
      <c r="BY24" s="30">
        <f t="shared" si="36"/>
        <v>10.199999999999999</v>
      </c>
      <c r="BZ24" s="30">
        <f t="shared" si="37"/>
        <v>10</v>
      </c>
      <c r="CA24" s="31">
        <f t="shared" si="38"/>
        <v>1.02</v>
      </c>
      <c r="CB24" s="31">
        <f t="shared" si="39"/>
        <v>1.02</v>
      </c>
      <c r="CC24" s="42" t="s">
        <v>1507</v>
      </c>
    </row>
    <row r="25" spans="1:81" ht="189" thickTop="1" thickBot="1" x14ac:dyDescent="0.3">
      <c r="A25" s="25">
        <v>9</v>
      </c>
      <c r="B25" s="26" t="s">
        <v>449</v>
      </c>
      <c r="C25" s="27" t="s">
        <v>133</v>
      </c>
      <c r="D25" s="27" t="s">
        <v>275</v>
      </c>
      <c r="E25" s="27" t="s">
        <v>458</v>
      </c>
      <c r="F25" s="27" t="s">
        <v>459</v>
      </c>
      <c r="G25" s="27" t="s">
        <v>122</v>
      </c>
      <c r="H25" s="28">
        <v>1</v>
      </c>
      <c r="I25" s="27" t="s">
        <v>132</v>
      </c>
      <c r="J25" s="27" t="s">
        <v>124</v>
      </c>
      <c r="K25" s="29" t="s">
        <v>57</v>
      </c>
      <c r="L25" s="52" t="s">
        <v>1499</v>
      </c>
      <c r="M25" s="27">
        <v>0</v>
      </c>
      <c r="N25" s="268"/>
      <c r="O25" s="269">
        <f t="shared" si="0"/>
        <v>0</v>
      </c>
      <c r="P25" s="27">
        <v>0</v>
      </c>
      <c r="Q25" s="268"/>
      <c r="R25" s="269">
        <f t="shared" si="1"/>
        <v>0</v>
      </c>
      <c r="S25" s="27">
        <v>0.25</v>
      </c>
      <c r="T25" s="268">
        <v>0.25</v>
      </c>
      <c r="U25" s="269">
        <f t="shared" si="2"/>
        <v>1</v>
      </c>
      <c r="V25" s="270">
        <f t="shared" si="3"/>
        <v>0.25</v>
      </c>
      <c r="W25" s="270">
        <f t="shared" si="4"/>
        <v>0.25</v>
      </c>
      <c r="X25" s="31">
        <f t="shared" si="5"/>
        <v>1</v>
      </c>
      <c r="Y25" s="31">
        <f t="shared" si="6"/>
        <v>1</v>
      </c>
      <c r="Z25" s="42" t="s">
        <v>3147</v>
      </c>
      <c r="AA25" s="27">
        <v>0</v>
      </c>
      <c r="AB25" s="268"/>
      <c r="AC25" s="269">
        <f t="shared" si="7"/>
        <v>0</v>
      </c>
      <c r="AD25" s="27">
        <v>0</v>
      </c>
      <c r="AE25" s="268"/>
      <c r="AF25" s="269">
        <f t="shared" si="8"/>
        <v>0</v>
      </c>
      <c r="AG25" s="27">
        <v>0.25</v>
      </c>
      <c r="AH25" s="268">
        <v>0.25</v>
      </c>
      <c r="AI25" s="269">
        <f t="shared" si="9"/>
        <v>1</v>
      </c>
      <c r="AJ25" s="30">
        <f t="shared" si="10"/>
        <v>0.25</v>
      </c>
      <c r="AK25" s="30">
        <f t="shared" si="11"/>
        <v>0.25</v>
      </c>
      <c r="AL25" s="31">
        <f t="shared" si="12"/>
        <v>1</v>
      </c>
      <c r="AM25" s="31">
        <f t="shared" si="13"/>
        <v>1</v>
      </c>
      <c r="AN25" s="42" t="s">
        <v>3147</v>
      </c>
      <c r="AO25" s="27">
        <v>0</v>
      </c>
      <c r="AP25" s="268"/>
      <c r="AQ25" s="269">
        <f t="shared" si="14"/>
        <v>0</v>
      </c>
      <c r="AR25" s="27">
        <v>0</v>
      </c>
      <c r="AS25" s="268"/>
      <c r="AT25" s="269">
        <f t="shared" si="15"/>
        <v>0</v>
      </c>
      <c r="AU25" s="27">
        <v>0.25</v>
      </c>
      <c r="AV25" s="268">
        <v>0.25</v>
      </c>
      <c r="AW25" s="269">
        <f t="shared" si="16"/>
        <v>1</v>
      </c>
      <c r="AX25" s="30">
        <f t="shared" si="17"/>
        <v>0.25</v>
      </c>
      <c r="AY25" s="30">
        <f t="shared" si="18"/>
        <v>0.25</v>
      </c>
      <c r="AZ25" s="31">
        <f t="shared" si="19"/>
        <v>1</v>
      </c>
      <c r="BA25" s="31">
        <f t="shared" si="20"/>
        <v>1</v>
      </c>
      <c r="BB25" s="42" t="s">
        <v>3147</v>
      </c>
      <c r="BC25" s="27">
        <v>0</v>
      </c>
      <c r="BD25" s="268"/>
      <c r="BE25" s="269">
        <f t="shared" si="21"/>
        <v>0</v>
      </c>
      <c r="BF25" s="27">
        <v>0</v>
      </c>
      <c r="BG25" s="268"/>
      <c r="BH25" s="269">
        <f t="shared" si="22"/>
        <v>0</v>
      </c>
      <c r="BI25" s="27">
        <v>0.25</v>
      </c>
      <c r="BJ25" s="268">
        <v>0.25</v>
      </c>
      <c r="BK25" s="269">
        <f t="shared" si="23"/>
        <v>1</v>
      </c>
      <c r="BL25" s="30">
        <f t="shared" si="24"/>
        <v>0.25</v>
      </c>
      <c r="BM25" s="30">
        <f t="shared" si="25"/>
        <v>0.25</v>
      </c>
      <c r="BN25" s="31">
        <f t="shared" si="26"/>
        <v>1</v>
      </c>
      <c r="BO25" s="31">
        <f t="shared" si="27"/>
        <v>1</v>
      </c>
      <c r="BP25" s="42" t="s">
        <v>3148</v>
      </c>
      <c r="BQ25" s="30">
        <f t="shared" si="28"/>
        <v>0.5</v>
      </c>
      <c r="BR25" s="30">
        <f t="shared" si="29"/>
        <v>0.5</v>
      </c>
      <c r="BS25" s="31">
        <f t="shared" si="30"/>
        <v>1</v>
      </c>
      <c r="BT25" s="31">
        <f t="shared" si="31"/>
        <v>1</v>
      </c>
      <c r="BU25" s="30">
        <f t="shared" si="32"/>
        <v>0.5</v>
      </c>
      <c r="BV25" s="30">
        <f t="shared" si="33"/>
        <v>0.5</v>
      </c>
      <c r="BW25" s="31">
        <f t="shared" si="34"/>
        <v>1</v>
      </c>
      <c r="BX25" s="31">
        <f t="shared" si="35"/>
        <v>1</v>
      </c>
      <c r="BY25" s="30">
        <f t="shared" si="36"/>
        <v>1</v>
      </c>
      <c r="BZ25" s="30">
        <f t="shared" si="37"/>
        <v>1</v>
      </c>
      <c r="CA25" s="31">
        <f t="shared" si="38"/>
        <v>1</v>
      </c>
      <c r="CB25" s="31">
        <f t="shared" si="39"/>
        <v>1</v>
      </c>
      <c r="CC25" s="42" t="s">
        <v>1508</v>
      </c>
    </row>
    <row r="26" spans="1:81" ht="151.5" thickTop="1" thickBot="1" x14ac:dyDescent="0.3">
      <c r="A26" s="25">
        <v>71</v>
      </c>
      <c r="B26" s="26" t="s">
        <v>460</v>
      </c>
      <c r="C26" s="27" t="s">
        <v>149</v>
      </c>
      <c r="D26" s="27" t="s">
        <v>461</v>
      </c>
      <c r="E26" s="27" t="s">
        <v>174</v>
      </c>
      <c r="F26" s="27" t="s">
        <v>462</v>
      </c>
      <c r="G26" s="27" t="s">
        <v>122</v>
      </c>
      <c r="H26" s="28">
        <v>1</v>
      </c>
      <c r="I26" s="27" t="s">
        <v>153</v>
      </c>
      <c r="J26" s="27" t="s">
        <v>126</v>
      </c>
      <c r="K26" s="29" t="s">
        <v>13</v>
      </c>
      <c r="L26" s="52" t="s">
        <v>1494</v>
      </c>
      <c r="M26" s="27">
        <v>0</v>
      </c>
      <c r="N26" s="268"/>
      <c r="O26" s="269">
        <f t="shared" si="0"/>
        <v>0</v>
      </c>
      <c r="P26" s="27">
        <v>0</v>
      </c>
      <c r="Q26" s="268"/>
      <c r="R26" s="269">
        <f t="shared" si="1"/>
        <v>0</v>
      </c>
      <c r="S26" s="27">
        <v>0</v>
      </c>
      <c r="T26" s="268"/>
      <c r="U26" s="269">
        <f t="shared" si="2"/>
        <v>0</v>
      </c>
      <c r="V26" s="270">
        <f t="shared" si="3"/>
        <v>0</v>
      </c>
      <c r="W26" s="270">
        <f t="shared" si="4"/>
        <v>0</v>
      </c>
      <c r="X26" s="31" t="str">
        <f t="shared" si="5"/>
        <v>Sin Medición en el periodo</v>
      </c>
      <c r="Y26" s="31" t="str">
        <f t="shared" si="6"/>
        <v>-</v>
      </c>
      <c r="Z26" s="42" t="s">
        <v>3149</v>
      </c>
      <c r="AA26" s="27">
        <v>0</v>
      </c>
      <c r="AB26" s="268"/>
      <c r="AC26" s="269">
        <f t="shared" si="7"/>
        <v>0</v>
      </c>
      <c r="AD26" s="27">
        <v>0</v>
      </c>
      <c r="AE26" s="268"/>
      <c r="AF26" s="269">
        <f t="shared" si="8"/>
        <v>0</v>
      </c>
      <c r="AG26" s="27">
        <v>1</v>
      </c>
      <c r="AH26" s="268">
        <v>1</v>
      </c>
      <c r="AI26" s="269">
        <f t="shared" si="9"/>
        <v>1</v>
      </c>
      <c r="AJ26" s="30">
        <f t="shared" si="10"/>
        <v>1</v>
      </c>
      <c r="AK26" s="30">
        <f t="shared" si="11"/>
        <v>1</v>
      </c>
      <c r="AL26" s="31">
        <f t="shared" si="12"/>
        <v>1</v>
      </c>
      <c r="AM26" s="31">
        <f t="shared" si="13"/>
        <v>1</v>
      </c>
      <c r="AN26" s="42" t="s">
        <v>3150</v>
      </c>
      <c r="AO26" s="27">
        <v>0</v>
      </c>
      <c r="AP26" s="268"/>
      <c r="AQ26" s="269">
        <f t="shared" si="14"/>
        <v>0</v>
      </c>
      <c r="AR26" s="27">
        <v>0</v>
      </c>
      <c r="AS26" s="268"/>
      <c r="AT26" s="269">
        <f t="shared" si="15"/>
        <v>0</v>
      </c>
      <c r="AU26" s="27">
        <v>0</v>
      </c>
      <c r="AV26" s="268"/>
      <c r="AW26" s="269">
        <f t="shared" si="16"/>
        <v>0</v>
      </c>
      <c r="AX26" s="30">
        <f t="shared" si="17"/>
        <v>1</v>
      </c>
      <c r="AY26" s="30">
        <f t="shared" si="18"/>
        <v>0</v>
      </c>
      <c r="AZ26" s="31" t="str">
        <f t="shared" si="19"/>
        <v>Sin Medición en el periodo</v>
      </c>
      <c r="BA26" s="31" t="str">
        <f t="shared" si="20"/>
        <v>-</v>
      </c>
      <c r="BB26" s="42" t="s">
        <v>3149</v>
      </c>
      <c r="BC26" s="27">
        <v>0</v>
      </c>
      <c r="BD26" s="268"/>
      <c r="BE26" s="269">
        <f t="shared" si="21"/>
        <v>0</v>
      </c>
      <c r="BF26" s="27">
        <v>0</v>
      </c>
      <c r="BG26" s="268"/>
      <c r="BH26" s="269">
        <f t="shared" si="22"/>
        <v>0</v>
      </c>
      <c r="BI26" s="27">
        <v>1</v>
      </c>
      <c r="BJ26" s="268">
        <v>1</v>
      </c>
      <c r="BK26" s="269">
        <f t="shared" si="23"/>
        <v>1</v>
      </c>
      <c r="BL26" s="30">
        <f t="shared" si="24"/>
        <v>1</v>
      </c>
      <c r="BM26" s="30">
        <f t="shared" si="25"/>
        <v>1</v>
      </c>
      <c r="BN26" s="31">
        <f t="shared" si="26"/>
        <v>1</v>
      </c>
      <c r="BO26" s="31">
        <f t="shared" si="27"/>
        <v>1</v>
      </c>
      <c r="BP26" s="42" t="s">
        <v>3150</v>
      </c>
      <c r="BQ26" s="30">
        <f t="shared" si="28"/>
        <v>1</v>
      </c>
      <c r="BR26" s="30">
        <f t="shared" si="29"/>
        <v>1</v>
      </c>
      <c r="BS26" s="31">
        <f t="shared" si="30"/>
        <v>1</v>
      </c>
      <c r="BT26" s="31">
        <f t="shared" si="31"/>
        <v>1</v>
      </c>
      <c r="BU26" s="30">
        <f t="shared" si="32"/>
        <v>1</v>
      </c>
      <c r="BV26" s="30">
        <f t="shared" si="33"/>
        <v>1</v>
      </c>
      <c r="BW26" s="31">
        <f t="shared" si="34"/>
        <v>1</v>
      </c>
      <c r="BX26" s="31">
        <f t="shared" si="35"/>
        <v>1</v>
      </c>
      <c r="BY26" s="30">
        <f t="shared" si="36"/>
        <v>1</v>
      </c>
      <c r="BZ26" s="30">
        <f t="shared" si="37"/>
        <v>1</v>
      </c>
      <c r="CA26" s="31">
        <f t="shared" si="38"/>
        <v>1</v>
      </c>
      <c r="CB26" s="31">
        <f t="shared" si="39"/>
        <v>1</v>
      </c>
      <c r="CC26" s="42" t="s">
        <v>1509</v>
      </c>
    </row>
    <row r="27" spans="1:81" ht="170.25" thickTop="1" thickBot="1" x14ac:dyDescent="0.3">
      <c r="A27" s="25">
        <v>134</v>
      </c>
      <c r="B27" s="26" t="s">
        <v>460</v>
      </c>
      <c r="C27" s="27" t="s">
        <v>203</v>
      </c>
      <c r="D27" s="27" t="s">
        <v>239</v>
      </c>
      <c r="E27" s="27" t="s">
        <v>463</v>
      </c>
      <c r="F27" s="27" t="s">
        <v>464</v>
      </c>
      <c r="G27" s="27" t="s">
        <v>207</v>
      </c>
      <c r="H27" s="28">
        <v>18</v>
      </c>
      <c r="I27" s="27" t="s">
        <v>132</v>
      </c>
      <c r="J27" s="27" t="s">
        <v>124</v>
      </c>
      <c r="K27" s="29" t="s">
        <v>238</v>
      </c>
      <c r="L27" s="52" t="s">
        <v>639</v>
      </c>
      <c r="M27" s="27">
        <v>0</v>
      </c>
      <c r="N27" s="268"/>
      <c r="O27" s="269">
        <f t="shared" si="0"/>
        <v>0</v>
      </c>
      <c r="P27" s="27">
        <v>0</v>
      </c>
      <c r="Q27" s="268"/>
      <c r="R27" s="269">
        <f t="shared" si="1"/>
        <v>0</v>
      </c>
      <c r="S27" s="27">
        <v>2</v>
      </c>
      <c r="T27" s="268">
        <v>0</v>
      </c>
      <c r="U27" s="269">
        <f t="shared" si="2"/>
        <v>0</v>
      </c>
      <c r="V27" s="30">
        <f t="shared" si="3"/>
        <v>2</v>
      </c>
      <c r="W27" s="30">
        <f t="shared" si="4"/>
        <v>0</v>
      </c>
      <c r="X27" s="31">
        <f t="shared" si="5"/>
        <v>0</v>
      </c>
      <c r="Y27" s="31">
        <f t="shared" si="6"/>
        <v>0</v>
      </c>
      <c r="Z27" s="42" t="s">
        <v>3151</v>
      </c>
      <c r="AA27" s="27">
        <v>0</v>
      </c>
      <c r="AB27" s="268"/>
      <c r="AC27" s="269">
        <f t="shared" si="7"/>
        <v>0</v>
      </c>
      <c r="AD27" s="27">
        <v>0</v>
      </c>
      <c r="AE27" s="268"/>
      <c r="AF27" s="269">
        <f t="shared" si="8"/>
        <v>0</v>
      </c>
      <c r="AG27" s="27">
        <v>5</v>
      </c>
      <c r="AH27" s="268">
        <v>4</v>
      </c>
      <c r="AI27" s="269">
        <f t="shared" si="9"/>
        <v>0.8</v>
      </c>
      <c r="AJ27" s="30">
        <f t="shared" si="10"/>
        <v>5</v>
      </c>
      <c r="AK27" s="30">
        <f t="shared" si="11"/>
        <v>4</v>
      </c>
      <c r="AL27" s="31">
        <f t="shared" si="12"/>
        <v>0.8</v>
      </c>
      <c r="AM27" s="31">
        <f t="shared" si="13"/>
        <v>0.8</v>
      </c>
      <c r="AN27" s="42" t="s">
        <v>3152</v>
      </c>
      <c r="AO27" s="27">
        <v>0</v>
      </c>
      <c r="AP27" s="268"/>
      <c r="AQ27" s="269">
        <f t="shared" si="14"/>
        <v>0</v>
      </c>
      <c r="AR27" s="27">
        <v>0</v>
      </c>
      <c r="AS27" s="268"/>
      <c r="AT27" s="269">
        <f t="shared" si="15"/>
        <v>0</v>
      </c>
      <c r="AU27" s="27">
        <v>5</v>
      </c>
      <c r="AV27" s="268">
        <v>1</v>
      </c>
      <c r="AW27" s="269">
        <f t="shared" si="16"/>
        <v>0.2</v>
      </c>
      <c r="AX27" s="30">
        <f t="shared" si="17"/>
        <v>5</v>
      </c>
      <c r="AY27" s="30">
        <f t="shared" si="18"/>
        <v>1</v>
      </c>
      <c r="AZ27" s="31">
        <f t="shared" si="19"/>
        <v>0.2</v>
      </c>
      <c r="BA27" s="31">
        <f t="shared" si="20"/>
        <v>0.2</v>
      </c>
      <c r="BB27" s="42" t="s">
        <v>3153</v>
      </c>
      <c r="BC27" s="27">
        <v>0</v>
      </c>
      <c r="BD27" s="268"/>
      <c r="BE27" s="269">
        <f t="shared" si="21"/>
        <v>0</v>
      </c>
      <c r="BF27" s="27">
        <v>0</v>
      </c>
      <c r="BG27" s="268"/>
      <c r="BH27" s="269">
        <f t="shared" si="22"/>
        <v>0</v>
      </c>
      <c r="BI27" s="27">
        <v>6</v>
      </c>
      <c r="BJ27" s="268">
        <v>5</v>
      </c>
      <c r="BK27" s="269">
        <f t="shared" si="23"/>
        <v>0.83333333333333337</v>
      </c>
      <c r="BL27" s="30">
        <f t="shared" si="24"/>
        <v>6</v>
      </c>
      <c r="BM27" s="30">
        <f t="shared" si="25"/>
        <v>5</v>
      </c>
      <c r="BN27" s="31">
        <f t="shared" si="26"/>
        <v>0.83333333333333337</v>
      </c>
      <c r="BO27" s="31">
        <f t="shared" si="27"/>
        <v>0.83333333333333337</v>
      </c>
      <c r="BP27" s="42" t="s">
        <v>3154</v>
      </c>
      <c r="BQ27" s="30">
        <f t="shared" si="28"/>
        <v>7</v>
      </c>
      <c r="BR27" s="30">
        <f t="shared" si="29"/>
        <v>4</v>
      </c>
      <c r="BS27" s="31">
        <f t="shared" si="30"/>
        <v>0.5714285714285714</v>
      </c>
      <c r="BT27" s="31">
        <f t="shared" si="31"/>
        <v>0.5714285714285714</v>
      </c>
      <c r="BU27" s="30">
        <f t="shared" si="32"/>
        <v>11</v>
      </c>
      <c r="BV27" s="30">
        <f t="shared" si="33"/>
        <v>6</v>
      </c>
      <c r="BW27" s="31">
        <f t="shared" si="34"/>
        <v>0.54545454545454541</v>
      </c>
      <c r="BX27" s="31">
        <f t="shared" si="35"/>
        <v>0.54545454545454541</v>
      </c>
      <c r="BY27" s="30">
        <f t="shared" si="36"/>
        <v>18</v>
      </c>
      <c r="BZ27" s="30">
        <f t="shared" si="37"/>
        <v>10</v>
      </c>
      <c r="CA27" s="31">
        <f t="shared" si="38"/>
        <v>0.55555555555555558</v>
      </c>
      <c r="CB27" s="31">
        <f t="shared" si="39"/>
        <v>0.55555555555555558</v>
      </c>
      <c r="CC27" s="42" t="s">
        <v>1510</v>
      </c>
    </row>
    <row r="28" spans="1:81" ht="264" thickTop="1" thickBot="1" x14ac:dyDescent="0.3">
      <c r="A28" s="25">
        <v>235</v>
      </c>
      <c r="B28" s="26" t="s">
        <v>460</v>
      </c>
      <c r="C28" s="27" t="s">
        <v>194</v>
      </c>
      <c r="D28" s="27" t="s">
        <v>389</v>
      </c>
      <c r="E28" s="27" t="s">
        <v>246</v>
      </c>
      <c r="F28" s="27" t="s">
        <v>247</v>
      </c>
      <c r="G28" s="27" t="s">
        <v>440</v>
      </c>
      <c r="H28" s="28">
        <v>1704000000</v>
      </c>
      <c r="I28" s="27" t="s">
        <v>123</v>
      </c>
      <c r="J28" s="27" t="s">
        <v>124</v>
      </c>
      <c r="K28" s="29" t="s">
        <v>36</v>
      </c>
      <c r="L28" s="52" t="s">
        <v>639</v>
      </c>
      <c r="M28" s="27">
        <v>170400000</v>
      </c>
      <c r="N28" s="268">
        <v>168609733</v>
      </c>
      <c r="O28" s="269">
        <f t="shared" si="0"/>
        <v>0.98949373826291076</v>
      </c>
      <c r="P28" s="27">
        <v>170400000</v>
      </c>
      <c r="Q28" s="268">
        <v>15629836</v>
      </c>
      <c r="R28" s="269">
        <f t="shared" si="1"/>
        <v>9.1724389671361498E-2</v>
      </c>
      <c r="S28" s="27">
        <v>170400000</v>
      </c>
      <c r="T28" s="268">
        <v>74263376</v>
      </c>
      <c r="U28" s="269">
        <f t="shared" si="2"/>
        <v>0.43581793427230048</v>
      </c>
      <c r="V28" s="30">
        <f t="shared" si="3"/>
        <v>511200000</v>
      </c>
      <c r="W28" s="30">
        <f t="shared" si="4"/>
        <v>258502945</v>
      </c>
      <c r="X28" s="31">
        <f t="shared" si="5"/>
        <v>0.50567868740219091</v>
      </c>
      <c r="Y28" s="31">
        <f t="shared" si="6"/>
        <v>0.50567868740219091</v>
      </c>
      <c r="Z28" s="42" t="s">
        <v>3155</v>
      </c>
      <c r="AA28" s="27">
        <v>170400000</v>
      </c>
      <c r="AB28" s="268">
        <v>23221397</v>
      </c>
      <c r="AC28" s="269">
        <f t="shared" si="7"/>
        <v>0.13627580399061032</v>
      </c>
      <c r="AD28" s="27">
        <v>170400000</v>
      </c>
      <c r="AE28" s="268">
        <v>63771223</v>
      </c>
      <c r="AF28" s="269">
        <f t="shared" si="8"/>
        <v>0.37424426643192488</v>
      </c>
      <c r="AG28" s="27">
        <v>170400000</v>
      </c>
      <c r="AH28" s="268">
        <v>167756199</v>
      </c>
      <c r="AI28" s="269">
        <f t="shared" si="9"/>
        <v>0.9844847359154929</v>
      </c>
      <c r="AJ28" s="30">
        <f t="shared" si="10"/>
        <v>511200000</v>
      </c>
      <c r="AK28" s="30">
        <f t="shared" si="11"/>
        <v>254748819</v>
      </c>
      <c r="AL28" s="31">
        <f t="shared" si="12"/>
        <v>0.49833493544600937</v>
      </c>
      <c r="AM28" s="31">
        <f t="shared" si="13"/>
        <v>0.49833493544600937</v>
      </c>
      <c r="AN28" s="42" t="s">
        <v>3155</v>
      </c>
      <c r="AO28" s="27">
        <v>113600000</v>
      </c>
      <c r="AP28" s="268">
        <v>90331272</v>
      </c>
      <c r="AQ28" s="269">
        <f t="shared" si="14"/>
        <v>0.79516964788732392</v>
      </c>
      <c r="AR28" s="27">
        <v>113600000</v>
      </c>
      <c r="AS28" s="268">
        <v>68105769</v>
      </c>
      <c r="AT28" s="269">
        <f t="shared" si="15"/>
        <v>0.59952261443661969</v>
      </c>
      <c r="AU28" s="27">
        <v>113600000</v>
      </c>
      <c r="AV28" s="268">
        <v>213944827</v>
      </c>
      <c r="AW28" s="269">
        <f t="shared" si="16"/>
        <v>1.8833171390845072</v>
      </c>
      <c r="AX28" s="30">
        <f t="shared" si="17"/>
        <v>340800000</v>
      </c>
      <c r="AY28" s="30">
        <f t="shared" si="18"/>
        <v>372381868</v>
      </c>
      <c r="AZ28" s="31">
        <f t="shared" si="19"/>
        <v>1.0926698004694835</v>
      </c>
      <c r="BA28" s="31">
        <f t="shared" si="20"/>
        <v>1.0926698004694835</v>
      </c>
      <c r="BB28" s="42" t="s">
        <v>3156</v>
      </c>
      <c r="BC28" s="27">
        <v>113600000</v>
      </c>
      <c r="BD28" s="268">
        <v>274961478</v>
      </c>
      <c r="BE28" s="269">
        <f t="shared" si="21"/>
        <v>2.420435545774648</v>
      </c>
      <c r="BF28" s="27">
        <v>113600000</v>
      </c>
      <c r="BG28" s="268">
        <v>336495045</v>
      </c>
      <c r="BH28" s="269">
        <f t="shared" si="22"/>
        <v>2.962104269366197</v>
      </c>
      <c r="BI28" s="27">
        <v>113600000</v>
      </c>
      <c r="BJ28" s="268">
        <v>282073444</v>
      </c>
      <c r="BK28" s="269">
        <f t="shared" si="23"/>
        <v>2.4830408802816901</v>
      </c>
      <c r="BL28" s="30">
        <f t="shared" si="24"/>
        <v>340800000</v>
      </c>
      <c r="BM28" s="30">
        <f t="shared" si="25"/>
        <v>893529967</v>
      </c>
      <c r="BN28" s="31">
        <f t="shared" si="26"/>
        <v>2.6218602318075117</v>
      </c>
      <c r="BO28" s="31">
        <f t="shared" si="27"/>
        <v>2</v>
      </c>
      <c r="BP28" s="42" t="s">
        <v>3157</v>
      </c>
      <c r="BQ28" s="30">
        <f t="shared" si="28"/>
        <v>1022400000</v>
      </c>
      <c r="BR28" s="30">
        <f t="shared" si="29"/>
        <v>513251764</v>
      </c>
      <c r="BS28" s="31">
        <f t="shared" si="30"/>
        <v>0.5020068114241002</v>
      </c>
      <c r="BT28" s="31">
        <f t="shared" si="31"/>
        <v>0.5020068114241002</v>
      </c>
      <c r="BU28" s="30">
        <f t="shared" si="32"/>
        <v>681600000</v>
      </c>
      <c r="BV28" s="30">
        <f t="shared" si="33"/>
        <v>1265911835</v>
      </c>
      <c r="BW28" s="31">
        <f t="shared" si="34"/>
        <v>1.8572650161384976</v>
      </c>
      <c r="BX28" s="31">
        <f t="shared" si="35"/>
        <v>1.8572650161384976</v>
      </c>
      <c r="BY28" s="30">
        <f t="shared" si="36"/>
        <v>1704000000</v>
      </c>
      <c r="BZ28" s="30">
        <f t="shared" si="37"/>
        <v>1779163599</v>
      </c>
      <c r="CA28" s="31">
        <f t="shared" si="38"/>
        <v>1.044110093309859</v>
      </c>
      <c r="CB28" s="31">
        <f t="shared" si="39"/>
        <v>1.044110093309859</v>
      </c>
      <c r="CC28" s="42" t="s">
        <v>1511</v>
      </c>
    </row>
    <row r="29" spans="1:81" ht="226.5" thickTop="1" thickBot="1" x14ac:dyDescent="0.3">
      <c r="A29" s="25">
        <v>135</v>
      </c>
      <c r="B29" s="26" t="s">
        <v>460</v>
      </c>
      <c r="C29" s="27" t="s">
        <v>203</v>
      </c>
      <c r="D29" s="27" t="s">
        <v>465</v>
      </c>
      <c r="E29" s="27" t="s">
        <v>465</v>
      </c>
      <c r="F29" s="27" t="s">
        <v>466</v>
      </c>
      <c r="G29" s="27" t="s">
        <v>207</v>
      </c>
      <c r="H29" s="28">
        <v>3</v>
      </c>
      <c r="I29" s="27" t="s">
        <v>132</v>
      </c>
      <c r="J29" s="27" t="s">
        <v>124</v>
      </c>
      <c r="K29" s="29" t="s">
        <v>238</v>
      </c>
      <c r="L29" s="52" t="s">
        <v>639</v>
      </c>
      <c r="M29" s="27">
        <v>0</v>
      </c>
      <c r="N29" s="268"/>
      <c r="O29" s="269">
        <f t="shared" si="0"/>
        <v>0</v>
      </c>
      <c r="P29" s="27">
        <v>0</v>
      </c>
      <c r="Q29" s="268"/>
      <c r="R29" s="269">
        <f t="shared" si="1"/>
        <v>0</v>
      </c>
      <c r="S29" s="27">
        <v>0</v>
      </c>
      <c r="T29" s="268">
        <v>0</v>
      </c>
      <c r="U29" s="269">
        <f t="shared" si="2"/>
        <v>0</v>
      </c>
      <c r="V29" s="30">
        <f t="shared" si="3"/>
        <v>0</v>
      </c>
      <c r="W29" s="30">
        <f t="shared" si="4"/>
        <v>0</v>
      </c>
      <c r="X29" s="31" t="str">
        <f t="shared" si="5"/>
        <v>Sin medición en el periodo</v>
      </c>
      <c r="Y29" s="31" t="str">
        <f t="shared" si="6"/>
        <v>-</v>
      </c>
      <c r="Z29" s="42" t="s">
        <v>3158</v>
      </c>
      <c r="AA29" s="27">
        <v>0</v>
      </c>
      <c r="AB29" s="268"/>
      <c r="AC29" s="269">
        <f t="shared" si="7"/>
        <v>0</v>
      </c>
      <c r="AD29" s="27"/>
      <c r="AE29" s="268"/>
      <c r="AF29" s="269">
        <f t="shared" si="8"/>
        <v>0</v>
      </c>
      <c r="AG29" s="27">
        <v>1</v>
      </c>
      <c r="AH29" s="268">
        <v>0</v>
      </c>
      <c r="AI29" s="269">
        <f t="shared" si="9"/>
        <v>0</v>
      </c>
      <c r="AJ29" s="30">
        <f t="shared" si="10"/>
        <v>1</v>
      </c>
      <c r="AK29" s="30">
        <f t="shared" si="11"/>
        <v>0</v>
      </c>
      <c r="AL29" s="31">
        <f t="shared" si="12"/>
        <v>0</v>
      </c>
      <c r="AM29" s="31">
        <f t="shared" si="13"/>
        <v>0</v>
      </c>
      <c r="AN29" s="42" t="s">
        <v>3159</v>
      </c>
      <c r="AO29" s="27">
        <v>0</v>
      </c>
      <c r="AP29" s="268"/>
      <c r="AQ29" s="269">
        <f t="shared" si="14"/>
        <v>0</v>
      </c>
      <c r="AR29" s="27">
        <v>0</v>
      </c>
      <c r="AS29" s="268"/>
      <c r="AT29" s="269">
        <f t="shared" si="15"/>
        <v>0</v>
      </c>
      <c r="AU29" s="27">
        <v>1</v>
      </c>
      <c r="AV29" s="268">
        <v>1</v>
      </c>
      <c r="AW29" s="269">
        <f t="shared" si="16"/>
        <v>1</v>
      </c>
      <c r="AX29" s="30">
        <f t="shared" si="17"/>
        <v>1</v>
      </c>
      <c r="AY29" s="30">
        <f t="shared" si="18"/>
        <v>1</v>
      </c>
      <c r="AZ29" s="31">
        <f t="shared" si="19"/>
        <v>1</v>
      </c>
      <c r="BA29" s="31">
        <f t="shared" si="20"/>
        <v>1</v>
      </c>
      <c r="BB29" s="42" t="s">
        <v>3160</v>
      </c>
      <c r="BC29" s="27">
        <v>0</v>
      </c>
      <c r="BD29" s="268"/>
      <c r="BE29" s="269">
        <f t="shared" si="21"/>
        <v>0</v>
      </c>
      <c r="BF29" s="27">
        <v>0</v>
      </c>
      <c r="BG29" s="268"/>
      <c r="BH29" s="269">
        <f t="shared" si="22"/>
        <v>0</v>
      </c>
      <c r="BI29" s="27">
        <v>1</v>
      </c>
      <c r="BJ29" s="268">
        <v>0</v>
      </c>
      <c r="BK29" s="269">
        <f t="shared" si="23"/>
        <v>0</v>
      </c>
      <c r="BL29" s="30">
        <f t="shared" si="24"/>
        <v>1</v>
      </c>
      <c r="BM29" s="30">
        <f t="shared" si="25"/>
        <v>0</v>
      </c>
      <c r="BN29" s="31">
        <f t="shared" si="26"/>
        <v>0</v>
      </c>
      <c r="BO29" s="31">
        <f t="shared" si="27"/>
        <v>0</v>
      </c>
      <c r="BP29" s="42" t="s">
        <v>3161</v>
      </c>
      <c r="BQ29" s="30">
        <f t="shared" si="28"/>
        <v>1</v>
      </c>
      <c r="BR29" s="30"/>
      <c r="BS29" s="31">
        <f t="shared" si="30"/>
        <v>0</v>
      </c>
      <c r="BT29" s="31">
        <f t="shared" si="31"/>
        <v>0</v>
      </c>
      <c r="BU29" s="30">
        <f t="shared" si="32"/>
        <v>2</v>
      </c>
      <c r="BV29" s="30">
        <f t="shared" si="33"/>
        <v>1</v>
      </c>
      <c r="BW29" s="31">
        <f t="shared" si="34"/>
        <v>0.5</v>
      </c>
      <c r="BX29" s="31">
        <f t="shared" si="35"/>
        <v>0.5</v>
      </c>
      <c r="BY29" s="30">
        <f t="shared" si="36"/>
        <v>3</v>
      </c>
      <c r="BZ29" s="30">
        <f t="shared" si="37"/>
        <v>1</v>
      </c>
      <c r="CA29" s="31">
        <f t="shared" si="38"/>
        <v>0.33333333333333331</v>
      </c>
      <c r="CB29" s="31">
        <f t="shared" si="39"/>
        <v>0.33333333333333331</v>
      </c>
      <c r="CC29" s="42" t="s">
        <v>1512</v>
      </c>
    </row>
    <row r="30" spans="1:81" ht="409.6" thickTop="1" thickBot="1" x14ac:dyDescent="0.3">
      <c r="A30" s="25">
        <v>104</v>
      </c>
      <c r="B30" s="26" t="s">
        <v>460</v>
      </c>
      <c r="C30" s="27" t="s">
        <v>194</v>
      </c>
      <c r="D30" s="27" t="s">
        <v>319</v>
      </c>
      <c r="E30" s="27" t="s">
        <v>320</v>
      </c>
      <c r="F30" s="27" t="s">
        <v>467</v>
      </c>
      <c r="G30" s="27" t="s">
        <v>122</v>
      </c>
      <c r="H30" s="28">
        <v>0.55102158463759454</v>
      </c>
      <c r="I30" s="27" t="s">
        <v>123</v>
      </c>
      <c r="J30" s="27" t="s">
        <v>261</v>
      </c>
      <c r="K30" s="29" t="s">
        <v>87</v>
      </c>
      <c r="L30" s="52" t="s">
        <v>1513</v>
      </c>
      <c r="M30" s="27">
        <v>5.0272683082639796E-2</v>
      </c>
      <c r="N30" s="268">
        <v>0.01</v>
      </c>
      <c r="O30" s="269">
        <f t="shared" si="0"/>
        <v>0.19891518388946319</v>
      </c>
      <c r="P30" s="27">
        <v>9.6547892098704596E-2</v>
      </c>
      <c r="Q30" s="268">
        <v>0.01</v>
      </c>
      <c r="R30" s="269">
        <f t="shared" si="1"/>
        <v>0.10357553937870149</v>
      </c>
      <c r="S30" s="27">
        <v>0.16252027850595344</v>
      </c>
      <c r="T30" s="268">
        <v>0.12959999999999999</v>
      </c>
      <c r="U30" s="269">
        <f t="shared" si="2"/>
        <v>0.79743894848944952</v>
      </c>
      <c r="V30" s="270">
        <f t="shared" si="3"/>
        <v>0.16252027850595344</v>
      </c>
      <c r="W30" s="270">
        <f t="shared" si="4"/>
        <v>0.12959999999999999</v>
      </c>
      <c r="X30" s="31">
        <f t="shared" si="5"/>
        <v>0.79743894848944952</v>
      </c>
      <c r="Y30" s="31">
        <f t="shared" si="6"/>
        <v>0.79743894848944952</v>
      </c>
      <c r="Z30" s="42" t="s">
        <v>3162</v>
      </c>
      <c r="AA30" s="27">
        <v>0.21011049179974847</v>
      </c>
      <c r="AB30" s="268">
        <v>0.12959999999999999</v>
      </c>
      <c r="AC30" s="269">
        <f t="shared" si="7"/>
        <v>0.61681831730477699</v>
      </c>
      <c r="AD30" s="27">
        <v>0.26006344330490799</v>
      </c>
      <c r="AE30" s="268">
        <v>0.1275</v>
      </c>
      <c r="AF30" s="269">
        <f t="shared" si="8"/>
        <v>0.49026498449654954</v>
      </c>
      <c r="AG30" s="27">
        <v>0.31480486842168576</v>
      </c>
      <c r="AH30" s="268">
        <v>0.1203</v>
      </c>
      <c r="AI30" s="269">
        <f t="shared" si="9"/>
        <v>0.38214148530529196</v>
      </c>
      <c r="AJ30" s="30">
        <f t="shared" si="10"/>
        <v>0.31480486842168576</v>
      </c>
      <c r="AK30" s="30">
        <f t="shared" si="11"/>
        <v>0.1203</v>
      </c>
      <c r="AL30" s="31">
        <f t="shared" si="12"/>
        <v>0.38214148530529196</v>
      </c>
      <c r="AM30" s="31">
        <f t="shared" si="13"/>
        <v>0.38214148530529196</v>
      </c>
      <c r="AN30" s="42" t="s">
        <v>3163</v>
      </c>
      <c r="AO30" s="27">
        <v>0.35646116293222663</v>
      </c>
      <c r="AP30" s="268">
        <v>5.4100000000000002E-2</v>
      </c>
      <c r="AQ30" s="269">
        <f t="shared" si="14"/>
        <v>0.15176968945221656</v>
      </c>
      <c r="AR30" s="27">
        <v>0.39409955241515737</v>
      </c>
      <c r="AS30" s="268">
        <v>0.22689999999999999</v>
      </c>
      <c r="AT30" s="269">
        <f t="shared" si="15"/>
        <v>0.57574285129097558</v>
      </c>
      <c r="AU30" s="27">
        <v>0.44599549318878501</v>
      </c>
      <c r="AV30" s="268">
        <v>0.2351</v>
      </c>
      <c r="AW30" s="269">
        <f t="shared" si="16"/>
        <v>0.52713537152377621</v>
      </c>
      <c r="AX30" s="30">
        <f t="shared" si="17"/>
        <v>0.44599549318878501</v>
      </c>
      <c r="AY30" s="30">
        <f t="shared" si="18"/>
        <v>0.2351</v>
      </c>
      <c r="AZ30" s="31">
        <f t="shared" si="19"/>
        <v>0.52713537152377621</v>
      </c>
      <c r="BA30" s="31">
        <f t="shared" si="20"/>
        <v>0.52713537152377621</v>
      </c>
      <c r="BB30" s="42" t="s">
        <v>3164</v>
      </c>
      <c r="BC30" s="27">
        <v>0.47992139960772812</v>
      </c>
      <c r="BD30" s="268">
        <v>0.21890000000000001</v>
      </c>
      <c r="BE30" s="269">
        <f t="shared" si="21"/>
        <v>0.45611635609273027</v>
      </c>
      <c r="BF30" s="27">
        <v>0.49349999999999999</v>
      </c>
      <c r="BG30" s="268">
        <v>0.2447</v>
      </c>
      <c r="BH30" s="269">
        <f t="shared" si="22"/>
        <v>0.49584599797365758</v>
      </c>
      <c r="BI30" s="27">
        <v>0.51170000000000004</v>
      </c>
      <c r="BJ30" s="268">
        <v>0.34720000000000001</v>
      </c>
      <c r="BK30" s="269">
        <f t="shared" si="23"/>
        <v>0.67852257181942544</v>
      </c>
      <c r="BL30" s="30">
        <f t="shared" si="24"/>
        <v>0.51170000000000004</v>
      </c>
      <c r="BM30" s="30">
        <f t="shared" si="25"/>
        <v>0.34720000000000001</v>
      </c>
      <c r="BN30" s="31">
        <f t="shared" si="26"/>
        <v>0.67852257181942544</v>
      </c>
      <c r="BO30" s="31">
        <f t="shared" si="27"/>
        <v>0.67852257181942544</v>
      </c>
      <c r="BP30" s="42" t="s">
        <v>3165</v>
      </c>
      <c r="BQ30" s="30">
        <f t="shared" si="28"/>
        <v>0.31480486842168576</v>
      </c>
      <c r="BR30" s="30">
        <f t="shared" si="29"/>
        <v>0.12959999999999999</v>
      </c>
      <c r="BS30" s="31">
        <f t="shared" si="30"/>
        <v>0.41168359514186065</v>
      </c>
      <c r="BT30" s="31">
        <f t="shared" si="31"/>
        <v>0.41168359514186065</v>
      </c>
      <c r="BU30" s="30">
        <f t="shared" si="32"/>
        <v>0.51170000000000004</v>
      </c>
      <c r="BV30" s="30">
        <f t="shared" si="33"/>
        <v>0.34720000000000001</v>
      </c>
      <c r="BW30" s="31">
        <f t="shared" si="34"/>
        <v>0.67852257181942544</v>
      </c>
      <c r="BX30" s="31">
        <f t="shared" si="35"/>
        <v>0.67852257181942544</v>
      </c>
      <c r="BY30" s="30">
        <f t="shared" si="36"/>
        <v>0.55102158463759454</v>
      </c>
      <c r="BZ30" s="30">
        <f t="shared" si="37"/>
        <v>0.34720000000000001</v>
      </c>
      <c r="CA30" s="31">
        <f t="shared" si="38"/>
        <v>0.63010235838284367</v>
      </c>
      <c r="CB30" s="31">
        <f t="shared" si="39"/>
        <v>0.63010235838284367</v>
      </c>
      <c r="CC30" s="42" t="s">
        <v>1514</v>
      </c>
    </row>
    <row r="31" spans="1:81" ht="245.25" thickTop="1" thickBot="1" x14ac:dyDescent="0.3">
      <c r="A31" s="25">
        <v>62</v>
      </c>
      <c r="B31" s="26" t="s">
        <v>460</v>
      </c>
      <c r="C31" s="27" t="s">
        <v>194</v>
      </c>
      <c r="D31" s="27" t="s">
        <v>389</v>
      </c>
      <c r="E31" s="27" t="s">
        <v>478</v>
      </c>
      <c r="F31" s="27" t="s">
        <v>479</v>
      </c>
      <c r="G31" s="27" t="s">
        <v>207</v>
      </c>
      <c r="H31" s="28">
        <v>1</v>
      </c>
      <c r="I31" s="27" t="s">
        <v>123</v>
      </c>
      <c r="J31" s="27" t="s">
        <v>124</v>
      </c>
      <c r="K31" s="29" t="s">
        <v>38</v>
      </c>
      <c r="L31" s="52" t="s">
        <v>639</v>
      </c>
      <c r="M31" s="27">
        <v>0</v>
      </c>
      <c r="N31" s="268">
        <v>0</v>
      </c>
      <c r="O31" s="269">
        <f t="shared" si="0"/>
        <v>0</v>
      </c>
      <c r="P31" s="27">
        <v>0</v>
      </c>
      <c r="Q31" s="268">
        <v>0</v>
      </c>
      <c r="R31" s="269">
        <f t="shared" si="1"/>
        <v>0</v>
      </c>
      <c r="S31" s="27">
        <v>0</v>
      </c>
      <c r="T31" s="268">
        <v>0</v>
      </c>
      <c r="U31" s="269">
        <f t="shared" si="2"/>
        <v>0</v>
      </c>
      <c r="V31" s="30">
        <f t="shared" si="3"/>
        <v>0</v>
      </c>
      <c r="W31" s="30">
        <f t="shared" si="4"/>
        <v>0</v>
      </c>
      <c r="X31" s="31" t="str">
        <f t="shared" si="5"/>
        <v>Sin medición en el periodo</v>
      </c>
      <c r="Y31" s="31" t="str">
        <f t="shared" si="6"/>
        <v>-</v>
      </c>
      <c r="Z31" s="42" t="s">
        <v>3166</v>
      </c>
      <c r="AA31" s="27">
        <v>0</v>
      </c>
      <c r="AB31" s="268"/>
      <c r="AC31" s="269">
        <f t="shared" si="7"/>
        <v>0</v>
      </c>
      <c r="AD31" s="27">
        <v>0</v>
      </c>
      <c r="AE31" s="268"/>
      <c r="AF31" s="269">
        <f t="shared" si="8"/>
        <v>0</v>
      </c>
      <c r="AG31" s="27">
        <v>0</v>
      </c>
      <c r="AH31" s="268"/>
      <c r="AI31" s="269">
        <f t="shared" si="9"/>
        <v>0</v>
      </c>
      <c r="AJ31" s="30">
        <f t="shared" si="10"/>
        <v>0</v>
      </c>
      <c r="AK31" s="30">
        <f t="shared" si="11"/>
        <v>0</v>
      </c>
      <c r="AL31" s="31" t="str">
        <f t="shared" si="12"/>
        <v>Sin Medición en el periodo</v>
      </c>
      <c r="AM31" s="31" t="str">
        <f t="shared" si="13"/>
        <v>-</v>
      </c>
      <c r="AN31" s="42" t="s">
        <v>3166</v>
      </c>
      <c r="AO31" s="27">
        <v>0</v>
      </c>
      <c r="AP31" s="268"/>
      <c r="AQ31" s="269">
        <f t="shared" si="14"/>
        <v>0</v>
      </c>
      <c r="AR31" s="27">
        <v>0</v>
      </c>
      <c r="AS31" s="268"/>
      <c r="AT31" s="269">
        <f t="shared" si="15"/>
        <v>0</v>
      </c>
      <c r="AU31" s="27">
        <v>0</v>
      </c>
      <c r="AV31" s="268"/>
      <c r="AW31" s="269">
        <f t="shared" si="16"/>
        <v>0</v>
      </c>
      <c r="AX31" s="30">
        <f t="shared" si="17"/>
        <v>0</v>
      </c>
      <c r="AY31" s="30">
        <f t="shared" si="18"/>
        <v>0</v>
      </c>
      <c r="AZ31" s="31" t="str">
        <f t="shared" si="19"/>
        <v>Sin Medición en el periodo</v>
      </c>
      <c r="BA31" s="31" t="str">
        <f t="shared" si="20"/>
        <v>-</v>
      </c>
      <c r="BB31" s="42" t="s">
        <v>3167</v>
      </c>
      <c r="BC31" s="27">
        <v>1</v>
      </c>
      <c r="BD31" s="268"/>
      <c r="BE31" s="269">
        <f t="shared" si="21"/>
        <v>0</v>
      </c>
      <c r="BF31" s="27">
        <v>0</v>
      </c>
      <c r="BG31" s="268"/>
      <c r="BH31" s="269">
        <f t="shared" si="22"/>
        <v>0</v>
      </c>
      <c r="BI31" s="27">
        <v>0</v>
      </c>
      <c r="BJ31" s="268"/>
      <c r="BK31" s="269">
        <f t="shared" si="23"/>
        <v>0</v>
      </c>
      <c r="BL31" s="30">
        <f t="shared" si="24"/>
        <v>1</v>
      </c>
      <c r="BM31" s="30">
        <f t="shared" si="25"/>
        <v>0</v>
      </c>
      <c r="BN31" s="31" t="str">
        <f t="shared" si="26"/>
        <v>Sin Medición en el periodo</v>
      </c>
      <c r="BO31" s="31" t="str">
        <f t="shared" si="27"/>
        <v>-</v>
      </c>
      <c r="BP31" s="42" t="s">
        <v>1515</v>
      </c>
      <c r="BQ31" s="30">
        <f t="shared" si="28"/>
        <v>0</v>
      </c>
      <c r="BR31" s="30">
        <f t="shared" si="29"/>
        <v>0</v>
      </c>
      <c r="BS31" s="31" t="str">
        <f t="shared" si="30"/>
        <v>Sin medición en el semestre</v>
      </c>
      <c r="BT31" s="31" t="str">
        <f t="shared" si="31"/>
        <v>-</v>
      </c>
      <c r="BU31" s="30">
        <f t="shared" si="32"/>
        <v>1</v>
      </c>
      <c r="BV31" s="30">
        <f t="shared" si="33"/>
        <v>0</v>
      </c>
      <c r="BW31" s="31" t="str">
        <f t="shared" si="34"/>
        <v>Sin medición en el semestre</v>
      </c>
      <c r="BX31" s="31" t="str">
        <f t="shared" si="35"/>
        <v>-</v>
      </c>
      <c r="BY31" s="30">
        <f t="shared" si="36"/>
        <v>1</v>
      </c>
      <c r="BZ31" s="30">
        <f t="shared" si="37"/>
        <v>0</v>
      </c>
      <c r="CA31" s="31" t="str">
        <f>IF(AND(ISTEXT(X31),ISTEXT(AL31),ISTEXT(AZ31),ISTEXT(BN31)),"Sin medición en la vigencia",IF($J31="D",H31/BZ31,BZ31/BY31))</f>
        <v>Sin medición en la vigencia</v>
      </c>
      <c r="CB31" s="31" t="str">
        <f>IF(ISTEXT(CA31),"-",IF(CA31&gt;2,2,CA31))</f>
        <v>-</v>
      </c>
      <c r="CC31" s="42" t="s">
        <v>1515</v>
      </c>
    </row>
    <row r="32" spans="1:81" ht="151.5" thickTop="1" thickBot="1" x14ac:dyDescent="0.3">
      <c r="A32" s="25">
        <v>18</v>
      </c>
      <c r="B32" s="26" t="s">
        <v>460</v>
      </c>
      <c r="C32" s="27" t="s">
        <v>203</v>
      </c>
      <c r="D32" s="27" t="s">
        <v>256</v>
      </c>
      <c r="E32" s="27" t="s">
        <v>1032</v>
      </c>
      <c r="F32" s="27" t="s">
        <v>468</v>
      </c>
      <c r="G32" s="27" t="s">
        <v>122</v>
      </c>
      <c r="H32" s="28">
        <v>1</v>
      </c>
      <c r="I32" s="27" t="s">
        <v>132</v>
      </c>
      <c r="J32" s="27" t="s">
        <v>124</v>
      </c>
      <c r="K32" s="29" t="s">
        <v>238</v>
      </c>
      <c r="L32" s="52" t="s">
        <v>639</v>
      </c>
      <c r="M32" s="27">
        <v>0</v>
      </c>
      <c r="N32" s="268"/>
      <c r="O32" s="269">
        <f t="shared" si="0"/>
        <v>0</v>
      </c>
      <c r="P32" s="27">
        <v>0</v>
      </c>
      <c r="Q32" s="268"/>
      <c r="R32" s="269">
        <f t="shared" si="1"/>
        <v>0</v>
      </c>
      <c r="S32" s="27">
        <v>0</v>
      </c>
      <c r="T32" s="268">
        <v>0</v>
      </c>
      <c r="U32" s="269">
        <f t="shared" si="2"/>
        <v>0</v>
      </c>
      <c r="V32" s="270">
        <f t="shared" si="3"/>
        <v>0</v>
      </c>
      <c r="W32" s="270">
        <f t="shared" si="4"/>
        <v>0</v>
      </c>
      <c r="X32" s="31" t="str">
        <f t="shared" si="5"/>
        <v>Sin medición en el periodo</v>
      </c>
      <c r="Y32" s="31" t="str">
        <f t="shared" si="6"/>
        <v>-</v>
      </c>
      <c r="Z32" s="42" t="s">
        <v>3166</v>
      </c>
      <c r="AA32" s="27">
        <v>0</v>
      </c>
      <c r="AB32" s="268"/>
      <c r="AC32" s="269">
        <f t="shared" si="7"/>
        <v>0</v>
      </c>
      <c r="AD32" s="27">
        <v>0</v>
      </c>
      <c r="AE32" s="268"/>
      <c r="AF32" s="269">
        <f>IFERROR(IF($J32="D",AD32/AE33,AE33/AD32),0)</f>
        <v>0</v>
      </c>
      <c r="AG32" s="27">
        <v>0</v>
      </c>
      <c r="AH32" s="268"/>
      <c r="AI32" s="269">
        <f t="shared" si="9"/>
        <v>0</v>
      </c>
      <c r="AJ32" s="30">
        <f t="shared" si="10"/>
        <v>0</v>
      </c>
      <c r="AK32" s="30">
        <f>IFERROR(
IF(AND($J32="K",$I32="Trimestral"),AH32,
IF(AND($J32="K",$I32="Bimestral"),((IF(ISNUMBER(AB32),AB32,0)+IF(ISNUMBER(AH32),AH32,0))/(IF(ISNUMBER(AB32),1,0)+IF(ISNUMBER(AH32),1,0))),
IF(AND($J32="K",$I32="Semestral"),AH32,
IF(AND(OR($J32="K"),COUNTBLANK(AB32:AH32)&gt;0),(AB32+AE33+AH32)/(3-COUNTBLANK(AB32:AH32)),
IF($J32="DI",AB32+AE33+AH32,
IF($J32="I",AH32,
IF(AND($I32&lt;&gt;"Mensual",$J32="D"),MAX(AB32,AE33,AH32)/(ISNUMBER(AB32)+ISNUMBER(AE33)+ISNUMBER(AH32)),
IF(AND($J32="D",$I32="Mensual",(ISNUMBER(AB32)+ISNUMBER(AE33)+ISNUMBER(AH32))&gt;0),((AB32+AE33+AH32)/(ISNUMBER(AB32)+ISNUMBER(AE33)+ISNUMBER(AH32))),
(AB32+AE33+AH32)/3)))))))),0)</f>
        <v>0</v>
      </c>
      <c r="AL32" s="31" t="str">
        <f>IF(AND(ISBLANK(AB32),ISBLANK(AE33),ISBLANK(AH32)),"Sin Medición en el periodo",IF(AND($J32="D",AK32&gt;0),AJ32/AK32,IF(AND(AA32=0,AD32=0,AG32=0),"Sin medición en el periodo",AK32/AJ32)))</f>
        <v>Sin Medición en el periodo</v>
      </c>
      <c r="AM32" s="31" t="str">
        <f t="shared" si="13"/>
        <v>-</v>
      </c>
      <c r="AN32" s="42" t="s">
        <v>3166</v>
      </c>
      <c r="AO32" s="27">
        <v>0</v>
      </c>
      <c r="AP32" s="268"/>
      <c r="AQ32" s="269">
        <f t="shared" si="14"/>
        <v>0</v>
      </c>
      <c r="AR32" s="27">
        <v>0.5</v>
      </c>
      <c r="AS32" s="268"/>
      <c r="AT32" s="269">
        <f t="shared" si="15"/>
        <v>0</v>
      </c>
      <c r="AU32" s="27">
        <v>0</v>
      </c>
      <c r="AV32" s="268"/>
      <c r="AW32" s="269">
        <f t="shared" si="16"/>
        <v>0</v>
      </c>
      <c r="AX32" s="30">
        <f t="shared" si="17"/>
        <v>0.5</v>
      </c>
      <c r="AY32" s="30">
        <f t="shared" si="18"/>
        <v>0</v>
      </c>
      <c r="AZ32" s="31" t="str">
        <f t="shared" si="19"/>
        <v>Sin Medición en el periodo</v>
      </c>
      <c r="BA32" s="31" t="str">
        <f t="shared" si="20"/>
        <v>-</v>
      </c>
      <c r="BB32" s="42" t="s">
        <v>3168</v>
      </c>
      <c r="BC32" s="27">
        <v>0</v>
      </c>
      <c r="BD32" s="268"/>
      <c r="BE32" s="269">
        <f t="shared" si="21"/>
        <v>0</v>
      </c>
      <c r="BF32" s="27">
        <v>0</v>
      </c>
      <c r="BG32" s="268"/>
      <c r="BH32" s="269">
        <f t="shared" si="22"/>
        <v>0</v>
      </c>
      <c r="BI32" s="27">
        <v>1</v>
      </c>
      <c r="BJ32" s="268">
        <v>0.5</v>
      </c>
      <c r="BK32" s="269">
        <f t="shared" si="23"/>
        <v>0.5</v>
      </c>
      <c r="BL32" s="30">
        <f t="shared" si="24"/>
        <v>1</v>
      </c>
      <c r="BM32" s="30">
        <f t="shared" si="25"/>
        <v>0.5</v>
      </c>
      <c r="BN32" s="31">
        <f t="shared" si="26"/>
        <v>0.5</v>
      </c>
      <c r="BO32" s="31">
        <f t="shared" si="27"/>
        <v>0.5</v>
      </c>
      <c r="BP32" s="42" t="s">
        <v>3169</v>
      </c>
      <c r="BQ32" s="30">
        <f t="shared" si="28"/>
        <v>0</v>
      </c>
      <c r="BR32" s="30">
        <f>IFERROR(IF(AND($J32="K",OR($I32="Bimestral",$I32="Trimestral")),(((IF(ISTEXT(X32),0,W32)+IF(ISTEXT(AL32),0,AK32))/(IF(AND(ISNUMBER(W32),W32&gt;0),1,0)+IF(AK32&gt;0,1,0)))*(0.5*(IF(SUM($AL$5:$AL$13)&gt;0,2,1)))),
IF(AND($J32="K",$I32="Cuatrimestral"),(((AK32)/IF(ISTEXT(AL32),0,1))*((1)*(IF(ISNUMBER(AL32),1,0)))),
IF(AND($I32="Semestral",$J32="K"),((AK32)/(IF(ISTEXT(AL32),0,1))*(IF(ISTEXT(AL32),0,1))),
IF($J32="DI",W32+AK32,
IF($J32="I",MAX(AK32,W32),
IF(AND($J32="K",$I32="Mensual"),(((IF(ISTEXT(X32),0,W32)+IF(ISTEXT(AL32),0,AK32))/(IF(AND(ISNUMBER(W32),W32&gt;0),1,0)+IF(AK32&gt;0,1,0)))*(0.5*(IF(SUM($AL$5:$AL$13)&gt;0,2,1)))),
IF($J32="D",((IF(AK32&gt;0,AK32,0)+IF(AND(ISNUMBER(W32),W32&gt;0),W32,0))/(IF(AK32&gt;0,1,0)+IF(AND(ISNUMBER(W32),W32&gt;0),1,0))),
(N32+Q32+T32+AB32+AE33+AH32)/6))))))),0)</f>
        <v>0</v>
      </c>
      <c r="BS32" s="31" t="str">
        <f t="shared" si="30"/>
        <v>Sin medición en el semestre</v>
      </c>
      <c r="BT32" s="31" t="str">
        <f t="shared" si="31"/>
        <v>-</v>
      </c>
      <c r="BU32" s="30">
        <f t="shared" si="32"/>
        <v>1.5</v>
      </c>
      <c r="BV32" s="30">
        <f t="shared" si="33"/>
        <v>0.5</v>
      </c>
      <c r="BW32" s="31">
        <f t="shared" si="34"/>
        <v>0.33333333333333331</v>
      </c>
      <c r="BX32" s="31">
        <f t="shared" si="35"/>
        <v>0.33333333333333331</v>
      </c>
      <c r="BY32" s="30">
        <f t="shared" si="36"/>
        <v>1</v>
      </c>
      <c r="BZ32" s="30">
        <f>IFERROR(IF(AND(J32="K",OR(I32="Bimestral",I32="Trimestral")),(((IF(ISTEXT(X32),0,W32)+IF(ISTEXT(AL32),0,AK32)+IF(ISTEXT(AZ32),0,AY32)+IF(ISTEXT(BN32),0,BM32))/(IF(AND(ISNUMBER(W32),W32&gt;0),1,0)+IF(AK32&gt;0,1,0)+IF(AY32&gt;0,1,0)+IF(BM32&gt;0,1,0)))*(0.25*(IF(SUM($BN$5:$BN$13)&gt;0,4,IF(SUM($AZ$5:$AZ$13)&gt;0,3,IF(SUM($AL$5:$AL$13)&gt;0,2,1)))))),
IF(AND(J32="K",I32="Cuatrimestral"),(((BM32+AK32+AY32)/(IF(ISTEXT(AZ32),0,1)+IF(ISTEXT(AL32),0,1)+IF(ISTEXT(BN32),0,1)))*((1/3)*(IF(ISNUMBER(AL32),1,0)+IF(ISNUMBER(AZ32),1,0)+IF(ISNUMBER(BN32),1,0)))),
IF(AND(I32="Anual",J32="K"),(BM32+AY32),
IF(AND(I32="Semestral",J32="K"),((BM32+AK32+AY32)/(IF(ISTEXT(AL32),0,1)+IF(ISTEXT(BN32),0,1)))*IF(SUM($BN$5:$BN$13)&gt;0,1,0.5)*IF(OR(ISTEXT(AL32),ISTEXT(BN32)),1,(0.5*(IF(ISTEXT(AL32),0,1)+IF(ISTEXT(BN32),0,1)))),
IF(J32="DI",N32+Q32+T32+AB32+AE33+AH32+AP32+AS32+AV32+BD32+BG32+BJ32,
IF(J32="I",MAX(BM32,AY32,AK32,W32),
IF(AND(J32="K",I32="Mensual"),(((IF(ISTEXT(X32),0,W32)+IF(ISTEXT(AL32),0,AK32)+IF(ISTEXT(AZ32),0,AY32)+IF(ISTEXT(BN32),0,BM32))/(IF(AND(ISNUMBER(W32),W32&gt;0),1,0)+IF(AK32&gt;0,1,0)+IF(AY32&gt;0,1,0)+IF(BM32&gt;0,1,0)))*(0.25*(IF(SUM($BN$5:$BN$13)&gt;0,4,IF(SUM($AZ$5:$AZ$13)&gt;0,3,IF(SUM($AL$5:$AL$13)&gt;0,2,1)))))),
IF(J32="D",(((IF(ISTEXT(X32),0,W32)+IF(ISTEXT(AL32),0,AK32)+IF(ISTEXT(AZ32),0,AY32)+IF(ISTEXT(BN32),0,BM32))/(IF(AND(ISNUMBER(W32),W32&gt;0),1,0)+IF(AK32&gt;0,1,0)+IF(AY32&gt;0,1,0)+IF(BM32&gt;0,1,0)))*(0.25*(IF(SUM($BN$5:$BN$13)&gt;0,4,IF(SUM($AZ$5:$AZ$13)&gt;0,3,IF(SUM($AL$5:$AL$13)&gt;0,2,1)))))),
(N32+Q32+T32+AB32+AE33+AH32+AP32+AS32+AV32+BD32+BG32+BJ32)/12)))))))),0)</f>
        <v>0.5</v>
      </c>
      <c r="CA32" s="31">
        <f t="shared" si="38"/>
        <v>0.5</v>
      </c>
      <c r="CB32" s="31">
        <f t="shared" si="39"/>
        <v>0.5</v>
      </c>
      <c r="CC32" s="42" t="s">
        <v>1516</v>
      </c>
    </row>
    <row r="33" spans="1:81" ht="245.25" thickTop="1" thickBot="1" x14ac:dyDescent="0.3">
      <c r="A33" s="25">
        <v>10</v>
      </c>
      <c r="B33" s="26" t="s">
        <v>460</v>
      </c>
      <c r="C33" s="27" t="s">
        <v>160</v>
      </c>
      <c r="D33" s="27" t="s">
        <v>405</v>
      </c>
      <c r="E33" s="27" t="s">
        <v>469</v>
      </c>
      <c r="F33" s="27" t="s">
        <v>470</v>
      </c>
      <c r="G33" s="27" t="s">
        <v>207</v>
      </c>
      <c r="H33" s="28">
        <v>4</v>
      </c>
      <c r="I33" s="27" t="s">
        <v>132</v>
      </c>
      <c r="J33" s="27" t="s">
        <v>124</v>
      </c>
      <c r="K33" s="29" t="s">
        <v>270</v>
      </c>
      <c r="L33" s="52" t="s">
        <v>1499</v>
      </c>
      <c r="M33" s="27">
        <v>0</v>
      </c>
      <c r="N33" s="268"/>
      <c r="O33" s="269">
        <f t="shared" si="0"/>
        <v>0</v>
      </c>
      <c r="P33" s="27">
        <v>0</v>
      </c>
      <c r="Q33" s="268"/>
      <c r="R33" s="269">
        <f t="shared" si="1"/>
        <v>0</v>
      </c>
      <c r="S33" s="27">
        <v>1</v>
      </c>
      <c r="T33" s="268">
        <v>1</v>
      </c>
      <c r="U33" s="269">
        <f t="shared" si="2"/>
        <v>1</v>
      </c>
      <c r="V33" s="30">
        <f t="shared" si="3"/>
        <v>1</v>
      </c>
      <c r="W33" s="30">
        <f t="shared" si="4"/>
        <v>1</v>
      </c>
      <c r="X33" s="31">
        <f t="shared" si="5"/>
        <v>1</v>
      </c>
      <c r="Y33" s="31">
        <f t="shared" si="6"/>
        <v>1</v>
      </c>
      <c r="Z33" s="42" t="s">
        <v>3137</v>
      </c>
      <c r="AA33" s="27">
        <v>0</v>
      </c>
      <c r="AB33" s="268"/>
      <c r="AC33" s="269">
        <f t="shared" si="7"/>
        <v>0</v>
      </c>
      <c r="AD33" s="27">
        <v>0</v>
      </c>
      <c r="AE33" s="268"/>
      <c r="AF33" s="269">
        <f>IFERROR(IF($J33="D",AD33/#REF!,#REF!/AD33),0)</f>
        <v>0</v>
      </c>
      <c r="AG33" s="27">
        <v>1</v>
      </c>
      <c r="AH33" s="268">
        <v>0</v>
      </c>
      <c r="AI33" s="269">
        <f t="shared" si="9"/>
        <v>0</v>
      </c>
      <c r="AJ33" s="30">
        <f t="shared" si="10"/>
        <v>1</v>
      </c>
      <c r="AK33" s="30">
        <f>IFERROR(
IF(AND($J33="K",$I33="Trimestral"),AH33,
IF(AND($J33="K",$I33="Bimestral"),((IF(ISNUMBER(AB33),AB33,0)+IF(ISNUMBER(AH33),AH33,0))/(IF(ISNUMBER(AB33),1,0)+IF(ISNUMBER(AH33),1,0))),
IF(AND($J33="K",$I33="Semestral"),AH33,
IF(AND(OR($J33="K"),COUNTBLANK(AB33:AH33)&gt;0),(AB33+#REF!+AH33)/(3-COUNTBLANK(AB33:AH33)),
IF($J33="DI",AB33+#REF!+AH33,
IF($J33="I",AH33,
IF(AND($I33&lt;&gt;"Mensual",$J33="D"),MAX(AB33,#REF!,AH33)/(ISNUMBER(AB33)+ISNUMBER(#REF!)+ISNUMBER(AH33)),
IF(AND($J33="D",$I33="Mensual",(ISNUMBER(AB33)+ISNUMBER(#REF!)+ISNUMBER(AH33))&gt;0),((AB33+#REF!+AH33)/(ISNUMBER(AB33)+ISNUMBER(#REF!)+ISNUMBER(AH33))),
(AB33+#REF!+AH33)/3)))))))),0)</f>
        <v>0</v>
      </c>
      <c r="AL33" s="31">
        <f>IF(AND(ISBLANK(AB33),ISBLANK(#REF!),ISBLANK(AH33)),"Sin Medición en el periodo",IF(AND($J33="D",AK33&gt;0),AJ33/AK33,IF(AND(AA33=0,AD33=0,AG33=0),"Sin medición en el periodo",AK33/AJ33)))</f>
        <v>0</v>
      </c>
      <c r="AM33" s="31">
        <f t="shared" si="13"/>
        <v>0</v>
      </c>
      <c r="AN33" s="42" t="s">
        <v>3170</v>
      </c>
      <c r="AO33" s="27">
        <v>0</v>
      </c>
      <c r="AP33" s="268"/>
      <c r="AQ33" s="269">
        <f t="shared" si="14"/>
        <v>0</v>
      </c>
      <c r="AR33" s="27">
        <v>0</v>
      </c>
      <c r="AS33" s="268"/>
      <c r="AT33" s="269">
        <f t="shared" si="15"/>
        <v>0</v>
      </c>
      <c r="AU33" s="27">
        <v>1</v>
      </c>
      <c r="AV33" s="268"/>
      <c r="AW33" s="269">
        <f t="shared" si="16"/>
        <v>0</v>
      </c>
      <c r="AX33" s="30">
        <f t="shared" si="17"/>
        <v>1</v>
      </c>
      <c r="AY33" s="30">
        <f t="shared" si="18"/>
        <v>0</v>
      </c>
      <c r="AZ33" s="31" t="str">
        <f t="shared" si="19"/>
        <v>Sin Medición en el periodo</v>
      </c>
      <c r="BA33" s="31" t="str">
        <f t="shared" si="20"/>
        <v>-</v>
      </c>
      <c r="BB33" s="42" t="s">
        <v>3138</v>
      </c>
      <c r="BC33" s="27">
        <v>0</v>
      </c>
      <c r="BD33" s="268"/>
      <c r="BE33" s="269">
        <f t="shared" si="21"/>
        <v>0</v>
      </c>
      <c r="BF33" s="27">
        <v>0</v>
      </c>
      <c r="BG33" s="268"/>
      <c r="BH33" s="269">
        <f t="shared" si="22"/>
        <v>0</v>
      </c>
      <c r="BI33" s="27">
        <v>1</v>
      </c>
      <c r="BJ33" s="268">
        <v>0</v>
      </c>
      <c r="BK33" s="269">
        <f t="shared" si="23"/>
        <v>0</v>
      </c>
      <c r="BL33" s="30">
        <f t="shared" si="24"/>
        <v>1</v>
      </c>
      <c r="BM33" s="30">
        <f t="shared" si="25"/>
        <v>0</v>
      </c>
      <c r="BN33" s="31">
        <f t="shared" si="26"/>
        <v>0</v>
      </c>
      <c r="BO33" s="31">
        <f t="shared" si="27"/>
        <v>0</v>
      </c>
      <c r="BP33" s="42" t="s">
        <v>3171</v>
      </c>
      <c r="BQ33" s="30">
        <f t="shared" si="28"/>
        <v>2</v>
      </c>
      <c r="BR33" s="30">
        <f>IFERROR(IF(AND($J33="K",OR($I33="Bimestral",$I33="Trimestral")),(((IF(ISTEXT(X33),0,W33)+IF(ISTEXT(AL33),0,AK33))/(IF(AND(ISNUMBER(W33),W33&gt;0),1,0)+IF(AK33&gt;0,1,0)))*(0.5*(IF(SUM($AL$5:$AL$13)&gt;0,2,1)))),
IF(AND($J33="K",$I33="Cuatrimestral"),(((AK33)/IF(ISTEXT(AL33),0,1))*((1)*(IF(ISNUMBER(AL33),1,0)))),
IF(AND($I33="Semestral",$J33="K"),((AK33)/(IF(ISTEXT(AL33),0,1))*(IF(ISTEXT(AL33),0,1))),
IF($J33="DI",W33+AK33,
IF($J33="I",MAX(AK33,W33),
IF(AND($J33="K",$I33="Mensual"),(((IF(ISTEXT(X33),0,W33)+IF(ISTEXT(AL33),0,AK33))/(IF(AND(ISNUMBER(W33),W33&gt;0),1,0)+IF(AK33&gt;0,1,0)))*(0.5*(IF(SUM($AL$5:$AL$13)&gt;0,2,1)))),
IF($J33="D",((IF(AK33&gt;0,AK33,0)+IF(AND(ISNUMBER(W33),W33&gt;0),W33,0))/(IF(AK33&gt;0,1,0)+IF(AND(ISNUMBER(W33),W33&gt;0),1,0))),
(N33+Q33+T33+AB33+#REF!+AH33)/6))))))),0)</f>
        <v>1</v>
      </c>
      <c r="BS33" s="31">
        <f t="shared" si="30"/>
        <v>0.5</v>
      </c>
      <c r="BT33" s="31">
        <f t="shared" si="31"/>
        <v>0.5</v>
      </c>
      <c r="BU33" s="30">
        <f t="shared" si="32"/>
        <v>2</v>
      </c>
      <c r="BV33" s="30">
        <f t="shared" si="33"/>
        <v>0</v>
      </c>
      <c r="BW33" s="31">
        <f t="shared" si="34"/>
        <v>0</v>
      </c>
      <c r="BX33" s="31">
        <f t="shared" si="35"/>
        <v>0</v>
      </c>
      <c r="BY33" s="30">
        <f t="shared" si="36"/>
        <v>4</v>
      </c>
      <c r="BZ33" s="30">
        <f>IFERROR(IF(AND(J33="K",OR(I33="Bimestral",I33="Trimestral")),(((IF(ISTEXT(X33),0,W33)+IF(ISTEXT(AL33),0,AK33)+IF(ISTEXT(AZ33),0,AY33)+IF(ISTEXT(BN33),0,BM33))/(IF(AND(ISNUMBER(W33),W33&gt;0),1,0)+IF(AK33&gt;0,1,0)+IF(AY33&gt;0,1,0)+IF(BM33&gt;0,1,0)))*(0.25*(IF(SUM($BN$5:$BN$13)&gt;0,4,IF(SUM($AZ$5:$AZ$13)&gt;0,3,IF(SUM($AL$5:$AL$13)&gt;0,2,1)))))),
IF(AND(J33="K",I33="Cuatrimestral"),(((BM33+AK33+AY33)/(IF(ISTEXT(AZ33),0,1)+IF(ISTEXT(AL33),0,1)+IF(ISTEXT(BN33),0,1)))*((1/3)*(IF(ISNUMBER(AL33),1,0)+IF(ISNUMBER(AZ33),1,0)+IF(ISNUMBER(BN33),1,0)))),
IF(AND(I33="Anual",J33="K"),(BM33+AY33),
IF(AND(I33="Semestral",J33="K"),((BM33+AK33+AY33)/(IF(ISTEXT(AL33),0,1)+IF(ISTEXT(BN33),0,1)))*IF(SUM($BN$5:$BN$13)&gt;0,1,0.5)*IF(OR(ISTEXT(AL33),ISTEXT(BN33)),1,(0.5*(IF(ISTEXT(AL33),0,1)+IF(ISTEXT(BN33),0,1)))),
IF(J33="DI",N33+Q33+T33+AB33+#REF!+AH33+AP33+AS33+AV33+BD33+BG33+BJ33,
IF(J33="I",MAX(BM33,AY33,AK33,W33),
IF(AND(J33="K",I33="Mensual"),(((IF(ISTEXT(X33),0,W33)+IF(ISTEXT(AL33),0,AK33)+IF(ISTEXT(AZ33),0,AY33)+IF(ISTEXT(BN33),0,BM33))/(IF(AND(ISNUMBER(W33),W33&gt;0),1,0)+IF(AK33&gt;0,1,0)+IF(AY33&gt;0,1,0)+IF(BM33&gt;0,1,0)))*(0.25*(IF(SUM($BN$5:$BN$13)&gt;0,4,IF(SUM($AZ$5:$AZ$13)&gt;0,3,IF(SUM($AL$5:$AL$13)&gt;0,2,1)))))),
IF(J33="D",(((IF(ISTEXT(X33),0,W33)+IF(ISTEXT(AL33),0,AK33)+IF(ISTEXT(AZ33),0,AY33)+IF(ISTEXT(BN33),0,BM33))/(IF(AND(ISNUMBER(W33),W33&gt;0),1,0)+IF(AK33&gt;0,1,0)+IF(AY33&gt;0,1,0)+IF(BM33&gt;0,1,0)))*(0.25*(IF(SUM($BN$5:$BN$13)&gt;0,4,IF(SUM($AZ$5:$AZ$13)&gt;0,3,IF(SUM($AL$5:$AL$13)&gt;0,2,1)))))),
(N33+Q33+T33+AB33+#REF!+AH33+AP33+AS33+AV33+BD33+BG33+BJ33)/12)))))))),0)</f>
        <v>0</v>
      </c>
      <c r="CA33" s="31">
        <f>IF(AND(ISTEXT(X33),ISTEXT(AL33),ISTEXT(AZ33),ISTEXT(BN33)),"Sin medición en la vigencia",IF($J33="D",H33/BZ33,BZ33/BY33))</f>
        <v>0</v>
      </c>
      <c r="CB33" s="31">
        <f>IF(ISTEXT(CA33),"-",IF(CA33&gt;2,2,CA33))</f>
        <v>0</v>
      </c>
      <c r="CC33" s="42" t="s">
        <v>1517</v>
      </c>
    </row>
    <row r="34" spans="1:81" ht="409.6" thickTop="1" thickBot="1" x14ac:dyDescent="0.3">
      <c r="A34" s="25">
        <v>11</v>
      </c>
      <c r="B34" s="26" t="s">
        <v>460</v>
      </c>
      <c r="C34" s="27" t="s">
        <v>203</v>
      </c>
      <c r="D34" s="27" t="s">
        <v>471</v>
      </c>
      <c r="E34" s="27" t="s">
        <v>472</v>
      </c>
      <c r="F34" s="27" t="s">
        <v>473</v>
      </c>
      <c r="G34" s="27" t="s">
        <v>207</v>
      </c>
      <c r="H34" s="28">
        <v>1100</v>
      </c>
      <c r="I34" s="27" t="s">
        <v>123</v>
      </c>
      <c r="J34" s="27" t="s">
        <v>124</v>
      </c>
      <c r="K34" s="29" t="s">
        <v>49</v>
      </c>
      <c r="L34" s="52" t="s">
        <v>388</v>
      </c>
      <c r="M34" s="27">
        <v>55</v>
      </c>
      <c r="N34" s="268">
        <v>4438</v>
      </c>
      <c r="O34" s="269">
        <f t="shared" si="0"/>
        <v>80.690909090909088</v>
      </c>
      <c r="P34" s="27">
        <v>110</v>
      </c>
      <c r="Q34" s="268">
        <v>1668</v>
      </c>
      <c r="R34" s="269">
        <f t="shared" si="1"/>
        <v>15.163636363636364</v>
      </c>
      <c r="S34" s="27">
        <v>110</v>
      </c>
      <c r="T34" s="268">
        <v>4585</v>
      </c>
      <c r="U34" s="269">
        <f t="shared" si="2"/>
        <v>41.68181818181818</v>
      </c>
      <c r="V34" s="30">
        <f t="shared" si="3"/>
        <v>275</v>
      </c>
      <c r="W34" s="30">
        <f t="shared" si="4"/>
        <v>10691</v>
      </c>
      <c r="X34" s="31">
        <f t="shared" si="5"/>
        <v>38.876363636363635</v>
      </c>
      <c r="Y34" s="31">
        <f t="shared" si="6"/>
        <v>2</v>
      </c>
      <c r="Z34" s="42" t="s">
        <v>3172</v>
      </c>
      <c r="AA34" s="27">
        <v>110</v>
      </c>
      <c r="AB34" s="268">
        <v>1847</v>
      </c>
      <c r="AC34" s="269">
        <f t="shared" si="7"/>
        <v>16.790909090909089</v>
      </c>
      <c r="AD34" s="27">
        <v>110</v>
      </c>
      <c r="AE34" s="268">
        <v>4729</v>
      </c>
      <c r="AF34" s="269">
        <f t="shared" si="8"/>
        <v>42.990909090909092</v>
      </c>
      <c r="AG34" s="27">
        <v>110</v>
      </c>
      <c r="AH34" s="268">
        <v>1943</v>
      </c>
      <c r="AI34" s="269">
        <f t="shared" si="9"/>
        <v>17.663636363636364</v>
      </c>
      <c r="AJ34" s="30">
        <f t="shared" si="10"/>
        <v>330</v>
      </c>
      <c r="AK34" s="30">
        <f t="shared" si="11"/>
        <v>8519</v>
      </c>
      <c r="AL34" s="31">
        <f t="shared" si="12"/>
        <v>25.815151515151516</v>
      </c>
      <c r="AM34" s="31">
        <f t="shared" si="13"/>
        <v>2</v>
      </c>
      <c r="AN34" s="42" t="s">
        <v>3173</v>
      </c>
      <c r="AO34" s="27">
        <v>110</v>
      </c>
      <c r="AP34" s="268">
        <v>29</v>
      </c>
      <c r="AQ34" s="269">
        <f t="shared" si="14"/>
        <v>0.26363636363636361</v>
      </c>
      <c r="AR34" s="27">
        <v>110</v>
      </c>
      <c r="AS34" s="268">
        <v>117</v>
      </c>
      <c r="AT34" s="269">
        <f t="shared" si="15"/>
        <v>1.0636363636363637</v>
      </c>
      <c r="AU34" s="27">
        <v>110</v>
      </c>
      <c r="AV34" s="268">
        <v>137</v>
      </c>
      <c r="AW34" s="269">
        <f t="shared" si="16"/>
        <v>1.2454545454545454</v>
      </c>
      <c r="AX34" s="30">
        <f t="shared" si="17"/>
        <v>330</v>
      </c>
      <c r="AY34" s="30">
        <f t="shared" si="18"/>
        <v>283</v>
      </c>
      <c r="AZ34" s="31">
        <f t="shared" si="19"/>
        <v>0.85757575757575755</v>
      </c>
      <c r="BA34" s="31">
        <f t="shared" si="20"/>
        <v>0.85757575757575755</v>
      </c>
      <c r="BB34" s="42" t="s">
        <v>3174</v>
      </c>
      <c r="BC34" s="27">
        <v>55</v>
      </c>
      <c r="BD34" s="268">
        <v>77</v>
      </c>
      <c r="BE34" s="269">
        <f t="shared" si="21"/>
        <v>1.4</v>
      </c>
      <c r="BF34" s="27">
        <v>55</v>
      </c>
      <c r="BG34" s="268">
        <v>160</v>
      </c>
      <c r="BH34" s="269">
        <f t="shared" si="22"/>
        <v>2.9090909090909092</v>
      </c>
      <c r="BI34" s="27">
        <v>55</v>
      </c>
      <c r="BJ34" s="268">
        <v>198</v>
      </c>
      <c r="BK34" s="269">
        <f t="shared" si="23"/>
        <v>3.6</v>
      </c>
      <c r="BL34" s="30">
        <f t="shared" si="24"/>
        <v>165</v>
      </c>
      <c r="BM34" s="30">
        <f t="shared" si="25"/>
        <v>435</v>
      </c>
      <c r="BN34" s="31">
        <f t="shared" si="26"/>
        <v>2.6363636363636362</v>
      </c>
      <c r="BO34" s="31">
        <f t="shared" si="27"/>
        <v>2</v>
      </c>
      <c r="BP34" s="42" t="s">
        <v>3175</v>
      </c>
      <c r="BQ34" s="30">
        <f t="shared" si="28"/>
        <v>605</v>
      </c>
      <c r="BR34" s="30">
        <f t="shared" si="29"/>
        <v>19210</v>
      </c>
      <c r="BS34" s="31">
        <f t="shared" si="30"/>
        <v>31.75206611570248</v>
      </c>
      <c r="BT34" s="31">
        <f t="shared" si="31"/>
        <v>2</v>
      </c>
      <c r="BU34" s="30">
        <f t="shared" si="32"/>
        <v>495</v>
      </c>
      <c r="BV34" s="30">
        <f t="shared" si="33"/>
        <v>718</v>
      </c>
      <c r="BW34" s="31">
        <f t="shared" si="34"/>
        <v>1.4505050505050505</v>
      </c>
      <c r="BX34" s="31">
        <f t="shared" si="35"/>
        <v>1.4505050505050505</v>
      </c>
      <c r="BY34" s="30">
        <f t="shared" si="36"/>
        <v>1100</v>
      </c>
      <c r="BZ34" s="30">
        <f t="shared" si="37"/>
        <v>19928</v>
      </c>
      <c r="CA34" s="31">
        <f t="shared" si="38"/>
        <v>18.116363636363637</v>
      </c>
      <c r="CB34" s="31">
        <f t="shared" si="39"/>
        <v>2</v>
      </c>
      <c r="CC34" s="42" t="s">
        <v>1518</v>
      </c>
    </row>
    <row r="35" spans="1:81" ht="301.5" thickTop="1" thickBot="1" x14ac:dyDescent="0.3">
      <c r="A35" s="25">
        <v>12</v>
      </c>
      <c r="B35" s="26" t="s">
        <v>460</v>
      </c>
      <c r="C35" s="27" t="s">
        <v>203</v>
      </c>
      <c r="D35" s="27" t="s">
        <v>475</v>
      </c>
      <c r="E35" s="27" t="s">
        <v>476</v>
      </c>
      <c r="F35" s="27" t="s">
        <v>477</v>
      </c>
      <c r="G35" s="27" t="s">
        <v>207</v>
      </c>
      <c r="H35" s="28">
        <v>88</v>
      </c>
      <c r="I35" s="27" t="s">
        <v>123</v>
      </c>
      <c r="J35" s="27" t="s">
        <v>124</v>
      </c>
      <c r="K35" s="29" t="s">
        <v>49</v>
      </c>
      <c r="L35" s="52" t="s">
        <v>1519</v>
      </c>
      <c r="M35" s="27">
        <v>4</v>
      </c>
      <c r="N35" s="268">
        <v>985</v>
      </c>
      <c r="O35" s="269">
        <f t="shared" si="0"/>
        <v>246.25</v>
      </c>
      <c r="P35" s="27">
        <v>9</v>
      </c>
      <c r="Q35" s="268">
        <v>46</v>
      </c>
      <c r="R35" s="269">
        <f t="shared" si="1"/>
        <v>5.1111111111111107</v>
      </c>
      <c r="S35" s="27">
        <v>9</v>
      </c>
      <c r="T35" s="268">
        <v>0</v>
      </c>
      <c r="U35" s="269">
        <f t="shared" si="2"/>
        <v>0</v>
      </c>
      <c r="V35" s="30">
        <f t="shared" si="3"/>
        <v>22</v>
      </c>
      <c r="W35" s="30">
        <f t="shared" si="4"/>
        <v>1031</v>
      </c>
      <c r="X35" s="31">
        <f t="shared" si="5"/>
        <v>46.863636363636367</v>
      </c>
      <c r="Y35" s="31">
        <f t="shared" si="6"/>
        <v>2</v>
      </c>
      <c r="Z35" s="42" t="s">
        <v>3176</v>
      </c>
      <c r="AA35" s="27">
        <v>9</v>
      </c>
      <c r="AB35" s="268">
        <v>0</v>
      </c>
      <c r="AC35" s="269">
        <f t="shared" si="7"/>
        <v>0</v>
      </c>
      <c r="AD35" s="27">
        <v>9</v>
      </c>
      <c r="AE35" s="268">
        <v>0</v>
      </c>
      <c r="AF35" s="269">
        <f t="shared" si="8"/>
        <v>0</v>
      </c>
      <c r="AG35" s="27">
        <v>9</v>
      </c>
      <c r="AH35" s="268">
        <v>118</v>
      </c>
      <c r="AI35" s="269">
        <f t="shared" si="9"/>
        <v>13.111111111111111</v>
      </c>
      <c r="AJ35" s="30">
        <f t="shared" si="10"/>
        <v>27</v>
      </c>
      <c r="AK35" s="30">
        <f t="shared" si="11"/>
        <v>118</v>
      </c>
      <c r="AL35" s="31">
        <f t="shared" si="12"/>
        <v>4.3703703703703702</v>
      </c>
      <c r="AM35" s="31">
        <f t="shared" si="13"/>
        <v>2</v>
      </c>
      <c r="AN35" s="42" t="s">
        <v>3177</v>
      </c>
      <c r="AO35" s="27">
        <v>9</v>
      </c>
      <c r="AP35" s="268">
        <v>95</v>
      </c>
      <c r="AQ35" s="269">
        <f t="shared" si="14"/>
        <v>10.555555555555555</v>
      </c>
      <c r="AR35" s="27">
        <v>9</v>
      </c>
      <c r="AS35" s="268">
        <v>32</v>
      </c>
      <c r="AT35" s="269">
        <f t="shared" si="15"/>
        <v>3.5555555555555554</v>
      </c>
      <c r="AU35" s="27">
        <v>9</v>
      </c>
      <c r="AV35" s="268">
        <v>39</v>
      </c>
      <c r="AW35" s="269">
        <f t="shared" si="16"/>
        <v>4.333333333333333</v>
      </c>
      <c r="AX35" s="30">
        <f t="shared" si="17"/>
        <v>27</v>
      </c>
      <c r="AY35" s="30">
        <f t="shared" si="18"/>
        <v>166</v>
      </c>
      <c r="AZ35" s="31">
        <f t="shared" si="19"/>
        <v>6.1481481481481479</v>
      </c>
      <c r="BA35" s="31">
        <f t="shared" si="20"/>
        <v>2</v>
      </c>
      <c r="BB35" s="42" t="s">
        <v>3178</v>
      </c>
      <c r="BC35" s="27">
        <v>4</v>
      </c>
      <c r="BD35" s="268">
        <v>26</v>
      </c>
      <c r="BE35" s="269">
        <f t="shared" si="21"/>
        <v>6.5</v>
      </c>
      <c r="BF35" s="27">
        <v>4</v>
      </c>
      <c r="BG35" s="268">
        <v>36</v>
      </c>
      <c r="BH35" s="269">
        <f t="shared" si="22"/>
        <v>9</v>
      </c>
      <c r="BI35" s="27">
        <v>4</v>
      </c>
      <c r="BJ35" s="268">
        <v>122</v>
      </c>
      <c r="BK35" s="269">
        <f t="shared" si="23"/>
        <v>30.5</v>
      </c>
      <c r="BL35" s="30">
        <f t="shared" si="24"/>
        <v>12</v>
      </c>
      <c r="BM35" s="30">
        <f t="shared" si="25"/>
        <v>184</v>
      </c>
      <c r="BN35" s="31">
        <f t="shared" si="26"/>
        <v>15.333333333333334</v>
      </c>
      <c r="BO35" s="31">
        <f t="shared" si="27"/>
        <v>2</v>
      </c>
      <c r="BP35" s="42" t="s">
        <v>3179</v>
      </c>
      <c r="BQ35" s="30">
        <f t="shared" si="28"/>
        <v>49</v>
      </c>
      <c r="BR35" s="30">
        <f t="shared" si="29"/>
        <v>1149</v>
      </c>
      <c r="BS35" s="31">
        <f t="shared" si="30"/>
        <v>23.448979591836736</v>
      </c>
      <c r="BT35" s="31">
        <f t="shared" si="31"/>
        <v>2</v>
      </c>
      <c r="BU35" s="30">
        <f t="shared" si="32"/>
        <v>39</v>
      </c>
      <c r="BV35" s="30">
        <f t="shared" si="33"/>
        <v>350</v>
      </c>
      <c r="BW35" s="31">
        <f t="shared" si="34"/>
        <v>8.9743589743589745</v>
      </c>
      <c r="BX35" s="31">
        <f t="shared" si="35"/>
        <v>2</v>
      </c>
      <c r="BY35" s="30">
        <f t="shared" si="36"/>
        <v>88</v>
      </c>
      <c r="BZ35" s="30">
        <f t="shared" si="37"/>
        <v>1499</v>
      </c>
      <c r="CA35" s="31">
        <f t="shared" si="38"/>
        <v>17.03409090909091</v>
      </c>
      <c r="CB35" s="31">
        <f t="shared" si="39"/>
        <v>2</v>
      </c>
      <c r="CC35" s="42" t="s">
        <v>1520</v>
      </c>
    </row>
    <row r="36" spans="1:81" ht="95.25" thickTop="1" thickBot="1" x14ac:dyDescent="0.3">
      <c r="A36" s="25">
        <v>23</v>
      </c>
      <c r="B36" s="26" t="s">
        <v>460</v>
      </c>
      <c r="C36" s="27" t="s">
        <v>194</v>
      </c>
      <c r="D36" s="27" t="s">
        <v>389</v>
      </c>
      <c r="E36" s="27" t="s">
        <v>478</v>
      </c>
      <c r="F36" s="27" t="s">
        <v>479</v>
      </c>
      <c r="G36" s="27" t="s">
        <v>207</v>
      </c>
      <c r="H36" s="28">
        <v>1</v>
      </c>
      <c r="I36" s="27" t="s">
        <v>123</v>
      </c>
      <c r="J36" s="27" t="s">
        <v>124</v>
      </c>
      <c r="K36" s="29" t="s">
        <v>36</v>
      </c>
      <c r="L36" s="52" t="s">
        <v>639</v>
      </c>
      <c r="M36" s="27">
        <v>0</v>
      </c>
      <c r="N36" s="268">
        <v>0</v>
      </c>
      <c r="O36" s="269">
        <f t="shared" si="0"/>
        <v>0</v>
      </c>
      <c r="P36" s="27">
        <v>0</v>
      </c>
      <c r="Q36" s="268">
        <v>0</v>
      </c>
      <c r="R36" s="269">
        <f t="shared" si="1"/>
        <v>0</v>
      </c>
      <c r="S36" s="27">
        <v>0</v>
      </c>
      <c r="T36" s="268">
        <v>0</v>
      </c>
      <c r="U36" s="269">
        <f t="shared" si="2"/>
        <v>0</v>
      </c>
      <c r="V36" s="30">
        <f t="shared" si="3"/>
        <v>0</v>
      </c>
      <c r="W36" s="30">
        <f t="shared" si="4"/>
        <v>0</v>
      </c>
      <c r="X36" s="31" t="str">
        <f t="shared" si="5"/>
        <v>Sin medición en el periodo</v>
      </c>
      <c r="Y36" s="31" t="str">
        <f t="shared" si="6"/>
        <v>-</v>
      </c>
      <c r="Z36" s="42" t="s">
        <v>3166</v>
      </c>
      <c r="AA36" s="27">
        <v>0</v>
      </c>
      <c r="AB36" s="268"/>
      <c r="AC36" s="269">
        <f t="shared" si="7"/>
        <v>0</v>
      </c>
      <c r="AD36" s="27">
        <v>0</v>
      </c>
      <c r="AE36" s="268"/>
      <c r="AF36" s="269">
        <f t="shared" si="8"/>
        <v>0</v>
      </c>
      <c r="AG36" s="27">
        <v>0</v>
      </c>
      <c r="AH36" s="268"/>
      <c r="AI36" s="269">
        <f t="shared" si="9"/>
        <v>0</v>
      </c>
      <c r="AJ36" s="30">
        <f t="shared" si="10"/>
        <v>0</v>
      </c>
      <c r="AK36" s="30">
        <f t="shared" si="11"/>
        <v>0</v>
      </c>
      <c r="AL36" s="31" t="str">
        <f t="shared" si="12"/>
        <v>Sin Medición en el periodo</v>
      </c>
      <c r="AM36" s="31" t="str">
        <f t="shared" si="13"/>
        <v>-</v>
      </c>
      <c r="AN36" s="42" t="s">
        <v>3166</v>
      </c>
      <c r="AO36" s="27">
        <v>0</v>
      </c>
      <c r="AP36" s="268"/>
      <c r="AQ36" s="269">
        <f t="shared" si="14"/>
        <v>0</v>
      </c>
      <c r="AR36" s="27">
        <v>0</v>
      </c>
      <c r="AS36" s="268"/>
      <c r="AT36" s="269">
        <f t="shared" si="15"/>
        <v>0</v>
      </c>
      <c r="AU36" s="27">
        <v>0</v>
      </c>
      <c r="AV36" s="268"/>
      <c r="AW36" s="269">
        <f t="shared" si="16"/>
        <v>0</v>
      </c>
      <c r="AX36" s="30">
        <f t="shared" si="17"/>
        <v>0</v>
      </c>
      <c r="AY36" s="30">
        <f t="shared" si="18"/>
        <v>0</v>
      </c>
      <c r="AZ36" s="31" t="str">
        <f t="shared" si="19"/>
        <v>Sin Medición en el periodo</v>
      </c>
      <c r="BA36" s="31" t="str">
        <f t="shared" si="20"/>
        <v>-</v>
      </c>
      <c r="BB36" s="42" t="s">
        <v>3180</v>
      </c>
      <c r="BC36" s="27">
        <v>0</v>
      </c>
      <c r="BD36" s="268">
        <v>1</v>
      </c>
      <c r="BE36" s="269">
        <f t="shared" si="21"/>
        <v>0</v>
      </c>
      <c r="BF36" s="27">
        <v>1</v>
      </c>
      <c r="BG36" s="268"/>
      <c r="BH36" s="269">
        <f t="shared" si="22"/>
        <v>0</v>
      </c>
      <c r="BI36" s="27">
        <v>0</v>
      </c>
      <c r="BJ36" s="268"/>
      <c r="BK36" s="269">
        <f t="shared" si="23"/>
        <v>0</v>
      </c>
      <c r="BL36" s="30">
        <f t="shared" si="24"/>
        <v>1</v>
      </c>
      <c r="BM36" s="30">
        <f t="shared" si="25"/>
        <v>1</v>
      </c>
      <c r="BN36" s="31">
        <f t="shared" si="26"/>
        <v>1</v>
      </c>
      <c r="BO36" s="31">
        <f t="shared" si="27"/>
        <v>1</v>
      </c>
      <c r="BP36" s="42" t="s">
        <v>1521</v>
      </c>
      <c r="BQ36" s="30">
        <f t="shared" si="28"/>
        <v>0</v>
      </c>
      <c r="BR36" s="30">
        <f t="shared" si="29"/>
        <v>0</v>
      </c>
      <c r="BS36" s="31" t="str">
        <f t="shared" si="30"/>
        <v>Sin medición en el semestre</v>
      </c>
      <c r="BT36" s="31" t="str">
        <f t="shared" si="31"/>
        <v>-</v>
      </c>
      <c r="BU36" s="30">
        <f t="shared" si="32"/>
        <v>1</v>
      </c>
      <c r="BV36" s="30">
        <f t="shared" si="33"/>
        <v>1</v>
      </c>
      <c r="BW36" s="31">
        <f t="shared" si="34"/>
        <v>1</v>
      </c>
      <c r="BX36" s="31">
        <f t="shared" si="35"/>
        <v>1</v>
      </c>
      <c r="BY36" s="30">
        <f t="shared" si="36"/>
        <v>1</v>
      </c>
      <c r="BZ36" s="30">
        <f t="shared" si="37"/>
        <v>1</v>
      </c>
      <c r="CA36" s="31">
        <f t="shared" si="38"/>
        <v>1</v>
      </c>
      <c r="CB36" s="31">
        <f t="shared" si="39"/>
        <v>1</v>
      </c>
      <c r="CC36" s="42" t="s">
        <v>1521</v>
      </c>
    </row>
    <row r="37" spans="1:81" ht="170.25" thickTop="1" thickBot="1" x14ac:dyDescent="0.3">
      <c r="A37" s="25">
        <v>69</v>
      </c>
      <c r="B37" s="26" t="s">
        <v>480</v>
      </c>
      <c r="C37" s="27" t="s">
        <v>160</v>
      </c>
      <c r="D37" s="27" t="s">
        <v>169</v>
      </c>
      <c r="E37" s="27" t="s">
        <v>170</v>
      </c>
      <c r="F37" s="27" t="s">
        <v>386</v>
      </c>
      <c r="G37" s="27" t="s">
        <v>122</v>
      </c>
      <c r="H37" s="28">
        <v>1</v>
      </c>
      <c r="I37" s="27" t="s">
        <v>132</v>
      </c>
      <c r="J37" s="27" t="s">
        <v>126</v>
      </c>
      <c r="K37" s="29" t="s">
        <v>13</v>
      </c>
      <c r="L37" s="52" t="s">
        <v>1494</v>
      </c>
      <c r="M37" s="27">
        <v>0</v>
      </c>
      <c r="N37" s="268"/>
      <c r="O37" s="269">
        <f t="shared" si="0"/>
        <v>0</v>
      </c>
      <c r="P37" s="27">
        <v>0</v>
      </c>
      <c r="Q37" s="268"/>
      <c r="R37" s="269">
        <f t="shared" si="1"/>
        <v>0</v>
      </c>
      <c r="S37" s="27">
        <v>1</v>
      </c>
      <c r="T37" s="268"/>
      <c r="U37" s="269">
        <f t="shared" si="2"/>
        <v>0</v>
      </c>
      <c r="V37" s="270">
        <f t="shared" si="3"/>
        <v>1</v>
      </c>
      <c r="W37" s="270">
        <f t="shared" si="4"/>
        <v>0</v>
      </c>
      <c r="X37" s="31" t="str">
        <f t="shared" si="5"/>
        <v>Sin Medición en el periodo</v>
      </c>
      <c r="Y37" s="31" t="str">
        <f t="shared" si="6"/>
        <v>-</v>
      </c>
      <c r="Z37" s="42" t="s">
        <v>3181</v>
      </c>
      <c r="AA37" s="27">
        <v>0</v>
      </c>
      <c r="AB37" s="268"/>
      <c r="AC37" s="269">
        <f t="shared" si="7"/>
        <v>0</v>
      </c>
      <c r="AD37" s="27">
        <v>0</v>
      </c>
      <c r="AE37" s="268"/>
      <c r="AF37" s="269">
        <f t="shared" si="8"/>
        <v>0</v>
      </c>
      <c r="AG37" s="27">
        <v>1</v>
      </c>
      <c r="AH37" s="268">
        <v>0.86</v>
      </c>
      <c r="AI37" s="269">
        <f t="shared" si="9"/>
        <v>0.86</v>
      </c>
      <c r="AJ37" s="30">
        <f t="shared" si="10"/>
        <v>1</v>
      </c>
      <c r="AK37" s="30">
        <f t="shared" si="11"/>
        <v>0.86</v>
      </c>
      <c r="AL37" s="31">
        <f t="shared" si="12"/>
        <v>0.86</v>
      </c>
      <c r="AM37" s="31">
        <f t="shared" si="13"/>
        <v>0.86</v>
      </c>
      <c r="AN37" s="42" t="s">
        <v>3182</v>
      </c>
      <c r="AO37" s="27">
        <v>0</v>
      </c>
      <c r="AP37" s="268"/>
      <c r="AQ37" s="269">
        <f t="shared" si="14"/>
        <v>0</v>
      </c>
      <c r="AR37" s="27">
        <v>0</v>
      </c>
      <c r="AS37" s="268"/>
      <c r="AT37" s="269">
        <f t="shared" si="15"/>
        <v>0</v>
      </c>
      <c r="AU37" s="27">
        <v>1</v>
      </c>
      <c r="AV37" s="268">
        <v>1</v>
      </c>
      <c r="AW37" s="269">
        <f t="shared" si="16"/>
        <v>1</v>
      </c>
      <c r="AX37" s="30">
        <f t="shared" si="17"/>
        <v>1</v>
      </c>
      <c r="AY37" s="30">
        <f t="shared" si="18"/>
        <v>1</v>
      </c>
      <c r="AZ37" s="31">
        <f t="shared" si="19"/>
        <v>1</v>
      </c>
      <c r="BA37" s="31">
        <f t="shared" si="20"/>
        <v>1</v>
      </c>
      <c r="BB37" s="42" t="s">
        <v>3183</v>
      </c>
      <c r="BC37" s="27">
        <v>0</v>
      </c>
      <c r="BD37" s="268"/>
      <c r="BE37" s="269">
        <f t="shared" si="21"/>
        <v>0</v>
      </c>
      <c r="BF37" s="27">
        <v>0</v>
      </c>
      <c r="BG37" s="268"/>
      <c r="BH37" s="269">
        <f t="shared" si="22"/>
        <v>0</v>
      </c>
      <c r="BI37" s="27">
        <v>1</v>
      </c>
      <c r="BJ37" s="268">
        <v>1</v>
      </c>
      <c r="BK37" s="269">
        <f t="shared" si="23"/>
        <v>1</v>
      </c>
      <c r="BL37" s="30">
        <f t="shared" si="24"/>
        <v>1</v>
      </c>
      <c r="BM37" s="30">
        <f t="shared" si="25"/>
        <v>1</v>
      </c>
      <c r="BN37" s="31">
        <f t="shared" si="26"/>
        <v>1</v>
      </c>
      <c r="BO37" s="31">
        <f t="shared" si="27"/>
        <v>1</v>
      </c>
      <c r="BP37" s="42" t="s">
        <v>3184</v>
      </c>
      <c r="BQ37" s="30">
        <f t="shared" si="28"/>
        <v>1</v>
      </c>
      <c r="BR37" s="30">
        <f t="shared" si="29"/>
        <v>0.86</v>
      </c>
      <c r="BS37" s="31">
        <f t="shared" si="30"/>
        <v>0.86</v>
      </c>
      <c r="BT37" s="31">
        <f t="shared" si="31"/>
        <v>0.86</v>
      </c>
      <c r="BU37" s="30">
        <f t="shared" si="32"/>
        <v>1</v>
      </c>
      <c r="BV37" s="30">
        <f t="shared" si="33"/>
        <v>1</v>
      </c>
      <c r="BW37" s="31">
        <f t="shared" si="34"/>
        <v>1</v>
      </c>
      <c r="BX37" s="31">
        <f t="shared" si="35"/>
        <v>1</v>
      </c>
      <c r="BY37" s="30">
        <f t="shared" si="36"/>
        <v>1</v>
      </c>
      <c r="BZ37" s="30">
        <f t="shared" si="37"/>
        <v>0.95333333333333325</v>
      </c>
      <c r="CA37" s="31">
        <f t="shared" si="38"/>
        <v>0.95333333333333325</v>
      </c>
      <c r="CB37" s="31">
        <f t="shared" si="39"/>
        <v>0.95333333333333325</v>
      </c>
      <c r="CC37" s="42" t="s">
        <v>1522</v>
      </c>
    </row>
    <row r="38" spans="1:81" ht="95.25" thickTop="1" thickBot="1" x14ac:dyDescent="0.3">
      <c r="A38" s="25">
        <v>75</v>
      </c>
      <c r="B38" s="26" t="s">
        <v>480</v>
      </c>
      <c r="C38" s="27" t="s">
        <v>160</v>
      </c>
      <c r="D38" s="27" t="s">
        <v>364</v>
      </c>
      <c r="E38" s="27" t="s">
        <v>377</v>
      </c>
      <c r="F38" s="27" t="s">
        <v>166</v>
      </c>
      <c r="G38" s="27" t="s">
        <v>122</v>
      </c>
      <c r="H38" s="28">
        <v>1</v>
      </c>
      <c r="I38" s="27" t="s">
        <v>132</v>
      </c>
      <c r="J38" s="27" t="s">
        <v>126</v>
      </c>
      <c r="K38" s="29" t="s">
        <v>11</v>
      </c>
      <c r="L38" s="52" t="s">
        <v>1494</v>
      </c>
      <c r="M38" s="27">
        <v>0</v>
      </c>
      <c r="N38" s="268"/>
      <c r="O38" s="269">
        <f t="shared" si="0"/>
        <v>0</v>
      </c>
      <c r="P38" s="27">
        <v>0</v>
      </c>
      <c r="Q38" s="268"/>
      <c r="R38" s="269">
        <f t="shared" si="1"/>
        <v>0</v>
      </c>
      <c r="S38" s="27">
        <v>1</v>
      </c>
      <c r="T38" s="268">
        <v>1</v>
      </c>
      <c r="U38" s="269">
        <f t="shared" si="2"/>
        <v>1</v>
      </c>
      <c r="V38" s="270">
        <f t="shared" si="3"/>
        <v>1</v>
      </c>
      <c r="W38" s="270">
        <f t="shared" si="4"/>
        <v>1</v>
      </c>
      <c r="X38" s="31">
        <f t="shared" si="5"/>
        <v>1</v>
      </c>
      <c r="Y38" s="31">
        <f t="shared" si="6"/>
        <v>1</v>
      </c>
      <c r="Z38" s="42" t="s">
        <v>3185</v>
      </c>
      <c r="AA38" s="27">
        <v>0</v>
      </c>
      <c r="AB38" s="268"/>
      <c r="AC38" s="269">
        <f t="shared" si="7"/>
        <v>0</v>
      </c>
      <c r="AD38" s="27">
        <v>0</v>
      </c>
      <c r="AE38" s="268"/>
      <c r="AF38" s="269">
        <f t="shared" si="8"/>
        <v>0</v>
      </c>
      <c r="AG38" s="27">
        <v>1</v>
      </c>
      <c r="AH38" s="268">
        <v>1</v>
      </c>
      <c r="AI38" s="269">
        <f t="shared" si="9"/>
        <v>1</v>
      </c>
      <c r="AJ38" s="30">
        <f t="shared" si="10"/>
        <v>1</v>
      </c>
      <c r="AK38" s="30">
        <f t="shared" si="11"/>
        <v>1</v>
      </c>
      <c r="AL38" s="31">
        <f t="shared" si="12"/>
        <v>1</v>
      </c>
      <c r="AM38" s="31">
        <f t="shared" si="13"/>
        <v>1</v>
      </c>
      <c r="AN38" s="42" t="s">
        <v>3185</v>
      </c>
      <c r="AO38" s="27">
        <v>0</v>
      </c>
      <c r="AP38" s="268"/>
      <c r="AQ38" s="269">
        <f t="shared" si="14"/>
        <v>0</v>
      </c>
      <c r="AR38" s="27">
        <v>0</v>
      </c>
      <c r="AS38" s="268"/>
      <c r="AT38" s="269">
        <f t="shared" si="15"/>
        <v>0</v>
      </c>
      <c r="AU38" s="27">
        <v>1</v>
      </c>
      <c r="AV38" s="268">
        <v>1</v>
      </c>
      <c r="AW38" s="269">
        <f t="shared" si="16"/>
        <v>1</v>
      </c>
      <c r="AX38" s="30">
        <f t="shared" si="17"/>
        <v>1</v>
      </c>
      <c r="AY38" s="30">
        <f t="shared" si="18"/>
        <v>1</v>
      </c>
      <c r="AZ38" s="31">
        <f t="shared" si="19"/>
        <v>1</v>
      </c>
      <c r="BA38" s="31">
        <f t="shared" si="20"/>
        <v>1</v>
      </c>
      <c r="BB38" s="42" t="s">
        <v>3186</v>
      </c>
      <c r="BC38" s="27">
        <v>0</v>
      </c>
      <c r="BD38" s="268"/>
      <c r="BE38" s="269">
        <f t="shared" si="21"/>
        <v>0</v>
      </c>
      <c r="BF38" s="27">
        <v>0</v>
      </c>
      <c r="BG38" s="268"/>
      <c r="BH38" s="269">
        <f t="shared" si="22"/>
        <v>0</v>
      </c>
      <c r="BI38" s="27">
        <v>1</v>
      </c>
      <c r="BJ38" s="268">
        <v>1</v>
      </c>
      <c r="BK38" s="269">
        <f t="shared" si="23"/>
        <v>1</v>
      </c>
      <c r="BL38" s="30">
        <f t="shared" si="24"/>
        <v>1</v>
      </c>
      <c r="BM38" s="30">
        <f t="shared" si="25"/>
        <v>1</v>
      </c>
      <c r="BN38" s="31">
        <f t="shared" si="26"/>
        <v>1</v>
      </c>
      <c r="BO38" s="31">
        <f t="shared" si="27"/>
        <v>1</v>
      </c>
      <c r="BP38" s="42" t="s">
        <v>3187</v>
      </c>
      <c r="BQ38" s="30">
        <f t="shared" si="28"/>
        <v>1</v>
      </c>
      <c r="BR38" s="30">
        <f t="shared" si="29"/>
        <v>1</v>
      </c>
      <c r="BS38" s="31">
        <f t="shared" si="30"/>
        <v>1</v>
      </c>
      <c r="BT38" s="31">
        <f t="shared" si="31"/>
        <v>1</v>
      </c>
      <c r="BU38" s="30">
        <f t="shared" si="32"/>
        <v>1</v>
      </c>
      <c r="BV38" s="30">
        <f t="shared" si="33"/>
        <v>1</v>
      </c>
      <c r="BW38" s="31">
        <f t="shared" si="34"/>
        <v>1</v>
      </c>
      <c r="BX38" s="31">
        <f t="shared" si="35"/>
        <v>1</v>
      </c>
      <c r="BY38" s="30">
        <f t="shared" si="36"/>
        <v>1</v>
      </c>
      <c r="BZ38" s="30">
        <f t="shared" si="37"/>
        <v>1</v>
      </c>
      <c r="CA38" s="31">
        <f t="shared" si="38"/>
        <v>1</v>
      </c>
      <c r="CB38" s="31">
        <f t="shared" si="39"/>
        <v>1</v>
      </c>
      <c r="CC38" s="42" t="s">
        <v>1523</v>
      </c>
    </row>
    <row r="39" spans="1:81" ht="95.25" thickTop="1" thickBot="1" x14ac:dyDescent="0.3">
      <c r="A39" s="25">
        <v>67</v>
      </c>
      <c r="B39" s="26" t="s">
        <v>480</v>
      </c>
      <c r="C39" s="27" t="s">
        <v>149</v>
      </c>
      <c r="D39" s="27" t="s">
        <v>461</v>
      </c>
      <c r="E39" s="27" t="s">
        <v>175</v>
      </c>
      <c r="F39" s="27" t="s">
        <v>176</v>
      </c>
      <c r="G39" s="27" t="s">
        <v>122</v>
      </c>
      <c r="H39" s="28">
        <v>1</v>
      </c>
      <c r="I39" s="27" t="s">
        <v>173</v>
      </c>
      <c r="J39" s="27" t="s">
        <v>126</v>
      </c>
      <c r="K39" s="29" t="s">
        <v>15</v>
      </c>
      <c r="L39" s="52" t="s">
        <v>1494</v>
      </c>
      <c r="M39" s="27">
        <v>0</v>
      </c>
      <c r="N39" s="268"/>
      <c r="O39" s="269">
        <f t="shared" si="0"/>
        <v>0</v>
      </c>
      <c r="P39" s="27">
        <v>0</v>
      </c>
      <c r="Q39" s="268"/>
      <c r="R39" s="269">
        <f t="shared" si="1"/>
        <v>0</v>
      </c>
      <c r="S39" s="27">
        <v>0</v>
      </c>
      <c r="T39" s="268">
        <v>0</v>
      </c>
      <c r="U39" s="269">
        <f t="shared" si="2"/>
        <v>0</v>
      </c>
      <c r="V39" s="270">
        <f t="shared" si="3"/>
        <v>0</v>
      </c>
      <c r="W39" s="270">
        <f t="shared" si="4"/>
        <v>0</v>
      </c>
      <c r="X39" s="31" t="str">
        <f t="shared" si="5"/>
        <v>Sin medición en el periodo</v>
      </c>
      <c r="Y39" s="31" t="str">
        <f t="shared" si="6"/>
        <v>-</v>
      </c>
      <c r="Z39" s="42" t="s">
        <v>3188</v>
      </c>
      <c r="AA39" s="27">
        <v>1</v>
      </c>
      <c r="AB39" s="268">
        <v>1</v>
      </c>
      <c r="AC39" s="269">
        <f t="shared" si="7"/>
        <v>1</v>
      </c>
      <c r="AD39" s="27">
        <v>0</v>
      </c>
      <c r="AE39" s="268"/>
      <c r="AF39" s="269">
        <f t="shared" si="8"/>
        <v>0</v>
      </c>
      <c r="AG39" s="27">
        <v>0</v>
      </c>
      <c r="AH39" s="268"/>
      <c r="AI39" s="269">
        <f t="shared" si="9"/>
        <v>0</v>
      </c>
      <c r="AJ39" s="30">
        <f t="shared" si="10"/>
        <v>1</v>
      </c>
      <c r="AK39" s="30">
        <f t="shared" si="11"/>
        <v>1</v>
      </c>
      <c r="AL39" s="31">
        <f t="shared" si="12"/>
        <v>1</v>
      </c>
      <c r="AM39" s="31">
        <f t="shared" si="13"/>
        <v>1</v>
      </c>
      <c r="AN39" s="42" t="s">
        <v>3189</v>
      </c>
      <c r="AO39" s="27">
        <v>0</v>
      </c>
      <c r="AP39" s="268"/>
      <c r="AQ39" s="269">
        <f t="shared" si="14"/>
        <v>0</v>
      </c>
      <c r="AR39" s="27">
        <v>1</v>
      </c>
      <c r="AS39" s="268">
        <v>1</v>
      </c>
      <c r="AT39" s="269">
        <f t="shared" si="15"/>
        <v>1</v>
      </c>
      <c r="AU39" s="27">
        <v>0</v>
      </c>
      <c r="AV39" s="268"/>
      <c r="AW39" s="269">
        <f t="shared" si="16"/>
        <v>0</v>
      </c>
      <c r="AX39" s="30">
        <f t="shared" si="17"/>
        <v>1</v>
      </c>
      <c r="AY39" s="30">
        <f t="shared" si="18"/>
        <v>1</v>
      </c>
      <c r="AZ39" s="31">
        <f t="shared" si="19"/>
        <v>1</v>
      </c>
      <c r="BA39" s="31">
        <f t="shared" si="20"/>
        <v>1</v>
      </c>
      <c r="BB39" s="42" t="s">
        <v>3189</v>
      </c>
      <c r="BC39" s="27">
        <v>0</v>
      </c>
      <c r="BD39" s="268"/>
      <c r="BE39" s="269">
        <f t="shared" si="21"/>
        <v>0</v>
      </c>
      <c r="BF39" s="27">
        <v>0</v>
      </c>
      <c r="BG39" s="268"/>
      <c r="BH39" s="269">
        <f t="shared" si="22"/>
        <v>0</v>
      </c>
      <c r="BI39" s="27">
        <v>1</v>
      </c>
      <c r="BJ39" s="268">
        <v>1</v>
      </c>
      <c r="BK39" s="269">
        <f t="shared" si="23"/>
        <v>1</v>
      </c>
      <c r="BL39" s="30">
        <f t="shared" si="24"/>
        <v>1</v>
      </c>
      <c r="BM39" s="30">
        <f t="shared" si="25"/>
        <v>1</v>
      </c>
      <c r="BN39" s="31">
        <f t="shared" si="26"/>
        <v>1</v>
      </c>
      <c r="BO39" s="31">
        <f t="shared" si="27"/>
        <v>1</v>
      </c>
      <c r="BP39" s="42" t="s">
        <v>3190</v>
      </c>
      <c r="BQ39" s="30">
        <f t="shared" si="28"/>
        <v>1</v>
      </c>
      <c r="BR39" s="30">
        <f t="shared" si="29"/>
        <v>1</v>
      </c>
      <c r="BS39" s="31">
        <f t="shared" si="30"/>
        <v>1</v>
      </c>
      <c r="BT39" s="31">
        <f t="shared" si="31"/>
        <v>1</v>
      </c>
      <c r="BU39" s="30">
        <f t="shared" si="32"/>
        <v>1</v>
      </c>
      <c r="BV39" s="30">
        <f t="shared" si="33"/>
        <v>1</v>
      </c>
      <c r="BW39" s="31">
        <f t="shared" si="34"/>
        <v>1</v>
      </c>
      <c r="BX39" s="31">
        <f t="shared" si="35"/>
        <v>1</v>
      </c>
      <c r="BY39" s="30">
        <f t="shared" si="36"/>
        <v>1</v>
      </c>
      <c r="BZ39" s="30">
        <f t="shared" si="37"/>
        <v>1</v>
      </c>
      <c r="CA39" s="31">
        <f t="shared" si="38"/>
        <v>1</v>
      </c>
      <c r="CB39" s="31">
        <f t="shared" si="39"/>
        <v>1</v>
      </c>
      <c r="CC39" s="42" t="s">
        <v>1524</v>
      </c>
    </row>
    <row r="40" spans="1:81" ht="95.25" thickTop="1" thickBot="1" x14ac:dyDescent="0.3">
      <c r="A40" s="25">
        <v>72</v>
      </c>
      <c r="B40" s="26" t="s">
        <v>480</v>
      </c>
      <c r="C40" s="27" t="s">
        <v>149</v>
      </c>
      <c r="D40" s="27" t="s">
        <v>461</v>
      </c>
      <c r="E40" s="27" t="s">
        <v>481</v>
      </c>
      <c r="F40" s="27" t="s">
        <v>482</v>
      </c>
      <c r="G40" s="27" t="s">
        <v>122</v>
      </c>
      <c r="H40" s="28">
        <v>0.75</v>
      </c>
      <c r="I40" s="27" t="s">
        <v>153</v>
      </c>
      <c r="J40" s="27" t="s">
        <v>126</v>
      </c>
      <c r="K40" s="29" t="s">
        <v>13</v>
      </c>
      <c r="L40" s="52" t="s">
        <v>1494</v>
      </c>
      <c r="M40" s="27">
        <v>0</v>
      </c>
      <c r="N40" s="268"/>
      <c r="O40" s="269">
        <f t="shared" si="0"/>
        <v>0</v>
      </c>
      <c r="P40" s="27">
        <v>0</v>
      </c>
      <c r="Q40" s="268"/>
      <c r="R40" s="269">
        <f t="shared" si="1"/>
        <v>0</v>
      </c>
      <c r="S40" s="27">
        <v>0</v>
      </c>
      <c r="T40" s="268">
        <v>0</v>
      </c>
      <c r="U40" s="269">
        <f t="shared" si="2"/>
        <v>0</v>
      </c>
      <c r="V40" s="270">
        <f t="shared" si="3"/>
        <v>0</v>
      </c>
      <c r="W40" s="270">
        <f t="shared" si="4"/>
        <v>0</v>
      </c>
      <c r="X40" s="31" t="str">
        <f t="shared" si="5"/>
        <v>Sin medición en el periodo</v>
      </c>
      <c r="Y40" s="31" t="str">
        <f t="shared" si="6"/>
        <v>-</v>
      </c>
      <c r="Z40" s="42" t="s">
        <v>3191</v>
      </c>
      <c r="AA40" s="27">
        <v>0</v>
      </c>
      <c r="AB40" s="268"/>
      <c r="AC40" s="269">
        <f t="shared" si="7"/>
        <v>0</v>
      </c>
      <c r="AD40" s="27">
        <v>0</v>
      </c>
      <c r="AE40" s="268"/>
      <c r="AF40" s="269">
        <f t="shared" si="8"/>
        <v>0</v>
      </c>
      <c r="AG40" s="27">
        <v>0.75</v>
      </c>
      <c r="AH40" s="268">
        <v>0.75</v>
      </c>
      <c r="AI40" s="269">
        <f t="shared" si="9"/>
        <v>1</v>
      </c>
      <c r="AJ40" s="30">
        <f t="shared" si="10"/>
        <v>0.75</v>
      </c>
      <c r="AK40" s="30">
        <f t="shared" si="11"/>
        <v>0.75</v>
      </c>
      <c r="AL40" s="31">
        <f t="shared" si="12"/>
        <v>1</v>
      </c>
      <c r="AM40" s="31">
        <f t="shared" si="13"/>
        <v>1</v>
      </c>
      <c r="AN40" s="42" t="s">
        <v>3192</v>
      </c>
      <c r="AO40" s="27">
        <v>0</v>
      </c>
      <c r="AP40" s="268"/>
      <c r="AQ40" s="269">
        <f t="shared" si="14"/>
        <v>0</v>
      </c>
      <c r="AR40" s="27">
        <v>0</v>
      </c>
      <c r="AS40" s="268"/>
      <c r="AT40" s="269">
        <f t="shared" si="15"/>
        <v>0</v>
      </c>
      <c r="AU40" s="27">
        <v>0</v>
      </c>
      <c r="AV40" s="268"/>
      <c r="AW40" s="269">
        <f t="shared" si="16"/>
        <v>0</v>
      </c>
      <c r="AX40" s="30">
        <f t="shared" si="17"/>
        <v>0.75</v>
      </c>
      <c r="AY40" s="30">
        <f t="shared" si="18"/>
        <v>0</v>
      </c>
      <c r="AZ40" s="31" t="str">
        <f t="shared" si="19"/>
        <v>Sin Medición en el periodo</v>
      </c>
      <c r="BA40" s="31" t="str">
        <f t="shared" si="20"/>
        <v>-</v>
      </c>
      <c r="BB40" s="42" t="s">
        <v>3191</v>
      </c>
      <c r="BC40" s="27">
        <v>0</v>
      </c>
      <c r="BD40" s="268"/>
      <c r="BE40" s="269">
        <f t="shared" si="21"/>
        <v>0</v>
      </c>
      <c r="BF40" s="27">
        <v>0</v>
      </c>
      <c r="BG40" s="268"/>
      <c r="BH40" s="269">
        <f t="shared" si="22"/>
        <v>0</v>
      </c>
      <c r="BI40" s="27">
        <v>0.75</v>
      </c>
      <c r="BJ40" s="268">
        <v>0.75</v>
      </c>
      <c r="BK40" s="269">
        <f t="shared" si="23"/>
        <v>1</v>
      </c>
      <c r="BL40" s="30">
        <f t="shared" si="24"/>
        <v>0.75</v>
      </c>
      <c r="BM40" s="30">
        <f t="shared" si="25"/>
        <v>0.75</v>
      </c>
      <c r="BN40" s="31">
        <f t="shared" si="26"/>
        <v>1</v>
      </c>
      <c r="BO40" s="31">
        <f t="shared" si="27"/>
        <v>1</v>
      </c>
      <c r="BP40" s="42" t="s">
        <v>3193</v>
      </c>
      <c r="BQ40" s="30">
        <f t="shared" si="28"/>
        <v>0.75</v>
      </c>
      <c r="BR40" s="30">
        <f t="shared" si="29"/>
        <v>0.75</v>
      </c>
      <c r="BS40" s="31">
        <f t="shared" si="30"/>
        <v>1</v>
      </c>
      <c r="BT40" s="31">
        <f t="shared" si="31"/>
        <v>1</v>
      </c>
      <c r="BU40" s="30">
        <f t="shared" si="32"/>
        <v>0.75</v>
      </c>
      <c r="BV40" s="30">
        <f t="shared" si="33"/>
        <v>0.75</v>
      </c>
      <c r="BW40" s="31">
        <f t="shared" si="34"/>
        <v>1</v>
      </c>
      <c r="BX40" s="31">
        <f t="shared" si="35"/>
        <v>1</v>
      </c>
      <c r="BY40" s="30">
        <f t="shared" si="36"/>
        <v>0.75</v>
      </c>
      <c r="BZ40" s="30">
        <f t="shared" si="37"/>
        <v>0.75</v>
      </c>
      <c r="CA40" s="31">
        <f t="shared" si="38"/>
        <v>1</v>
      </c>
      <c r="CB40" s="31">
        <f t="shared" si="39"/>
        <v>1</v>
      </c>
      <c r="CC40" s="42" t="s">
        <v>1525</v>
      </c>
    </row>
    <row r="41" spans="1:81" ht="95.25" thickTop="1" thickBot="1" x14ac:dyDescent="0.3">
      <c r="A41" s="25">
        <v>68</v>
      </c>
      <c r="B41" s="26" t="s">
        <v>480</v>
      </c>
      <c r="C41" s="27" t="s">
        <v>149</v>
      </c>
      <c r="D41" s="27" t="s">
        <v>461</v>
      </c>
      <c r="E41" s="27" t="s">
        <v>483</v>
      </c>
      <c r="F41" s="27" t="s">
        <v>484</v>
      </c>
      <c r="G41" s="27" t="s">
        <v>122</v>
      </c>
      <c r="H41" s="28">
        <v>1</v>
      </c>
      <c r="I41" s="27" t="s">
        <v>153</v>
      </c>
      <c r="J41" s="27" t="s">
        <v>126</v>
      </c>
      <c r="K41" s="29" t="s">
        <v>15</v>
      </c>
      <c r="L41" s="52" t="s">
        <v>1494</v>
      </c>
      <c r="M41" s="27">
        <v>0</v>
      </c>
      <c r="N41" s="268"/>
      <c r="O41" s="269">
        <f t="shared" si="0"/>
        <v>0</v>
      </c>
      <c r="P41" s="27">
        <v>0</v>
      </c>
      <c r="Q41" s="268"/>
      <c r="R41" s="269">
        <f t="shared" si="1"/>
        <v>0</v>
      </c>
      <c r="S41" s="27">
        <v>0</v>
      </c>
      <c r="T41" s="268">
        <v>0</v>
      </c>
      <c r="U41" s="269">
        <f t="shared" si="2"/>
        <v>0</v>
      </c>
      <c r="V41" s="270">
        <f t="shared" si="3"/>
        <v>0</v>
      </c>
      <c r="W41" s="270">
        <f t="shared" si="4"/>
        <v>0</v>
      </c>
      <c r="X41" s="31" t="str">
        <f t="shared" si="5"/>
        <v>Sin medición en el periodo</v>
      </c>
      <c r="Y41" s="31" t="str">
        <f t="shared" si="6"/>
        <v>-</v>
      </c>
      <c r="Z41" s="42" t="s">
        <v>3191</v>
      </c>
      <c r="AA41" s="27">
        <v>0</v>
      </c>
      <c r="AB41" s="268"/>
      <c r="AC41" s="269">
        <f t="shared" si="7"/>
        <v>0</v>
      </c>
      <c r="AD41" s="27">
        <v>0</v>
      </c>
      <c r="AE41" s="268"/>
      <c r="AF41" s="269">
        <f t="shared" si="8"/>
        <v>0</v>
      </c>
      <c r="AG41" s="27">
        <v>1</v>
      </c>
      <c r="AH41" s="268">
        <v>1</v>
      </c>
      <c r="AI41" s="269">
        <f t="shared" si="9"/>
        <v>1</v>
      </c>
      <c r="AJ41" s="30">
        <f t="shared" si="10"/>
        <v>1</v>
      </c>
      <c r="AK41" s="30">
        <f t="shared" si="11"/>
        <v>1</v>
      </c>
      <c r="AL41" s="31">
        <f t="shared" si="12"/>
        <v>1</v>
      </c>
      <c r="AM41" s="31">
        <f t="shared" si="13"/>
        <v>1</v>
      </c>
      <c r="AN41" s="42" t="s">
        <v>3194</v>
      </c>
      <c r="AO41" s="27">
        <v>0</v>
      </c>
      <c r="AP41" s="268"/>
      <c r="AQ41" s="269">
        <f t="shared" si="14"/>
        <v>0</v>
      </c>
      <c r="AR41" s="27">
        <v>0</v>
      </c>
      <c r="AS41" s="268"/>
      <c r="AT41" s="269">
        <f t="shared" si="15"/>
        <v>0</v>
      </c>
      <c r="AU41" s="27">
        <v>0</v>
      </c>
      <c r="AV41" s="268"/>
      <c r="AW41" s="269">
        <f t="shared" si="16"/>
        <v>0</v>
      </c>
      <c r="AX41" s="30">
        <f t="shared" si="17"/>
        <v>1</v>
      </c>
      <c r="AY41" s="30">
        <f t="shared" si="18"/>
        <v>0</v>
      </c>
      <c r="AZ41" s="31" t="str">
        <f t="shared" si="19"/>
        <v>Sin Medición en el periodo</v>
      </c>
      <c r="BA41" s="31" t="str">
        <f t="shared" si="20"/>
        <v>-</v>
      </c>
      <c r="BB41" s="42" t="s">
        <v>3191</v>
      </c>
      <c r="BC41" s="27">
        <v>0</v>
      </c>
      <c r="BD41" s="268"/>
      <c r="BE41" s="269">
        <f t="shared" si="21"/>
        <v>0</v>
      </c>
      <c r="BF41" s="27">
        <v>0</v>
      </c>
      <c r="BG41" s="268"/>
      <c r="BH41" s="269">
        <f t="shared" si="22"/>
        <v>0</v>
      </c>
      <c r="BI41" s="27">
        <v>1</v>
      </c>
      <c r="BJ41" s="268">
        <v>1</v>
      </c>
      <c r="BK41" s="269">
        <f t="shared" si="23"/>
        <v>1</v>
      </c>
      <c r="BL41" s="30">
        <f t="shared" si="24"/>
        <v>1</v>
      </c>
      <c r="BM41" s="30">
        <f t="shared" si="25"/>
        <v>1</v>
      </c>
      <c r="BN41" s="31">
        <f t="shared" si="26"/>
        <v>1</v>
      </c>
      <c r="BO41" s="31">
        <f t="shared" si="27"/>
        <v>1</v>
      </c>
      <c r="BP41" s="42" t="s">
        <v>3195</v>
      </c>
      <c r="BQ41" s="30">
        <f t="shared" si="28"/>
        <v>1</v>
      </c>
      <c r="BR41" s="30">
        <f t="shared" si="29"/>
        <v>1</v>
      </c>
      <c r="BS41" s="31">
        <f t="shared" si="30"/>
        <v>1</v>
      </c>
      <c r="BT41" s="31">
        <f t="shared" si="31"/>
        <v>1</v>
      </c>
      <c r="BU41" s="30">
        <f t="shared" si="32"/>
        <v>1</v>
      </c>
      <c r="BV41" s="30">
        <f t="shared" si="33"/>
        <v>1</v>
      </c>
      <c r="BW41" s="31">
        <f t="shared" si="34"/>
        <v>1</v>
      </c>
      <c r="BX41" s="31">
        <f t="shared" si="35"/>
        <v>1</v>
      </c>
      <c r="BY41" s="30">
        <f t="shared" si="36"/>
        <v>1</v>
      </c>
      <c r="BZ41" s="30">
        <f t="shared" si="37"/>
        <v>1</v>
      </c>
      <c r="CA41" s="31">
        <f t="shared" si="38"/>
        <v>1</v>
      </c>
      <c r="CB41" s="31">
        <f t="shared" si="39"/>
        <v>1</v>
      </c>
      <c r="CC41" s="42" t="s">
        <v>1526</v>
      </c>
    </row>
    <row r="42" spans="1:81" ht="95.25" thickTop="1" thickBot="1" x14ac:dyDescent="0.3">
      <c r="A42" s="25">
        <v>64</v>
      </c>
      <c r="B42" s="26" t="s">
        <v>480</v>
      </c>
      <c r="C42" s="27" t="s">
        <v>149</v>
      </c>
      <c r="D42" s="27" t="s">
        <v>150</v>
      </c>
      <c r="E42" s="27" t="s">
        <v>151</v>
      </c>
      <c r="F42" s="27" t="s">
        <v>152</v>
      </c>
      <c r="G42" s="27" t="s">
        <v>122</v>
      </c>
      <c r="H42" s="28">
        <v>1</v>
      </c>
      <c r="I42" s="27" t="s">
        <v>153</v>
      </c>
      <c r="J42" s="27" t="s">
        <v>126</v>
      </c>
      <c r="K42" s="29" t="s">
        <v>7</v>
      </c>
      <c r="L42" s="52" t="s">
        <v>1494</v>
      </c>
      <c r="M42" s="27">
        <v>0</v>
      </c>
      <c r="N42" s="268"/>
      <c r="O42" s="269">
        <f t="shared" si="0"/>
        <v>0</v>
      </c>
      <c r="P42" s="27">
        <v>0</v>
      </c>
      <c r="Q42" s="268"/>
      <c r="R42" s="269">
        <f t="shared" si="1"/>
        <v>0</v>
      </c>
      <c r="S42" s="27">
        <v>0</v>
      </c>
      <c r="T42" s="268">
        <v>0</v>
      </c>
      <c r="U42" s="269">
        <f t="shared" si="2"/>
        <v>0</v>
      </c>
      <c r="V42" s="270">
        <f t="shared" si="3"/>
        <v>0</v>
      </c>
      <c r="W42" s="270">
        <f t="shared" si="4"/>
        <v>0</v>
      </c>
      <c r="X42" s="31" t="str">
        <f t="shared" si="5"/>
        <v>Sin medición en el periodo</v>
      </c>
      <c r="Y42" s="31" t="str">
        <f t="shared" si="6"/>
        <v>-</v>
      </c>
      <c r="Z42" s="42" t="s">
        <v>3191</v>
      </c>
      <c r="AA42" s="27">
        <v>0</v>
      </c>
      <c r="AB42" s="268"/>
      <c r="AC42" s="269">
        <f t="shared" si="7"/>
        <v>0</v>
      </c>
      <c r="AD42" s="27">
        <v>0</v>
      </c>
      <c r="AE42" s="268"/>
      <c r="AF42" s="269">
        <f t="shared" si="8"/>
        <v>0</v>
      </c>
      <c r="AG42" s="27">
        <v>1</v>
      </c>
      <c r="AH42" s="268">
        <v>1</v>
      </c>
      <c r="AI42" s="269">
        <f t="shared" si="9"/>
        <v>1</v>
      </c>
      <c r="AJ42" s="30">
        <f t="shared" si="10"/>
        <v>1</v>
      </c>
      <c r="AK42" s="30">
        <f t="shared" si="11"/>
        <v>1</v>
      </c>
      <c r="AL42" s="31">
        <f t="shared" si="12"/>
        <v>1</v>
      </c>
      <c r="AM42" s="31">
        <f t="shared" si="13"/>
        <v>1</v>
      </c>
      <c r="AN42" s="42" t="s">
        <v>3196</v>
      </c>
      <c r="AO42" s="27">
        <v>0</v>
      </c>
      <c r="AP42" s="268"/>
      <c r="AQ42" s="269">
        <f t="shared" si="14"/>
        <v>0</v>
      </c>
      <c r="AR42" s="27">
        <v>0</v>
      </c>
      <c r="AS42" s="268"/>
      <c r="AT42" s="269">
        <f t="shared" si="15"/>
        <v>0</v>
      </c>
      <c r="AU42" s="27">
        <v>0</v>
      </c>
      <c r="AV42" s="268"/>
      <c r="AW42" s="269">
        <f t="shared" si="16"/>
        <v>0</v>
      </c>
      <c r="AX42" s="30">
        <f t="shared" si="17"/>
        <v>1</v>
      </c>
      <c r="AY42" s="30">
        <f t="shared" si="18"/>
        <v>0</v>
      </c>
      <c r="AZ42" s="31" t="str">
        <f t="shared" si="19"/>
        <v>Sin Medición en el periodo</v>
      </c>
      <c r="BA42" s="31" t="str">
        <f t="shared" si="20"/>
        <v>-</v>
      </c>
      <c r="BB42" s="42" t="s">
        <v>3191</v>
      </c>
      <c r="BC42" s="27">
        <v>0</v>
      </c>
      <c r="BD42" s="268"/>
      <c r="BE42" s="269">
        <f t="shared" si="21"/>
        <v>0</v>
      </c>
      <c r="BF42" s="27">
        <v>0</v>
      </c>
      <c r="BG42" s="268"/>
      <c r="BH42" s="269">
        <f t="shared" si="22"/>
        <v>0</v>
      </c>
      <c r="BI42" s="27">
        <v>1</v>
      </c>
      <c r="BJ42" s="268">
        <v>1</v>
      </c>
      <c r="BK42" s="269">
        <f t="shared" si="23"/>
        <v>1</v>
      </c>
      <c r="BL42" s="30">
        <f t="shared" si="24"/>
        <v>1</v>
      </c>
      <c r="BM42" s="30">
        <f t="shared" si="25"/>
        <v>1</v>
      </c>
      <c r="BN42" s="31">
        <f t="shared" si="26"/>
        <v>1</v>
      </c>
      <c r="BO42" s="31">
        <f t="shared" si="27"/>
        <v>1</v>
      </c>
      <c r="BP42" s="42" t="s">
        <v>3197</v>
      </c>
      <c r="BQ42" s="30">
        <f t="shared" si="28"/>
        <v>1</v>
      </c>
      <c r="BR42" s="30">
        <f t="shared" si="29"/>
        <v>1</v>
      </c>
      <c r="BS42" s="31">
        <f t="shared" si="30"/>
        <v>1</v>
      </c>
      <c r="BT42" s="31">
        <f t="shared" si="31"/>
        <v>1</v>
      </c>
      <c r="BU42" s="30">
        <f t="shared" si="32"/>
        <v>1</v>
      </c>
      <c r="BV42" s="30">
        <f t="shared" si="33"/>
        <v>1</v>
      </c>
      <c r="BW42" s="31">
        <f t="shared" si="34"/>
        <v>1</v>
      </c>
      <c r="BX42" s="31">
        <f t="shared" si="35"/>
        <v>1</v>
      </c>
      <c r="BY42" s="30">
        <f t="shared" si="36"/>
        <v>1</v>
      </c>
      <c r="BZ42" s="30">
        <f t="shared" si="37"/>
        <v>1</v>
      </c>
      <c r="CA42" s="31">
        <f t="shared" si="38"/>
        <v>1</v>
      </c>
      <c r="CB42" s="31">
        <f t="shared" si="39"/>
        <v>1</v>
      </c>
      <c r="CC42" s="42" t="s">
        <v>1527</v>
      </c>
    </row>
    <row r="43" spans="1:81" ht="226.5" thickTop="1" thickBot="1" x14ac:dyDescent="0.3">
      <c r="A43" s="25">
        <v>105</v>
      </c>
      <c r="B43" s="26" t="s">
        <v>485</v>
      </c>
      <c r="C43" s="27" t="s">
        <v>154</v>
      </c>
      <c r="D43" s="27" t="s">
        <v>165</v>
      </c>
      <c r="E43" s="27" t="s">
        <v>155</v>
      </c>
      <c r="F43" s="27" t="s">
        <v>486</v>
      </c>
      <c r="G43" s="27" t="s">
        <v>122</v>
      </c>
      <c r="H43" s="28">
        <v>0.9</v>
      </c>
      <c r="I43" s="27" t="s">
        <v>132</v>
      </c>
      <c r="J43" s="27" t="s">
        <v>126</v>
      </c>
      <c r="K43" s="29" t="s">
        <v>87</v>
      </c>
      <c r="L43" s="52" t="s">
        <v>1528</v>
      </c>
      <c r="M43" s="27">
        <v>0</v>
      </c>
      <c r="N43" s="268"/>
      <c r="O43" s="269">
        <f t="shared" si="0"/>
        <v>0</v>
      </c>
      <c r="P43" s="27">
        <v>0</v>
      </c>
      <c r="Q43" s="268"/>
      <c r="R43" s="269">
        <f t="shared" si="1"/>
        <v>0</v>
      </c>
      <c r="S43" s="27">
        <v>0.9</v>
      </c>
      <c r="T43" s="268"/>
      <c r="U43" s="269">
        <f t="shared" si="2"/>
        <v>0</v>
      </c>
      <c r="V43" s="270">
        <f t="shared" si="3"/>
        <v>0.9</v>
      </c>
      <c r="W43" s="270">
        <f t="shared" si="4"/>
        <v>0</v>
      </c>
      <c r="X43" s="31" t="str">
        <f t="shared" si="5"/>
        <v>Sin Medición en el periodo</v>
      </c>
      <c r="Y43" s="31" t="str">
        <f t="shared" si="6"/>
        <v>-</v>
      </c>
      <c r="Z43" s="42" t="s">
        <v>3198</v>
      </c>
      <c r="AA43" s="27">
        <v>0</v>
      </c>
      <c r="AB43" s="268"/>
      <c r="AC43" s="269">
        <f t="shared" si="7"/>
        <v>0</v>
      </c>
      <c r="AD43" s="27">
        <v>0</v>
      </c>
      <c r="AE43" s="268"/>
      <c r="AF43" s="269">
        <f t="shared" si="8"/>
        <v>0</v>
      </c>
      <c r="AG43" s="27">
        <v>0.9</v>
      </c>
      <c r="AH43" s="268">
        <v>0.91</v>
      </c>
      <c r="AI43" s="269">
        <f t="shared" si="9"/>
        <v>1.0111111111111111</v>
      </c>
      <c r="AJ43" s="30">
        <f t="shared" si="10"/>
        <v>0.9</v>
      </c>
      <c r="AK43" s="30">
        <f t="shared" si="11"/>
        <v>0.91</v>
      </c>
      <c r="AL43" s="31">
        <f t="shared" si="12"/>
        <v>1.0111111111111111</v>
      </c>
      <c r="AM43" s="31">
        <f t="shared" si="13"/>
        <v>1.0111111111111111</v>
      </c>
      <c r="AN43" s="42" t="s">
        <v>3199</v>
      </c>
      <c r="AO43" s="27">
        <v>0</v>
      </c>
      <c r="AP43" s="268"/>
      <c r="AQ43" s="269">
        <f t="shared" si="14"/>
        <v>0</v>
      </c>
      <c r="AR43" s="27">
        <v>0</v>
      </c>
      <c r="AS43" s="268"/>
      <c r="AT43" s="269">
        <f t="shared" si="15"/>
        <v>0</v>
      </c>
      <c r="AU43" s="27">
        <v>0.9</v>
      </c>
      <c r="AV43" s="268">
        <v>1.19</v>
      </c>
      <c r="AW43" s="269">
        <f t="shared" si="16"/>
        <v>1.3222222222222222</v>
      </c>
      <c r="AX43" s="30">
        <f t="shared" si="17"/>
        <v>0.9</v>
      </c>
      <c r="AY43" s="30">
        <f t="shared" si="18"/>
        <v>1.19</v>
      </c>
      <c r="AZ43" s="31">
        <f t="shared" si="19"/>
        <v>1.3222222222222222</v>
      </c>
      <c r="BA43" s="31">
        <f t="shared" si="20"/>
        <v>1.3222222222222222</v>
      </c>
      <c r="BB43" s="42" t="s">
        <v>3200</v>
      </c>
      <c r="BC43" s="27">
        <v>0</v>
      </c>
      <c r="BD43" s="268"/>
      <c r="BE43" s="269">
        <f t="shared" si="21"/>
        <v>0</v>
      </c>
      <c r="BF43" s="27">
        <v>0</v>
      </c>
      <c r="BG43" s="268"/>
      <c r="BH43" s="269">
        <f t="shared" si="22"/>
        <v>0</v>
      </c>
      <c r="BI43" s="27">
        <v>0.9</v>
      </c>
      <c r="BJ43" s="268">
        <v>0.8</v>
      </c>
      <c r="BK43" s="269">
        <f t="shared" si="23"/>
        <v>0.88888888888888895</v>
      </c>
      <c r="BL43" s="30">
        <f t="shared" si="24"/>
        <v>0.9</v>
      </c>
      <c r="BM43" s="30">
        <f t="shared" si="25"/>
        <v>0.8</v>
      </c>
      <c r="BN43" s="31">
        <f t="shared" si="26"/>
        <v>0.88888888888888895</v>
      </c>
      <c r="BO43" s="31">
        <f t="shared" si="27"/>
        <v>0.88888888888888895</v>
      </c>
      <c r="BP43" s="42" t="s">
        <v>3201</v>
      </c>
      <c r="BQ43" s="30">
        <f t="shared" si="28"/>
        <v>0.9</v>
      </c>
      <c r="BR43" s="30">
        <f t="shared" si="29"/>
        <v>0.91</v>
      </c>
      <c r="BS43" s="31">
        <f t="shared" si="30"/>
        <v>1.0111111111111111</v>
      </c>
      <c r="BT43" s="31">
        <f t="shared" si="31"/>
        <v>1.0111111111111111</v>
      </c>
      <c r="BU43" s="30">
        <f t="shared" si="32"/>
        <v>0.9</v>
      </c>
      <c r="BV43" s="30">
        <f t="shared" si="33"/>
        <v>0.995</v>
      </c>
      <c r="BW43" s="31">
        <f t="shared" si="34"/>
        <v>1.1055555555555556</v>
      </c>
      <c r="BX43" s="31">
        <f t="shared" si="35"/>
        <v>1.1055555555555556</v>
      </c>
      <c r="BY43" s="30">
        <f t="shared" si="36"/>
        <v>0.9</v>
      </c>
      <c r="BZ43" s="30">
        <f t="shared" si="37"/>
        <v>0.96666666666666679</v>
      </c>
      <c r="CA43" s="31">
        <f t="shared" si="38"/>
        <v>1.0740740740740742</v>
      </c>
      <c r="CB43" s="31">
        <f t="shared" si="39"/>
        <v>1.0740740740740742</v>
      </c>
      <c r="CC43" s="42" t="s">
        <v>1529</v>
      </c>
    </row>
    <row r="44" spans="1:81" ht="34.5" thickTop="1" x14ac:dyDescent="0.35">
      <c r="M44" s="320"/>
      <c r="N44" s="320"/>
      <c r="O44" s="317" t="s">
        <v>157</v>
      </c>
      <c r="P44" s="318">
        <v>1.0077660941395878</v>
      </c>
      <c r="Q44" s="319" t="s">
        <v>158</v>
      </c>
      <c r="CA44" s="317" t="s">
        <v>157</v>
      </c>
      <c r="CB44" s="318">
        <f>+AVERAGE(CB4:CB43)</f>
        <v>1.0092578238134173</v>
      </c>
      <c r="CC44" s="319" t="s">
        <v>158</v>
      </c>
    </row>
  </sheetData>
  <sheetProtection algorithmName="SHA-512" hashValue="6y17wl0xd1XK8XqBCRptAIrDHSxcs0UXVsURQO7FO/fUBMzm7XqCT7edOdujjaFJDb2b1BGUnXH7jUVJmbsFtQ==" saltValue="D7TfzhGVgC/tjOfTp8cnHg==" spinCount="100000" sheet="1" formatCells="0" formatColumns="0"/>
  <autoFilter ref="A3:Q43" xr:uid="{00000000-0001-0000-0400-000000000000}"/>
  <conditionalFormatting sqref="B4:B43">
    <cfRule type="containsText" dxfId="1235" priority="38" operator="containsText" text="Normatividad al Servicio del Cambio / Procesos">
      <formula>NOT(ISERROR(SEARCH("Normatividad al Servicio del Cambio / Procesos",B4)))</formula>
    </cfRule>
    <cfRule type="containsText" dxfId="1234" priority="68" operator="containsText" text="Transparencia y Cercanía al Ciudadano / Grupos de Interés ">
      <formula>NOT(ISERROR(SEARCH("Transparencia y Cercanía al Ciudadano / Grupos de Interés ",B4)))</formula>
    </cfRule>
    <cfRule type="containsText" dxfId="1233" priority="69" operator="containsText" text="Apoyo a la Modernización DIAN / Procesos">
      <formula>NOT(ISERROR(SEARCH("Apoyo a la Modernización DIAN / Procesos",B4)))</formula>
    </cfRule>
    <cfRule type="containsText" dxfId="1232" priority="70" operator="containsText" text="Transformación Cultural y Gestión del Cambio / Talento Humano">
      <formula>NOT(ISERROR(SEARCH("Transformación Cultural y Gestión del Cambio / Talento Humano",B4)))</formula>
    </cfRule>
    <cfRule type="containsText" dxfId="1231" priority="71"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43 F4:G43">
    <cfRule type="containsText" dxfId="1230" priority="55" operator="containsText" text="Modernización y Gestión Integral de Procesos del Negocio / Procesos">
      <formula>NOT(ISERROR(SEARCH("Modernización y Gestión Integral de Procesos del Negocio / Procesos",C4)))</formula>
    </cfRule>
    <cfRule type="containsText" dxfId="1229" priority="56" operator="containsText" text="Transparencia y Cercanía al Ciudadano / Grupos de Interés">
      <formula>NOT(ISERROR(SEARCH("Transparencia y Cercanía al Ciudadano / Grupos de Interés",C4)))</formula>
    </cfRule>
    <cfRule type="containsText" dxfId="1228" priority="57" operator="containsText" text="Legitimidad y Sostenibilidad Fiscal / Resultados">
      <formula>NOT(ISERROR(SEARCH("Legitimidad y Sostenibilidad Fiscal / Resultados",C4)))</formula>
    </cfRule>
  </conditionalFormatting>
  <conditionalFormatting sqref="F4:G43 C4:D43">
    <cfRule type="containsText" dxfId="1227" priority="54" operator="containsText" text="Aprendizaje y Crecimiento / Talento Humano">
      <formula>NOT(ISERROR(SEARCH("Aprendizaje y Crecimiento / Talento Humano",C4)))</formula>
    </cfRule>
  </conditionalFormatting>
  <conditionalFormatting sqref="I4:J43 AA4:AA43 AD4:AD43 AG4:AG43 AO4:AO43 AR4:AR43 AU4:AU43 BF4:BF43 F10:G41">
    <cfRule type="containsText" dxfId="1226" priority="39" operator="containsText" text="Aprendizaje y Crecimiento / Talento Humano">
      <formula>NOT(ISERROR(SEARCH("Aprendizaje y Crecimiento / Talento Humano",F4)))</formula>
    </cfRule>
    <cfRule type="containsText" dxfId="1225" priority="40" operator="containsText" text="Modernización y Gestión Integral de Procesos del Negocio / Procesos">
      <formula>NOT(ISERROR(SEARCH("Modernización y Gestión Integral de Procesos del Negocio / Procesos",F4)))</formula>
    </cfRule>
    <cfRule type="containsText" dxfId="1224" priority="41" operator="containsText" text="Transparencia y Cercanía al Ciudadano / Grupos de Interés">
      <formula>NOT(ISERROR(SEARCH("Transparencia y Cercanía al Ciudadano / Grupos de Interés",F4)))</formula>
    </cfRule>
    <cfRule type="containsText" dxfId="1223" priority="42" operator="containsText" text="Legitimidad y Sostenibilidad Fiscal / Resultados">
      <formula>NOT(ISERROR(SEARCH("Legitimidad y Sostenibilidad Fiscal / Resultados",F4)))</formula>
    </cfRule>
  </conditionalFormatting>
  <conditionalFormatting sqref="L4:L43">
    <cfRule type="cellIs" dxfId="1222" priority="15" operator="equal">
      <formula>0</formula>
    </cfRule>
  </conditionalFormatting>
  <conditionalFormatting sqref="M4:N43">
    <cfRule type="expression" dxfId="1221" priority="30">
      <formula>$G4&lt;&gt;"Porcentaje"</formula>
    </cfRule>
    <cfRule type="expression" dxfId="1220" priority="31">
      <formula>$G4="Porcentaje"</formula>
    </cfRule>
  </conditionalFormatting>
  <conditionalFormatting sqref="N4:N43">
    <cfRule type="cellIs" dxfId="1219" priority="27" operator="equal">
      <formula>0</formula>
    </cfRule>
    <cfRule type="expression" dxfId="1218" priority="28">
      <formula>OR($I4="Anual",$I4="Cuatrimestral",$I4="Semestral",$I4="Trimestral",$I4="Bimestral")</formula>
    </cfRule>
    <cfRule type="expression" dxfId="1217" priority="29">
      <formula>$I4="Mensual"</formula>
    </cfRule>
  </conditionalFormatting>
  <conditionalFormatting sqref="P4:Q43">
    <cfRule type="expression" dxfId="1216" priority="25">
      <formula>$G4&lt;&gt;"Porcentaje"</formula>
    </cfRule>
    <cfRule type="expression" dxfId="1215" priority="26">
      <formula>$G4="Porcentaje"</formula>
    </cfRule>
  </conditionalFormatting>
  <conditionalFormatting sqref="Q4:Q43">
    <cfRule type="cellIs" dxfId="1214" priority="22" operator="equal">
      <formula>0</formula>
    </cfRule>
    <cfRule type="expression" dxfId="1213" priority="23">
      <formula>OR($I4="Anual",$I4="Cuatrimestral",$I4="Semestral",$I4="Trimestral",$I4="Bimestral")</formula>
    </cfRule>
    <cfRule type="expression" dxfId="1212" priority="24">
      <formula>$I4="Mensual"</formula>
    </cfRule>
  </conditionalFormatting>
  <conditionalFormatting sqref="S4:T43">
    <cfRule type="expression" dxfId="1211" priority="18">
      <formula>$G4&lt;&gt;"Porcentaje"</formula>
    </cfRule>
    <cfRule type="expression" dxfId="1210" priority="19">
      <formula>$G4="Porcentaje"</formula>
    </cfRule>
  </conditionalFormatting>
  <conditionalFormatting sqref="T4:T43">
    <cfRule type="cellIs" dxfId="1209" priority="17" operator="equal">
      <formula>0</formula>
    </cfRule>
    <cfRule type="expression" dxfId="1208" priority="20">
      <formula>OR($I4="Anual",$I4="Cuatrimestral",$I4="Semestral",$I4="Bimestral")</formula>
    </cfRule>
    <cfRule type="expression" dxfId="1207" priority="21">
      <formula>OR($I4="Mensual",$I4="Trimestral")</formula>
    </cfRule>
  </conditionalFormatting>
  <conditionalFormatting sqref="X4:X43 AL4:AL43 AZ4:AZ43 BN4:BN43 BS4:BS43 BW4:BW43 CA4:CA43">
    <cfRule type="containsText" dxfId="1206" priority="58" operator="containsText" text="Sin medición en la vigencia">
      <formula>NOT(ISERROR(SEARCH("Sin medición en la vigencia",X4)))</formula>
    </cfRule>
    <cfRule type="cellIs" dxfId="1205" priority="59" operator="greaterThan">
      <formula>1.1</formula>
    </cfRule>
    <cfRule type="cellIs" dxfId="1204" priority="60" operator="between">
      <formula>100%</formula>
      <formula>110%</formula>
    </cfRule>
    <cfRule type="cellIs" dxfId="1203" priority="61" operator="between">
      <formula>70%</formula>
      <formula>99.9999999%</formula>
    </cfRule>
    <cfRule type="cellIs" dxfId="1202" priority="62" operator="between">
      <formula>0</formula>
      <formula>0.6999999999999</formula>
    </cfRule>
  </conditionalFormatting>
  <conditionalFormatting sqref="Y4:Y43 AM4:AM43 BA4:BA43 BO4:BO43 BT4:BT43 BX4:BX43 CB4:CB43">
    <cfRule type="cellIs" dxfId="1201" priority="64" operator="greaterThan">
      <formula>1.1</formula>
    </cfRule>
    <cfRule type="cellIs" dxfId="1200" priority="65" operator="between">
      <formula>100%</formula>
      <formula>110%</formula>
    </cfRule>
    <cfRule type="cellIs" dxfId="1199" priority="66" operator="between">
      <formula>70%</formula>
      <formula>99.9999999%</formula>
    </cfRule>
    <cfRule type="cellIs" dxfId="1198" priority="67" operator="between">
      <formula>0</formula>
      <formula>0.6999999999999</formula>
    </cfRule>
  </conditionalFormatting>
  <conditionalFormatting sqref="Z4:Z43">
    <cfRule type="cellIs" dxfId="1197" priority="16" operator="equal">
      <formula>0</formula>
    </cfRule>
  </conditionalFormatting>
  <conditionalFormatting sqref="AB4:AB43 AS4:AS43">
    <cfRule type="expression" dxfId="1196" priority="48">
      <formula>OR($I4="Anual",$I4="Semestral",$I4="Trimestral")</formula>
    </cfRule>
    <cfRule type="expression" dxfId="1195" priority="49">
      <formula>OR($I4="Mensual",$I4="Cuatrimestral",$I4="Bimestral")</formula>
    </cfRule>
  </conditionalFormatting>
  <conditionalFormatting sqref="AD4:AE31 H4:H43 AA4:AB43 AG4:AH43 AJ4:AK43 AO4:AP43 AR4:AS43 AU4:AV43 AX4:AY43 BC4:BD43 BF4:BG43 BI4:BJ43 BL4:BM43 BQ4:BR43 BU4:BV43 BY4:BZ43 AD32:AD33 AD34:AE43">
    <cfRule type="expression" dxfId="1194" priority="43">
      <formula>$G4&lt;&gt;"Porcentaje"</formula>
    </cfRule>
    <cfRule type="expression" dxfId="1193" priority="44">
      <formula>$G4="Porcentaje"</formula>
    </cfRule>
  </conditionalFormatting>
  <conditionalFormatting sqref="AE4:AE31 AE34:AE43">
    <cfRule type="expression" dxfId="1192" priority="32">
      <formula>OR($I4="Anual",$I4="Cuatrimestral",$I4="Semestral",$I4="Trimestral",$I4="Bimestral")</formula>
    </cfRule>
    <cfRule type="expression" dxfId="1191" priority="33">
      <formula>$I4="Mensual"</formula>
    </cfRule>
    <cfRule type="expression" dxfId="1190" priority="34">
      <formula>OR(Z4="Anual",Z4="Cuatrimestral",Z4="Semestral",Z4="Trimestral",Z4="Bimestral")</formula>
    </cfRule>
    <cfRule type="expression" dxfId="1189" priority="35">
      <formula>Z4="Mensual"</formula>
    </cfRule>
  </conditionalFormatting>
  <conditionalFormatting sqref="AE32">
    <cfRule type="expression" dxfId="1188" priority="1">
      <formula>$G32&lt;&gt;"Porcentaje"</formula>
    </cfRule>
    <cfRule type="expression" dxfId="1187" priority="2">
      <formula>$G32="Porcentaje"</formula>
    </cfRule>
    <cfRule type="expression" dxfId="1186" priority="3">
      <formula>OR($I32="Anual",$I32="Semestral",$I32="Trimestral")</formula>
    </cfRule>
    <cfRule type="expression" dxfId="1185" priority="4">
      <formula>OR($I32="Mensual",$I32="Cuatrimestral",$I32="Bimestral")</formula>
    </cfRule>
  </conditionalFormatting>
  <conditionalFormatting sqref="AE33">
    <cfRule type="expression" dxfId="1184" priority="72">
      <formula>$G32&lt;&gt;"Porcentaje"</formula>
    </cfRule>
    <cfRule type="expression" dxfId="1183" priority="73">
      <formula>$G32="Porcentaje"</formula>
    </cfRule>
    <cfRule type="expression" dxfId="1182" priority="74">
      <formula>OR($I32="Anual",$I32="Cuatrimestral",$I32="Semestral",$I32="Trimestral",$I32="Bimestral")</formula>
    </cfRule>
    <cfRule type="expression" dxfId="1181" priority="75">
      <formula>$I32="Mensual"</formula>
    </cfRule>
    <cfRule type="expression" dxfId="1180" priority="76">
      <formula>OR(Z32="Anual",Z32="Cuatrimestral",Z32="Semestral",Z32="Trimestral",Z32="Bimestral")</formula>
    </cfRule>
    <cfRule type="expression" dxfId="1179" priority="77">
      <formula>Z32="Mensual"</formula>
    </cfRule>
  </conditionalFormatting>
  <conditionalFormatting sqref="AH4:AH43">
    <cfRule type="expression" dxfId="1178" priority="46">
      <formula>OR($I4="Anual",$I4="Cuatrimestral")</formula>
    </cfRule>
    <cfRule type="expression" dxfId="1177" priority="47">
      <formula>OR($I4="Mensual",$I4="Semestral",$I4="Bimestral",$I4="Trimestral")</formula>
    </cfRule>
  </conditionalFormatting>
  <conditionalFormatting sqref="AN4:AN43">
    <cfRule type="cellIs" dxfId="1176" priority="6" operator="equal">
      <formula>0</formula>
    </cfRule>
  </conditionalFormatting>
  <conditionalFormatting sqref="AP4:AP43 BG4:BG43">
    <cfRule type="expression" dxfId="1175" priority="36">
      <formula>OR($I4="Anual",$I4="Cuatrimestral",$I4="Semestral",$I4="Trimestral",$I4="Bimestral")</formula>
    </cfRule>
    <cfRule type="expression" dxfId="1174" priority="37">
      <formula>$I4="Mensual"</formula>
    </cfRule>
  </conditionalFormatting>
  <conditionalFormatting sqref="AV4:AV43">
    <cfRule type="expression" dxfId="1173" priority="50">
      <formula>OR($I4="Anual",$I4="Cuatrimestral",$I4="Semestral",$I4="Bimestral")</formula>
    </cfRule>
    <cfRule type="expression" dxfId="1172" priority="51">
      <formula>OR($I4="Mensual",$I4="Trimestral")</formula>
    </cfRule>
  </conditionalFormatting>
  <conditionalFormatting sqref="BB5">
    <cfRule type="cellIs" dxfId="1171" priority="14" operator="equal">
      <formula>0</formula>
    </cfRule>
  </conditionalFormatting>
  <conditionalFormatting sqref="BB9">
    <cfRule type="cellIs" dxfId="1170" priority="13" operator="equal">
      <formula>0</formula>
    </cfRule>
  </conditionalFormatting>
  <conditionalFormatting sqref="BB11">
    <cfRule type="cellIs" dxfId="1169" priority="5" operator="equal">
      <formula>0</formula>
    </cfRule>
  </conditionalFormatting>
  <conditionalFormatting sqref="BB15">
    <cfRule type="cellIs" dxfId="1168" priority="12" operator="equal">
      <formula>0</formula>
    </cfRule>
  </conditionalFormatting>
  <conditionalFormatting sqref="BD4:BD43">
    <cfRule type="expression" dxfId="1167" priority="52">
      <formula>OR($I4="Anual",$I4="Cuatrimestral",$I4="Semestral",$I4="Trimestral")</formula>
    </cfRule>
    <cfRule type="expression" dxfId="1166" priority="53">
      <formula>OR($I4="Mensual",$I4="Bimestral")</formula>
    </cfRule>
  </conditionalFormatting>
  <conditionalFormatting sqref="BJ4:BJ43">
    <cfRule type="expression" dxfId="1165" priority="45">
      <formula>OR($I4="Mensual",$I4="Semestral",$I4="Bimestral",$I4="Trimestral",$I4="Cuatrimestral",I4="Anual")</formula>
    </cfRule>
  </conditionalFormatting>
  <conditionalFormatting sqref="BP9:BP11">
    <cfRule type="cellIs" dxfId="1164" priority="8" operator="equal">
      <formula>0</formula>
    </cfRule>
  </conditionalFormatting>
  <conditionalFormatting sqref="BP15">
    <cfRule type="cellIs" dxfId="1163" priority="11" operator="equal">
      <formula>0</formula>
    </cfRule>
  </conditionalFormatting>
  <conditionalFormatting sqref="CC5:CC6">
    <cfRule type="cellIs" dxfId="1162" priority="10" operator="equal">
      <formula>0</formula>
    </cfRule>
  </conditionalFormatting>
  <conditionalFormatting sqref="CC9">
    <cfRule type="cellIs" dxfId="1161" priority="7" operator="equal">
      <formula>0</formula>
    </cfRule>
  </conditionalFormatting>
  <conditionalFormatting sqref="CC11">
    <cfRule type="cellIs" dxfId="1160" priority="9" operator="equal">
      <formula>0</formula>
    </cfRule>
  </conditionalFormatting>
  <hyperlinks>
    <hyperlink ref="Q44" location="Principal!A1" display="volver al índice" xr:uid="{17032E67-798C-4E66-AD69-FD547D9805F6}"/>
    <hyperlink ref="CC44" location="Principal!A1" display="volver al índice" xr:uid="{10F0F6E9-2A7E-4356-8529-C1D249EB6A2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3" operator="containsText" id="{B60A294A-6058-45B0-929D-D6002456063C}">
            <xm:f>NOT(ISERROR(SEARCH("-",Y4)))</xm:f>
            <xm:f>"-"</xm:f>
            <x14:dxf>
              <fill>
                <patternFill>
                  <bgColor rgb="FF000000"/>
                </patternFill>
              </fill>
            </x14:dxf>
          </x14:cfRule>
          <xm:sqref>Y4:Y43 AM4:AM43 BA4:BA43 BO4:BO43 BT4:BT43 BX4:BX43 CB4:CB43</xm:sqref>
        </x14:conditionalFormatting>
      </x14:conditionalFormattings>
    </ext>
  </extLst>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0BFD-3B49-4004-9D97-DFA35D9F8F32}">
  <sheetPr codeName="Sheet16">
    <pageSetUpPr fitToPage="1"/>
  </sheetPr>
  <dimension ref="A1:Q49"/>
  <sheetViews>
    <sheetView zoomScale="60" zoomScaleNormal="60" workbookViewId="0">
      <pane xSplit="5" ySplit="3" topLeftCell="M19"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5">
      <c r="A1" s="5"/>
      <c r="B1" s="6" t="s">
        <v>118</v>
      </c>
      <c r="C1" s="7"/>
      <c r="D1" s="43">
        <v>1</v>
      </c>
      <c r="E1" s="9" t="s">
        <v>488</v>
      </c>
      <c r="F1" s="9"/>
      <c r="G1" s="9"/>
      <c r="H1" s="9"/>
      <c r="I1" s="10"/>
      <c r="J1" s="11"/>
      <c r="K1" s="12"/>
      <c r="L1" s="41"/>
      <c r="M1" s="14"/>
      <c r="N1" s="14"/>
      <c r="O1" s="15"/>
      <c r="P1" s="15"/>
      <c r="Q1" s="375"/>
    </row>
    <row r="2" spans="1:17" ht="69" customHeight="1" thickBot="1" x14ac:dyDescent="0.35">
      <c r="A2" s="5"/>
      <c r="B2" s="6"/>
      <c r="C2" s="43"/>
      <c r="D2" s="43"/>
      <c r="E2" s="17" t="s">
        <v>2904</v>
      </c>
      <c r="F2" s="18"/>
      <c r="G2" s="18"/>
      <c r="H2" s="19"/>
      <c r="I2" s="10"/>
      <c r="J2" s="11"/>
      <c r="K2" s="12"/>
      <c r="L2" s="41"/>
      <c r="M2" s="20" t="s">
        <v>119</v>
      </c>
      <c r="N2" s="20"/>
      <c r="O2" s="21"/>
      <c r="P2" s="21"/>
      <c r="Q2" s="376"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377" t="s">
        <v>120</v>
      </c>
    </row>
    <row r="4" spans="1:17" ht="151.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2905</v>
      </c>
      <c r="M4" s="30">
        <v>0.66500000000000004</v>
      </c>
      <c r="N4" s="30">
        <v>1</v>
      </c>
      <c r="O4" s="31">
        <v>1.5037593984962405</v>
      </c>
      <c r="P4" s="31">
        <v>1.5037593984962405</v>
      </c>
      <c r="Q4" s="44" t="s">
        <v>2906</v>
      </c>
    </row>
    <row r="5" spans="1:17" ht="57.75" thickTop="1" thickBot="1" x14ac:dyDescent="0.3">
      <c r="A5" s="25">
        <v>136</v>
      </c>
      <c r="B5" s="26" t="s">
        <v>438</v>
      </c>
      <c r="C5" s="27" t="s">
        <v>127</v>
      </c>
      <c r="D5" s="27" t="s">
        <v>240</v>
      </c>
      <c r="E5" s="27" t="s">
        <v>241</v>
      </c>
      <c r="F5" s="27" t="s">
        <v>242</v>
      </c>
      <c r="G5" s="27" t="s">
        <v>231</v>
      </c>
      <c r="H5" s="28">
        <v>2530000000</v>
      </c>
      <c r="I5" s="27" t="s">
        <v>123</v>
      </c>
      <c r="J5" s="27" t="s">
        <v>124</v>
      </c>
      <c r="K5" s="29" t="s">
        <v>36</v>
      </c>
      <c r="L5" s="226" t="s">
        <v>2907</v>
      </c>
      <c r="M5" s="30">
        <v>2530000000</v>
      </c>
      <c r="N5" s="30">
        <v>12120115595</v>
      </c>
      <c r="O5" s="31">
        <v>4.790559523715415</v>
      </c>
      <c r="P5" s="31">
        <v>2</v>
      </c>
      <c r="Q5" s="44" t="s">
        <v>2908</v>
      </c>
    </row>
    <row r="6" spans="1:17" ht="76.5" thickTop="1" thickBot="1" x14ac:dyDescent="0.3">
      <c r="A6" s="25">
        <v>145</v>
      </c>
      <c r="B6" s="26" t="s">
        <v>438</v>
      </c>
      <c r="C6" s="27" t="s">
        <v>127</v>
      </c>
      <c r="D6" s="27" t="s">
        <v>249</v>
      </c>
      <c r="E6" s="27" t="s">
        <v>250</v>
      </c>
      <c r="F6" s="27" t="s">
        <v>251</v>
      </c>
      <c r="G6" s="27" t="s">
        <v>231</v>
      </c>
      <c r="H6" s="28">
        <v>5204000000</v>
      </c>
      <c r="I6" s="27" t="s">
        <v>123</v>
      </c>
      <c r="J6" s="27" t="s">
        <v>124</v>
      </c>
      <c r="K6" s="29" t="s">
        <v>38</v>
      </c>
      <c r="L6" s="226" t="s">
        <v>2907</v>
      </c>
      <c r="M6" s="30">
        <v>5204000000</v>
      </c>
      <c r="N6" s="30">
        <v>154153045902</v>
      </c>
      <c r="O6" s="31">
        <v>29.6220303424289</v>
      </c>
      <c r="P6" s="31">
        <v>2</v>
      </c>
      <c r="Q6" s="44" t="s">
        <v>2909</v>
      </c>
    </row>
    <row r="7" spans="1:17" ht="95.25" thickTop="1" thickBot="1" x14ac:dyDescent="0.3">
      <c r="A7" s="25">
        <v>132</v>
      </c>
      <c r="B7" s="26" t="s">
        <v>438</v>
      </c>
      <c r="C7" s="27" t="s">
        <v>127</v>
      </c>
      <c r="D7" s="27" t="s">
        <v>358</v>
      </c>
      <c r="E7" s="27" t="s">
        <v>442</v>
      </c>
      <c r="F7" s="27" t="s">
        <v>442</v>
      </c>
      <c r="G7" s="27" t="s">
        <v>231</v>
      </c>
      <c r="H7" s="28">
        <v>46690000000</v>
      </c>
      <c r="I7" s="27" t="s">
        <v>123</v>
      </c>
      <c r="J7" s="27" t="s">
        <v>124</v>
      </c>
      <c r="K7" s="29" t="s">
        <v>238</v>
      </c>
      <c r="L7" s="52" t="s">
        <v>2910</v>
      </c>
      <c r="M7" s="30">
        <v>46690000000</v>
      </c>
      <c r="N7" s="30">
        <v>52703601100</v>
      </c>
      <c r="O7" s="31">
        <v>1.128798481473549</v>
      </c>
      <c r="P7" s="31">
        <v>1.128798481473549</v>
      </c>
      <c r="Q7" s="44" t="s">
        <v>2911</v>
      </c>
    </row>
    <row r="8" spans="1:17" ht="39" thickTop="1" thickBot="1" x14ac:dyDescent="0.3">
      <c r="A8" s="25">
        <v>65</v>
      </c>
      <c r="B8" s="26" t="s">
        <v>438</v>
      </c>
      <c r="C8" s="27" t="s">
        <v>127</v>
      </c>
      <c r="D8" s="27" t="s">
        <v>128</v>
      </c>
      <c r="E8" s="27" t="s">
        <v>359</v>
      </c>
      <c r="F8" s="27" t="s">
        <v>360</v>
      </c>
      <c r="G8" s="27" t="s">
        <v>122</v>
      </c>
      <c r="H8" s="28">
        <v>1</v>
      </c>
      <c r="I8" s="27" t="s">
        <v>132</v>
      </c>
      <c r="J8" s="27" t="s">
        <v>126</v>
      </c>
      <c r="K8" s="29" t="s">
        <v>15</v>
      </c>
      <c r="L8" s="226" t="s">
        <v>2912</v>
      </c>
      <c r="M8" s="30">
        <v>1</v>
      </c>
      <c r="N8" s="30">
        <v>1</v>
      </c>
      <c r="O8" s="31">
        <v>1</v>
      </c>
      <c r="P8" s="31">
        <v>1</v>
      </c>
      <c r="Q8" s="44" t="s">
        <v>2913</v>
      </c>
    </row>
    <row r="9" spans="1:17" ht="320.25" thickTop="1" thickBot="1" x14ac:dyDescent="0.3">
      <c r="A9" s="25">
        <v>2</v>
      </c>
      <c r="B9" s="26" t="s">
        <v>438</v>
      </c>
      <c r="C9" s="27" t="s">
        <v>127</v>
      </c>
      <c r="D9" s="27" t="s">
        <v>265</v>
      </c>
      <c r="E9" s="27" t="s">
        <v>444</v>
      </c>
      <c r="F9" s="27" t="s">
        <v>445</v>
      </c>
      <c r="G9" s="27" t="s">
        <v>440</v>
      </c>
      <c r="H9" s="28">
        <v>154497.10079572082</v>
      </c>
      <c r="I9" s="27" t="s">
        <v>123</v>
      </c>
      <c r="J9" s="27" t="s">
        <v>124</v>
      </c>
      <c r="K9" s="29" t="s">
        <v>45</v>
      </c>
      <c r="L9" s="52" t="s">
        <v>2914</v>
      </c>
      <c r="M9" s="30">
        <v>154497.10079572082</v>
      </c>
      <c r="N9" s="30">
        <v>154563.1</v>
      </c>
      <c r="O9" s="31">
        <v>1.0004271873319257</v>
      </c>
      <c r="P9" s="31">
        <v>1.0004271873319257</v>
      </c>
      <c r="Q9" s="44" t="s">
        <v>2915</v>
      </c>
    </row>
    <row r="10" spans="1:17" ht="114" thickTop="1" thickBot="1" x14ac:dyDescent="0.3">
      <c r="A10" s="25">
        <v>137</v>
      </c>
      <c r="B10" s="26" t="s">
        <v>438</v>
      </c>
      <c r="C10" s="27" t="s">
        <v>127</v>
      </c>
      <c r="D10" s="27" t="s">
        <v>489</v>
      </c>
      <c r="E10" s="27" t="s">
        <v>243</v>
      </c>
      <c r="F10" s="27" t="s">
        <v>244</v>
      </c>
      <c r="G10" s="27" t="s">
        <v>231</v>
      </c>
      <c r="H10" s="28">
        <v>914000000.00000024</v>
      </c>
      <c r="I10" s="27" t="s">
        <v>123</v>
      </c>
      <c r="J10" s="27" t="s">
        <v>124</v>
      </c>
      <c r="K10" s="29" t="s">
        <v>36</v>
      </c>
      <c r="L10" s="226" t="s">
        <v>2907</v>
      </c>
      <c r="M10" s="30">
        <v>914000000.00000024</v>
      </c>
      <c r="N10" s="30">
        <v>145791000</v>
      </c>
      <c r="O10" s="31">
        <v>0.15950875273522971</v>
      </c>
      <c r="P10" s="31">
        <v>0.15950875273522971</v>
      </c>
      <c r="Q10" s="44" t="s">
        <v>2916</v>
      </c>
    </row>
    <row r="11" spans="1:17" ht="76.5" thickTop="1" thickBot="1" x14ac:dyDescent="0.3">
      <c r="A11" s="25">
        <v>146</v>
      </c>
      <c r="B11" s="26" t="s">
        <v>438</v>
      </c>
      <c r="C11" s="27" t="s">
        <v>127</v>
      </c>
      <c r="D11" s="27" t="s">
        <v>249</v>
      </c>
      <c r="E11" s="27" t="s">
        <v>490</v>
      </c>
      <c r="F11" s="27" t="s">
        <v>491</v>
      </c>
      <c r="G11" s="27" t="s">
        <v>231</v>
      </c>
      <c r="H11" s="28">
        <v>5546820000</v>
      </c>
      <c r="I11" s="27" t="s">
        <v>123</v>
      </c>
      <c r="J11" s="27" t="s">
        <v>124</v>
      </c>
      <c r="K11" s="29" t="s">
        <v>38</v>
      </c>
      <c r="L11" s="226" t="s">
        <v>2907</v>
      </c>
      <c r="M11" s="30">
        <v>5546820000</v>
      </c>
      <c r="N11" s="30">
        <v>154526020054</v>
      </c>
      <c r="O11" s="31">
        <v>27.858488296717759</v>
      </c>
      <c r="P11" s="31">
        <v>2</v>
      </c>
      <c r="Q11" s="44" t="s">
        <v>2917</v>
      </c>
    </row>
    <row r="12" spans="1:17" ht="76.5" thickTop="1" thickBot="1" x14ac:dyDescent="0.3">
      <c r="A12" s="25">
        <v>133</v>
      </c>
      <c r="B12" s="26" t="s">
        <v>438</v>
      </c>
      <c r="C12" s="27" t="s">
        <v>127</v>
      </c>
      <c r="D12" s="27" t="s">
        <v>358</v>
      </c>
      <c r="E12" s="27" t="s">
        <v>237</v>
      </c>
      <c r="F12" s="27" t="s">
        <v>237</v>
      </c>
      <c r="G12" s="27" t="s">
        <v>231</v>
      </c>
      <c r="H12" s="28">
        <v>20877000000</v>
      </c>
      <c r="I12" s="27" t="s">
        <v>123</v>
      </c>
      <c r="J12" s="27" t="s">
        <v>124</v>
      </c>
      <c r="K12" s="29" t="s">
        <v>238</v>
      </c>
      <c r="L12" s="52" t="s">
        <v>2910</v>
      </c>
      <c r="M12" s="30">
        <v>20877000000</v>
      </c>
      <c r="N12" s="30">
        <v>26206005642</v>
      </c>
      <c r="O12" s="31">
        <v>1.2552572516166116</v>
      </c>
      <c r="P12" s="31">
        <v>1.2552572516166116</v>
      </c>
      <c r="Q12" s="44" t="s">
        <v>2918</v>
      </c>
    </row>
    <row r="13" spans="1:17" ht="64.5" thickTop="1" thickBot="1" x14ac:dyDescent="0.3">
      <c r="A13" s="25">
        <v>66</v>
      </c>
      <c r="B13" s="26" t="s">
        <v>438</v>
      </c>
      <c r="C13" s="27" t="s">
        <v>127</v>
      </c>
      <c r="D13" s="27" t="s">
        <v>128</v>
      </c>
      <c r="E13" s="27" t="s">
        <v>361</v>
      </c>
      <c r="F13" s="27" t="s">
        <v>383</v>
      </c>
      <c r="G13" s="27" t="s">
        <v>122</v>
      </c>
      <c r="H13" s="28">
        <v>1</v>
      </c>
      <c r="I13" s="27" t="s">
        <v>132</v>
      </c>
      <c r="J13" s="27" t="s">
        <v>126</v>
      </c>
      <c r="K13" s="29" t="s">
        <v>15</v>
      </c>
      <c r="L13" s="226" t="s">
        <v>2912</v>
      </c>
      <c r="M13" s="30">
        <v>1</v>
      </c>
      <c r="N13" s="30">
        <v>1</v>
      </c>
      <c r="O13" s="31">
        <v>1</v>
      </c>
      <c r="P13" s="31">
        <v>1</v>
      </c>
      <c r="Q13" s="378" t="s">
        <v>2919</v>
      </c>
    </row>
    <row r="14" spans="1:17" ht="57.75" thickTop="1" thickBot="1" x14ac:dyDescent="0.3">
      <c r="A14" s="68">
        <v>109</v>
      </c>
      <c r="B14" s="51" t="s">
        <v>438</v>
      </c>
      <c r="C14" s="227" t="s">
        <v>290</v>
      </c>
      <c r="D14" s="227" t="s">
        <v>290</v>
      </c>
      <c r="E14" s="227" t="s">
        <v>317</v>
      </c>
      <c r="F14" s="227" t="s">
        <v>121</v>
      </c>
      <c r="G14" s="227" t="s">
        <v>122</v>
      </c>
      <c r="H14" s="227">
        <v>0.95</v>
      </c>
      <c r="I14" s="227" t="s">
        <v>123</v>
      </c>
      <c r="J14" s="227" t="s">
        <v>124</v>
      </c>
      <c r="K14" s="227" t="s">
        <v>93</v>
      </c>
      <c r="L14" s="228" t="s">
        <v>621</v>
      </c>
      <c r="M14" s="229">
        <v>0.95</v>
      </c>
      <c r="N14" s="229">
        <v>0.89100000000000001</v>
      </c>
      <c r="O14" s="230">
        <v>0.93789473684210534</v>
      </c>
      <c r="P14" s="230">
        <v>0.93789473684210534</v>
      </c>
      <c r="Q14" s="378" t="s">
        <v>2920</v>
      </c>
    </row>
    <row r="15" spans="1:17" ht="76.5" thickTop="1" thickBot="1" x14ac:dyDescent="0.3">
      <c r="A15" s="25">
        <v>32</v>
      </c>
      <c r="B15" s="26" t="s">
        <v>438</v>
      </c>
      <c r="C15" s="27" t="s">
        <v>127</v>
      </c>
      <c r="D15" s="27" t="s">
        <v>177</v>
      </c>
      <c r="E15" s="27" t="s">
        <v>182</v>
      </c>
      <c r="F15" s="27" t="s">
        <v>183</v>
      </c>
      <c r="G15" s="27" t="s">
        <v>440</v>
      </c>
      <c r="H15" s="28">
        <v>1529</v>
      </c>
      <c r="I15" s="27" t="s">
        <v>123</v>
      </c>
      <c r="J15" s="27" t="s">
        <v>124</v>
      </c>
      <c r="K15" s="29" t="s">
        <v>18</v>
      </c>
      <c r="L15" s="226" t="s">
        <v>2921</v>
      </c>
      <c r="M15" s="30">
        <v>1529</v>
      </c>
      <c r="N15" s="30">
        <v>2079.0639999999999</v>
      </c>
      <c r="O15" s="31">
        <v>1.3597540876389795</v>
      </c>
      <c r="P15" s="31">
        <v>1.3597540876389795</v>
      </c>
      <c r="Q15" s="44" t="s">
        <v>2922</v>
      </c>
    </row>
    <row r="16" spans="1:17" ht="76.5" thickTop="1" thickBot="1" x14ac:dyDescent="0.3">
      <c r="A16" s="25">
        <v>138</v>
      </c>
      <c r="B16" s="26" t="s">
        <v>438</v>
      </c>
      <c r="C16" s="27" t="s">
        <v>127</v>
      </c>
      <c r="D16" s="27" t="s">
        <v>489</v>
      </c>
      <c r="E16" s="27" t="s">
        <v>245</v>
      </c>
      <c r="F16" s="27" t="s">
        <v>492</v>
      </c>
      <c r="G16" s="27" t="s">
        <v>231</v>
      </c>
      <c r="H16" s="28">
        <v>2347000000</v>
      </c>
      <c r="I16" s="27" t="s">
        <v>123</v>
      </c>
      <c r="J16" s="27" t="s">
        <v>124</v>
      </c>
      <c r="K16" s="29" t="s">
        <v>36</v>
      </c>
      <c r="L16" s="226" t="s">
        <v>2907</v>
      </c>
      <c r="M16" s="30">
        <v>2347000000</v>
      </c>
      <c r="N16" s="30">
        <v>7847795000</v>
      </c>
      <c r="O16" s="31">
        <v>3.3437558585428206</v>
      </c>
      <c r="P16" s="31">
        <v>2</v>
      </c>
      <c r="Q16" s="44" t="s">
        <v>2923</v>
      </c>
    </row>
    <row r="17" spans="1:17" ht="76.5" thickTop="1" thickBot="1" x14ac:dyDescent="0.3">
      <c r="A17" s="25">
        <v>147</v>
      </c>
      <c r="B17" s="26" t="s">
        <v>438</v>
      </c>
      <c r="C17" s="27" t="s">
        <v>127</v>
      </c>
      <c r="D17" s="27" t="s">
        <v>249</v>
      </c>
      <c r="E17" s="27" t="s">
        <v>252</v>
      </c>
      <c r="F17" s="27" t="s">
        <v>252</v>
      </c>
      <c r="G17" s="27" t="s">
        <v>231</v>
      </c>
      <c r="H17" s="28">
        <v>360000000</v>
      </c>
      <c r="I17" s="27" t="s">
        <v>123</v>
      </c>
      <c r="J17" s="27" t="s">
        <v>124</v>
      </c>
      <c r="K17" s="29" t="s">
        <v>38</v>
      </c>
      <c r="L17" s="52" t="s">
        <v>2907</v>
      </c>
      <c r="M17" s="30">
        <v>360000000</v>
      </c>
      <c r="N17" s="30">
        <v>409811600</v>
      </c>
      <c r="O17" s="31">
        <v>1.1383655555555556</v>
      </c>
      <c r="P17" s="31">
        <v>1.1383655555555556</v>
      </c>
      <c r="Q17" s="44" t="s">
        <v>2924</v>
      </c>
    </row>
    <row r="18" spans="1:17" ht="76.5" thickTop="1" thickBot="1" x14ac:dyDescent="0.3">
      <c r="A18" s="25">
        <v>98</v>
      </c>
      <c r="B18" s="51" t="s">
        <v>438</v>
      </c>
      <c r="C18" s="27" t="s">
        <v>290</v>
      </c>
      <c r="D18" s="27" t="s">
        <v>446</v>
      </c>
      <c r="E18" s="27" t="s">
        <v>125</v>
      </c>
      <c r="F18" s="27" t="s">
        <v>331</v>
      </c>
      <c r="G18" s="27" t="s">
        <v>122</v>
      </c>
      <c r="H18" s="28">
        <v>0.95</v>
      </c>
      <c r="I18" s="27" t="s">
        <v>123</v>
      </c>
      <c r="J18" s="27" t="s">
        <v>126</v>
      </c>
      <c r="K18" s="45" t="s">
        <v>93</v>
      </c>
      <c r="L18" s="231" t="s">
        <v>621</v>
      </c>
      <c r="M18" s="46">
        <v>0.95</v>
      </c>
      <c r="N18" s="46">
        <v>0.876</v>
      </c>
      <c r="O18" s="47">
        <v>0.92210526315789476</v>
      </c>
      <c r="P18" s="47">
        <v>0.92210526315789476</v>
      </c>
      <c r="Q18" s="379" t="s">
        <v>2925</v>
      </c>
    </row>
    <row r="19" spans="1:17" ht="95.25" thickTop="1" thickBot="1" x14ac:dyDescent="0.3">
      <c r="A19" s="25">
        <v>4</v>
      </c>
      <c r="B19" s="26" t="s">
        <v>438</v>
      </c>
      <c r="C19" s="27" t="s">
        <v>127</v>
      </c>
      <c r="D19" s="27" t="s">
        <v>268</v>
      </c>
      <c r="E19" s="27" t="s">
        <v>269</v>
      </c>
      <c r="F19" s="27" t="s">
        <v>447</v>
      </c>
      <c r="G19" s="27" t="s">
        <v>207</v>
      </c>
      <c r="H19" s="28">
        <v>549</v>
      </c>
      <c r="I19" s="27" t="s">
        <v>123</v>
      </c>
      <c r="J19" s="27" t="s">
        <v>124</v>
      </c>
      <c r="K19" s="29" t="s">
        <v>45</v>
      </c>
      <c r="L19" s="226" t="s">
        <v>2926</v>
      </c>
      <c r="M19" s="30">
        <v>549</v>
      </c>
      <c r="N19" s="30">
        <v>557</v>
      </c>
      <c r="O19" s="31">
        <v>1.0145719489981786</v>
      </c>
      <c r="P19" s="31">
        <v>1.0145719489981786</v>
      </c>
      <c r="Q19" s="327" t="s">
        <v>2927</v>
      </c>
    </row>
    <row r="20" spans="1:17" ht="64.5" thickTop="1" thickBot="1" x14ac:dyDescent="0.3">
      <c r="A20" s="25">
        <v>234</v>
      </c>
      <c r="B20" s="26" t="s">
        <v>438</v>
      </c>
      <c r="C20" s="27" t="s">
        <v>127</v>
      </c>
      <c r="D20" s="27" t="s">
        <v>489</v>
      </c>
      <c r="E20" s="27" t="s">
        <v>493</v>
      </c>
      <c r="F20" s="27" t="s">
        <v>493</v>
      </c>
      <c r="G20" s="27" t="s">
        <v>231</v>
      </c>
      <c r="H20" s="28">
        <v>3261000000</v>
      </c>
      <c r="I20" s="27" t="s">
        <v>123</v>
      </c>
      <c r="J20" s="27" t="s">
        <v>124</v>
      </c>
      <c r="K20" s="29" t="s">
        <v>36</v>
      </c>
      <c r="L20" s="226" t="s">
        <v>2907</v>
      </c>
      <c r="M20" s="30">
        <v>3261000000</v>
      </c>
      <c r="N20" s="30">
        <v>820914000</v>
      </c>
      <c r="O20" s="31">
        <v>0.25173689052437903</v>
      </c>
      <c r="P20" s="31">
        <v>0.25173689052437903</v>
      </c>
      <c r="Q20" s="44" t="s">
        <v>2928</v>
      </c>
    </row>
    <row r="21" spans="1:17" ht="57.75" thickTop="1" thickBot="1" x14ac:dyDescent="0.3">
      <c r="A21" s="25">
        <v>73</v>
      </c>
      <c r="B21" s="26" t="s">
        <v>449</v>
      </c>
      <c r="C21" s="27" t="s">
        <v>160</v>
      </c>
      <c r="D21" s="27" t="s">
        <v>384</v>
      </c>
      <c r="E21" s="27" t="s">
        <v>167</v>
      </c>
      <c r="F21" s="27" t="s">
        <v>385</v>
      </c>
      <c r="G21" s="27" t="s">
        <v>145</v>
      </c>
      <c r="H21" s="28">
        <v>4</v>
      </c>
      <c r="I21" s="27" t="s">
        <v>123</v>
      </c>
      <c r="J21" s="27" t="s">
        <v>138</v>
      </c>
      <c r="K21" s="29" t="s">
        <v>11</v>
      </c>
      <c r="L21" s="226" t="s">
        <v>2905</v>
      </c>
      <c r="M21" s="30">
        <v>4</v>
      </c>
      <c r="N21" s="30">
        <v>2.8391666666666664</v>
      </c>
      <c r="O21" s="31">
        <v>1.4088641033167011</v>
      </c>
      <c r="P21" s="31">
        <v>1.4088641033167011</v>
      </c>
      <c r="Q21" s="44" t="s">
        <v>2929</v>
      </c>
    </row>
    <row r="22" spans="1:17" ht="57.75" thickTop="1" thickBot="1" x14ac:dyDescent="0.3">
      <c r="A22" s="25">
        <v>74</v>
      </c>
      <c r="B22" s="26" t="s">
        <v>449</v>
      </c>
      <c r="C22" s="27" t="s">
        <v>160</v>
      </c>
      <c r="D22" s="27" t="s">
        <v>494</v>
      </c>
      <c r="E22" s="27" t="s">
        <v>495</v>
      </c>
      <c r="F22" s="27" t="s">
        <v>496</v>
      </c>
      <c r="G22" s="27" t="s">
        <v>145</v>
      </c>
      <c r="H22" s="28">
        <v>5.5</v>
      </c>
      <c r="I22" s="27" t="s">
        <v>123</v>
      </c>
      <c r="J22" s="27" t="s">
        <v>138</v>
      </c>
      <c r="K22" s="29" t="s">
        <v>11</v>
      </c>
      <c r="L22" s="226" t="s">
        <v>2905</v>
      </c>
      <c r="M22" s="30">
        <v>5.5</v>
      </c>
      <c r="N22" s="30">
        <v>5</v>
      </c>
      <c r="O22" s="31">
        <v>1.1000000000000001</v>
      </c>
      <c r="P22" s="31">
        <v>1.1000000000000001</v>
      </c>
      <c r="Q22" s="44" t="s">
        <v>2930</v>
      </c>
    </row>
    <row r="23" spans="1:17" ht="95.25" thickTop="1" thickBot="1" x14ac:dyDescent="0.3">
      <c r="A23" s="25">
        <v>19</v>
      </c>
      <c r="B23" s="26" t="s">
        <v>449</v>
      </c>
      <c r="C23" s="27" t="s">
        <v>160</v>
      </c>
      <c r="D23" s="27" t="s">
        <v>402</v>
      </c>
      <c r="E23" s="27" t="s">
        <v>450</v>
      </c>
      <c r="F23" s="27" t="s">
        <v>451</v>
      </c>
      <c r="G23" s="27" t="s">
        <v>122</v>
      </c>
      <c r="H23" s="28">
        <v>1</v>
      </c>
      <c r="I23" s="27" t="s">
        <v>153</v>
      </c>
      <c r="J23" s="27" t="s">
        <v>261</v>
      </c>
      <c r="K23" s="29" t="s">
        <v>51</v>
      </c>
      <c r="L23" s="52" t="s">
        <v>2931</v>
      </c>
      <c r="M23" s="30">
        <v>1</v>
      </c>
      <c r="N23" s="30">
        <v>1</v>
      </c>
      <c r="O23" s="31">
        <v>1</v>
      </c>
      <c r="P23" s="31">
        <v>1</v>
      </c>
      <c r="Q23" s="44" t="s">
        <v>2932</v>
      </c>
    </row>
    <row r="24" spans="1:17" ht="80.25" thickTop="1" thickBot="1" x14ac:dyDescent="0.3">
      <c r="A24" s="118">
        <v>20</v>
      </c>
      <c r="B24" s="108" t="s">
        <v>449</v>
      </c>
      <c r="C24" s="109" t="s">
        <v>160</v>
      </c>
      <c r="D24" s="109" t="s">
        <v>402</v>
      </c>
      <c r="E24" s="109" t="s">
        <v>452</v>
      </c>
      <c r="F24" s="109" t="s">
        <v>453</v>
      </c>
      <c r="G24" s="109" t="s">
        <v>122</v>
      </c>
      <c r="H24" s="110">
        <v>1</v>
      </c>
      <c r="I24" s="109" t="s">
        <v>130</v>
      </c>
      <c r="J24" s="109" t="s">
        <v>126</v>
      </c>
      <c r="K24" s="95" t="s">
        <v>51</v>
      </c>
      <c r="L24" s="124" t="s">
        <v>2931</v>
      </c>
      <c r="M24" s="99">
        <v>1</v>
      </c>
      <c r="N24" s="99">
        <v>0</v>
      </c>
      <c r="O24" s="98" t="s">
        <v>406</v>
      </c>
      <c r="P24" s="98" t="s">
        <v>291</v>
      </c>
      <c r="Q24" s="380" t="s">
        <v>1146</v>
      </c>
    </row>
    <row r="25" spans="1:17" ht="95.25" thickTop="1" thickBot="1" x14ac:dyDescent="0.3">
      <c r="A25" s="25">
        <v>26</v>
      </c>
      <c r="B25" s="26" t="s">
        <v>449</v>
      </c>
      <c r="C25" s="27" t="s">
        <v>160</v>
      </c>
      <c r="D25" s="27" t="s">
        <v>278</v>
      </c>
      <c r="E25" s="27" t="s">
        <v>454</v>
      </c>
      <c r="F25" s="27" t="s">
        <v>455</v>
      </c>
      <c r="G25" s="27" t="s">
        <v>207</v>
      </c>
      <c r="H25" s="28">
        <v>8</v>
      </c>
      <c r="I25" s="27" t="s">
        <v>132</v>
      </c>
      <c r="J25" s="27" t="s">
        <v>124</v>
      </c>
      <c r="K25" s="29" t="s">
        <v>270</v>
      </c>
      <c r="L25" s="226" t="s">
        <v>2926</v>
      </c>
      <c r="M25" s="30">
        <v>8</v>
      </c>
      <c r="N25" s="30">
        <v>6</v>
      </c>
      <c r="O25" s="31">
        <v>0.75</v>
      </c>
      <c r="P25" s="31">
        <v>0.75</v>
      </c>
      <c r="Q25" s="327" t="s">
        <v>2933</v>
      </c>
    </row>
    <row r="26" spans="1:17" ht="64.5" thickTop="1" thickBot="1" x14ac:dyDescent="0.3">
      <c r="A26" s="25">
        <v>27</v>
      </c>
      <c r="B26" s="26" t="s">
        <v>449</v>
      </c>
      <c r="C26" s="27" t="s">
        <v>160</v>
      </c>
      <c r="D26" s="27" t="s">
        <v>277</v>
      </c>
      <c r="E26" s="27" t="s">
        <v>456</v>
      </c>
      <c r="F26" s="27" t="s">
        <v>457</v>
      </c>
      <c r="G26" s="27" t="s">
        <v>207</v>
      </c>
      <c r="H26" s="28">
        <v>21</v>
      </c>
      <c r="I26" s="27" t="s">
        <v>132</v>
      </c>
      <c r="J26" s="27" t="s">
        <v>124</v>
      </c>
      <c r="K26" s="29" t="s">
        <v>270</v>
      </c>
      <c r="L26" s="226" t="s">
        <v>2926</v>
      </c>
      <c r="M26" s="30">
        <v>21</v>
      </c>
      <c r="N26" s="30">
        <v>24</v>
      </c>
      <c r="O26" s="31">
        <v>1.1428571428571428</v>
      </c>
      <c r="P26" s="31">
        <v>1.1428571428571428</v>
      </c>
      <c r="Q26" s="327" t="s">
        <v>2934</v>
      </c>
    </row>
    <row r="27" spans="1:17" ht="57.75" thickTop="1" thickBot="1" x14ac:dyDescent="0.3">
      <c r="A27" s="25">
        <v>61</v>
      </c>
      <c r="B27" s="26" t="s">
        <v>449</v>
      </c>
      <c r="C27" s="27" t="s">
        <v>133</v>
      </c>
      <c r="D27" s="27" t="s">
        <v>362</v>
      </c>
      <c r="E27" s="27" t="s">
        <v>144</v>
      </c>
      <c r="F27" s="27" t="s">
        <v>363</v>
      </c>
      <c r="G27" s="27" t="s">
        <v>145</v>
      </c>
      <c r="H27" s="28">
        <v>10.199999999999999</v>
      </c>
      <c r="I27" s="27" t="s">
        <v>123</v>
      </c>
      <c r="J27" s="27" t="s">
        <v>138</v>
      </c>
      <c r="K27" s="29" t="s">
        <v>7</v>
      </c>
      <c r="L27" s="226" t="s">
        <v>2905</v>
      </c>
      <c r="M27" s="30">
        <v>10.199999999999999</v>
      </c>
      <c r="N27" s="30">
        <v>4.5833333333333339</v>
      </c>
      <c r="O27" s="31">
        <v>2.2254545454545451</v>
      </c>
      <c r="P27" s="31">
        <v>2</v>
      </c>
      <c r="Q27" s="44" t="s">
        <v>2935</v>
      </c>
    </row>
    <row r="28" spans="1:17" ht="76.5" thickTop="1" thickBot="1" x14ac:dyDescent="0.3">
      <c r="A28" s="25">
        <v>9</v>
      </c>
      <c r="B28" s="26" t="s">
        <v>449</v>
      </c>
      <c r="C28" s="27" t="s">
        <v>133</v>
      </c>
      <c r="D28" s="27" t="s">
        <v>275</v>
      </c>
      <c r="E28" s="27" t="s">
        <v>458</v>
      </c>
      <c r="F28" s="27" t="s">
        <v>459</v>
      </c>
      <c r="G28" s="27" t="s">
        <v>122</v>
      </c>
      <c r="H28" s="28">
        <v>1</v>
      </c>
      <c r="I28" s="27" t="s">
        <v>132</v>
      </c>
      <c r="J28" s="27" t="s">
        <v>124</v>
      </c>
      <c r="K28" s="29" t="s">
        <v>57</v>
      </c>
      <c r="L28" s="52" t="s">
        <v>2931</v>
      </c>
      <c r="M28" s="30">
        <v>1</v>
      </c>
      <c r="N28" s="30">
        <v>1</v>
      </c>
      <c r="O28" s="31">
        <v>1</v>
      </c>
      <c r="P28" s="31">
        <v>1</v>
      </c>
      <c r="Q28" s="44" t="s">
        <v>2936</v>
      </c>
    </row>
    <row r="29" spans="1:17" ht="57.75" thickTop="1" thickBot="1" x14ac:dyDescent="0.3">
      <c r="A29" s="25">
        <v>71</v>
      </c>
      <c r="B29" s="26" t="s">
        <v>460</v>
      </c>
      <c r="C29" s="27" t="s">
        <v>149</v>
      </c>
      <c r="D29" s="27" t="s">
        <v>461</v>
      </c>
      <c r="E29" s="27" t="s">
        <v>174</v>
      </c>
      <c r="F29" s="27" t="s">
        <v>462</v>
      </c>
      <c r="G29" s="27" t="s">
        <v>122</v>
      </c>
      <c r="H29" s="28">
        <v>1</v>
      </c>
      <c r="I29" s="27" t="s">
        <v>153</v>
      </c>
      <c r="J29" s="27" t="s">
        <v>126</v>
      </c>
      <c r="K29" s="29" t="s">
        <v>13</v>
      </c>
      <c r="L29" s="226" t="s">
        <v>2905</v>
      </c>
      <c r="M29" s="30">
        <v>1</v>
      </c>
      <c r="N29" s="30">
        <v>0.99199999999999999</v>
      </c>
      <c r="O29" s="31">
        <v>0.99199999999999999</v>
      </c>
      <c r="P29" s="31">
        <v>0.99199999999999999</v>
      </c>
      <c r="Q29" s="44" t="s">
        <v>2937</v>
      </c>
    </row>
    <row r="30" spans="1:17" ht="95.25" thickTop="1" thickBot="1" x14ac:dyDescent="0.3">
      <c r="A30" s="25">
        <v>134</v>
      </c>
      <c r="B30" s="26" t="s">
        <v>460</v>
      </c>
      <c r="C30" s="27" t="s">
        <v>203</v>
      </c>
      <c r="D30" s="27" t="s">
        <v>239</v>
      </c>
      <c r="E30" s="27" t="s">
        <v>463</v>
      </c>
      <c r="F30" s="27" t="s">
        <v>464</v>
      </c>
      <c r="G30" s="27" t="s">
        <v>207</v>
      </c>
      <c r="H30" s="28">
        <v>80</v>
      </c>
      <c r="I30" s="27" t="s">
        <v>132</v>
      </c>
      <c r="J30" s="27" t="s">
        <v>124</v>
      </c>
      <c r="K30" s="29" t="s">
        <v>238</v>
      </c>
      <c r="L30" s="226" t="s">
        <v>2926</v>
      </c>
      <c r="M30" s="30">
        <v>80</v>
      </c>
      <c r="N30" s="30">
        <v>62</v>
      </c>
      <c r="O30" s="31">
        <v>0.77500000000000002</v>
      </c>
      <c r="P30" s="31">
        <v>0.77500000000000002</v>
      </c>
      <c r="Q30" s="327" t="s">
        <v>2938</v>
      </c>
    </row>
    <row r="31" spans="1:17" ht="114" thickTop="1" thickBot="1" x14ac:dyDescent="0.3">
      <c r="A31" s="25">
        <v>235</v>
      </c>
      <c r="B31" s="26" t="s">
        <v>460</v>
      </c>
      <c r="C31" s="27" t="s">
        <v>194</v>
      </c>
      <c r="D31" s="27" t="s">
        <v>389</v>
      </c>
      <c r="E31" s="27" t="s">
        <v>246</v>
      </c>
      <c r="F31" s="27" t="s">
        <v>247</v>
      </c>
      <c r="G31" s="27" t="s">
        <v>440</v>
      </c>
      <c r="H31" s="28">
        <v>4299000000</v>
      </c>
      <c r="I31" s="27" t="s">
        <v>123</v>
      </c>
      <c r="J31" s="27" t="s">
        <v>124</v>
      </c>
      <c r="K31" s="29" t="s">
        <v>36</v>
      </c>
      <c r="L31" s="226" t="s">
        <v>2907</v>
      </c>
      <c r="M31" s="30">
        <v>4299000000</v>
      </c>
      <c r="N31" s="30">
        <v>2652075932</v>
      </c>
      <c r="O31" s="31">
        <v>0.61690531100255874</v>
      </c>
      <c r="P31" s="31">
        <v>0.61690531100255874</v>
      </c>
      <c r="Q31" s="327" t="s">
        <v>2939</v>
      </c>
    </row>
    <row r="32" spans="1:17" ht="57.75" thickTop="1" thickBot="1" x14ac:dyDescent="0.3">
      <c r="A32" s="25">
        <v>135</v>
      </c>
      <c r="B32" s="26" t="s">
        <v>460</v>
      </c>
      <c r="C32" s="27" t="s">
        <v>203</v>
      </c>
      <c r="D32" s="27" t="s">
        <v>465</v>
      </c>
      <c r="E32" s="27" t="s">
        <v>465</v>
      </c>
      <c r="F32" s="27" t="s">
        <v>466</v>
      </c>
      <c r="G32" s="27" t="s">
        <v>207</v>
      </c>
      <c r="H32" s="28">
        <v>18</v>
      </c>
      <c r="I32" s="27" t="s">
        <v>132</v>
      </c>
      <c r="J32" s="27" t="s">
        <v>124</v>
      </c>
      <c r="K32" s="29" t="s">
        <v>238</v>
      </c>
      <c r="L32" s="226" t="s">
        <v>2926</v>
      </c>
      <c r="M32" s="30">
        <v>18</v>
      </c>
      <c r="N32" s="30">
        <v>16</v>
      </c>
      <c r="O32" s="31">
        <v>0.88888888888888884</v>
      </c>
      <c r="P32" s="31">
        <v>0.88888888888888884</v>
      </c>
      <c r="Q32" s="327" t="s">
        <v>2940</v>
      </c>
    </row>
    <row r="33" spans="1:17" ht="48.75" thickTop="1" thickBot="1" x14ac:dyDescent="0.3">
      <c r="A33" s="68">
        <v>104</v>
      </c>
      <c r="B33" s="51" t="s">
        <v>460</v>
      </c>
      <c r="C33" s="227" t="s">
        <v>194</v>
      </c>
      <c r="D33" s="227" t="s">
        <v>319</v>
      </c>
      <c r="E33" s="227" t="s">
        <v>320</v>
      </c>
      <c r="F33" s="227" t="s">
        <v>467</v>
      </c>
      <c r="G33" s="227" t="s">
        <v>122</v>
      </c>
      <c r="H33" s="232">
        <v>0.6885</v>
      </c>
      <c r="I33" s="227" t="s">
        <v>123</v>
      </c>
      <c r="J33" s="227" t="s">
        <v>261</v>
      </c>
      <c r="K33" s="233" t="s">
        <v>87</v>
      </c>
      <c r="L33" s="228" t="s">
        <v>621</v>
      </c>
      <c r="M33" s="229">
        <v>0.6885</v>
      </c>
      <c r="N33" s="229">
        <v>0.79730000000000001</v>
      </c>
      <c r="O33" s="234">
        <v>1.1580246913580248</v>
      </c>
      <c r="P33" s="234">
        <v>1.1580246913580248</v>
      </c>
      <c r="Q33" s="379" t="s">
        <v>2941</v>
      </c>
    </row>
    <row r="34" spans="1:17" ht="57.75" thickTop="1" thickBot="1" x14ac:dyDescent="0.3">
      <c r="A34" s="25">
        <v>62</v>
      </c>
      <c r="B34" s="26" t="s">
        <v>460</v>
      </c>
      <c r="C34" s="27" t="s">
        <v>194</v>
      </c>
      <c r="D34" s="27" t="s">
        <v>389</v>
      </c>
      <c r="E34" s="27" t="s">
        <v>478</v>
      </c>
      <c r="F34" s="27" t="s">
        <v>479</v>
      </c>
      <c r="G34" s="27" t="s">
        <v>207</v>
      </c>
      <c r="H34" s="28">
        <v>1</v>
      </c>
      <c r="I34" s="27" t="s">
        <v>123</v>
      </c>
      <c r="J34" s="27" t="s">
        <v>124</v>
      </c>
      <c r="K34" s="29" t="s">
        <v>38</v>
      </c>
      <c r="L34" s="52" t="s">
        <v>2907</v>
      </c>
      <c r="M34" s="30">
        <v>1</v>
      </c>
      <c r="N34" s="30">
        <v>1</v>
      </c>
      <c r="O34" s="31">
        <v>1</v>
      </c>
      <c r="P34" s="31">
        <v>1</v>
      </c>
      <c r="Q34" s="44" t="s">
        <v>2942</v>
      </c>
    </row>
    <row r="35" spans="1:17" ht="57.75" thickTop="1" thickBot="1" x14ac:dyDescent="0.3">
      <c r="A35" s="25">
        <v>18</v>
      </c>
      <c r="B35" s="26" t="s">
        <v>460</v>
      </c>
      <c r="C35" s="27" t="s">
        <v>203</v>
      </c>
      <c r="D35" s="27" t="s">
        <v>256</v>
      </c>
      <c r="E35" s="27" t="s">
        <v>1032</v>
      </c>
      <c r="F35" s="27" t="s">
        <v>468</v>
      </c>
      <c r="G35" s="27" t="s">
        <v>122</v>
      </c>
      <c r="H35" s="28">
        <v>1</v>
      </c>
      <c r="I35" s="27" t="s">
        <v>132</v>
      </c>
      <c r="J35" s="27" t="s">
        <v>124</v>
      </c>
      <c r="K35" s="29" t="s">
        <v>238</v>
      </c>
      <c r="L35" s="52" t="s">
        <v>2910</v>
      </c>
      <c r="M35" s="30">
        <v>1</v>
      </c>
      <c r="N35" s="30">
        <v>1</v>
      </c>
      <c r="O35" s="31">
        <v>1</v>
      </c>
      <c r="P35" s="31">
        <v>1</v>
      </c>
      <c r="Q35" s="44" t="s">
        <v>2943</v>
      </c>
    </row>
    <row r="36" spans="1:17" ht="226.5" thickTop="1" thickBot="1" x14ac:dyDescent="0.3">
      <c r="A36" s="25">
        <v>37</v>
      </c>
      <c r="B36" s="26" t="s">
        <v>460</v>
      </c>
      <c r="C36" s="27" t="s">
        <v>194</v>
      </c>
      <c r="D36" s="27" t="s">
        <v>198</v>
      </c>
      <c r="E36" s="27" t="s">
        <v>199</v>
      </c>
      <c r="F36" s="27" t="s">
        <v>200</v>
      </c>
      <c r="G36" s="27" t="s">
        <v>122</v>
      </c>
      <c r="H36" s="28">
        <v>0.03</v>
      </c>
      <c r="I36" s="27" t="s">
        <v>123</v>
      </c>
      <c r="J36" s="27" t="s">
        <v>126</v>
      </c>
      <c r="K36" s="29" t="s">
        <v>18</v>
      </c>
      <c r="L36" s="226" t="s">
        <v>2921</v>
      </c>
      <c r="M36" s="30">
        <v>0.03</v>
      </c>
      <c r="N36" s="30">
        <v>2.4608333333333333E-2</v>
      </c>
      <c r="O36" s="31">
        <v>0.82027777777777777</v>
      </c>
      <c r="P36" s="31">
        <v>0.82027777777777777</v>
      </c>
      <c r="Q36" s="44" t="s">
        <v>2944</v>
      </c>
    </row>
    <row r="37" spans="1:17" ht="76.5" thickTop="1" thickBot="1" x14ac:dyDescent="0.3">
      <c r="A37" s="25">
        <v>142</v>
      </c>
      <c r="B37" s="26" t="s">
        <v>460</v>
      </c>
      <c r="C37" s="27" t="s">
        <v>203</v>
      </c>
      <c r="D37" s="27" t="s">
        <v>497</v>
      </c>
      <c r="E37" s="27" t="s">
        <v>498</v>
      </c>
      <c r="F37" s="27" t="s">
        <v>499</v>
      </c>
      <c r="G37" s="27" t="s">
        <v>122</v>
      </c>
      <c r="H37" s="28">
        <v>1</v>
      </c>
      <c r="I37" s="27" t="s">
        <v>130</v>
      </c>
      <c r="J37" s="27" t="s">
        <v>124</v>
      </c>
      <c r="K37" s="29" t="s">
        <v>36</v>
      </c>
      <c r="L37" s="226" t="s">
        <v>2907</v>
      </c>
      <c r="M37" s="30">
        <v>1</v>
      </c>
      <c r="N37" s="30">
        <v>1</v>
      </c>
      <c r="O37" s="31">
        <v>1</v>
      </c>
      <c r="P37" s="31">
        <v>1</v>
      </c>
      <c r="Q37" s="44" t="s">
        <v>2945</v>
      </c>
    </row>
    <row r="38" spans="1:17" ht="114" thickTop="1" thickBot="1" x14ac:dyDescent="0.3">
      <c r="A38" s="25">
        <v>11</v>
      </c>
      <c r="B38" s="26" t="s">
        <v>460</v>
      </c>
      <c r="C38" s="27" t="s">
        <v>203</v>
      </c>
      <c r="D38" s="27" t="s">
        <v>471</v>
      </c>
      <c r="E38" s="27" t="s">
        <v>472</v>
      </c>
      <c r="F38" s="27" t="s">
        <v>473</v>
      </c>
      <c r="G38" s="27" t="s">
        <v>207</v>
      </c>
      <c r="H38" s="28">
        <v>2200</v>
      </c>
      <c r="I38" s="27" t="s">
        <v>123</v>
      </c>
      <c r="J38" s="27" t="s">
        <v>124</v>
      </c>
      <c r="K38" s="29" t="s">
        <v>49</v>
      </c>
      <c r="L38" s="226" t="s">
        <v>2926</v>
      </c>
      <c r="M38" s="30">
        <v>2200</v>
      </c>
      <c r="N38" s="30">
        <v>2103</v>
      </c>
      <c r="O38" s="31">
        <v>0.95590909090909093</v>
      </c>
      <c r="P38" s="31">
        <v>0.95590909090909093</v>
      </c>
      <c r="Q38" s="327" t="s">
        <v>2946</v>
      </c>
    </row>
    <row r="39" spans="1:17" ht="76.5" thickTop="1" thickBot="1" x14ac:dyDescent="0.3">
      <c r="A39" s="25">
        <v>144</v>
      </c>
      <c r="B39" s="26" t="s">
        <v>460</v>
      </c>
      <c r="C39" s="27" t="s">
        <v>203</v>
      </c>
      <c r="D39" s="27" t="s">
        <v>500</v>
      </c>
      <c r="E39" s="27" t="s">
        <v>501</v>
      </c>
      <c r="F39" s="27" t="s">
        <v>502</v>
      </c>
      <c r="G39" s="27" t="s">
        <v>122</v>
      </c>
      <c r="H39" s="28">
        <v>1</v>
      </c>
      <c r="I39" s="27" t="s">
        <v>130</v>
      </c>
      <c r="J39" s="27" t="s">
        <v>124</v>
      </c>
      <c r="K39" s="29" t="s">
        <v>36</v>
      </c>
      <c r="L39" s="226" t="s">
        <v>2907</v>
      </c>
      <c r="M39" s="30">
        <v>1</v>
      </c>
      <c r="N39" s="30">
        <v>1</v>
      </c>
      <c r="O39" s="31">
        <v>1</v>
      </c>
      <c r="P39" s="31">
        <v>1</v>
      </c>
      <c r="Q39" s="44" t="s">
        <v>2947</v>
      </c>
    </row>
    <row r="40" spans="1:17" ht="48.75" thickTop="1" thickBot="1" x14ac:dyDescent="0.3">
      <c r="A40" s="25">
        <v>12</v>
      </c>
      <c r="B40" s="26" t="s">
        <v>460</v>
      </c>
      <c r="C40" s="27" t="s">
        <v>203</v>
      </c>
      <c r="D40" s="27" t="s">
        <v>475</v>
      </c>
      <c r="E40" s="27" t="s">
        <v>476</v>
      </c>
      <c r="F40" s="27" t="s">
        <v>477</v>
      </c>
      <c r="G40" s="27" t="s">
        <v>207</v>
      </c>
      <c r="H40" s="28">
        <v>600</v>
      </c>
      <c r="I40" s="27" t="s">
        <v>123</v>
      </c>
      <c r="J40" s="27" t="s">
        <v>124</v>
      </c>
      <c r="K40" s="29" t="s">
        <v>49</v>
      </c>
      <c r="L40" s="226" t="s">
        <v>2926</v>
      </c>
      <c r="M40" s="30">
        <v>600</v>
      </c>
      <c r="N40" s="30">
        <v>840</v>
      </c>
      <c r="O40" s="31">
        <v>1.4</v>
      </c>
      <c r="P40" s="31">
        <v>1.4</v>
      </c>
      <c r="Q40" s="44" t="s">
        <v>2948</v>
      </c>
    </row>
    <row r="41" spans="1:17" ht="76.5" thickTop="1" thickBot="1" x14ac:dyDescent="0.3">
      <c r="A41" s="25">
        <v>23</v>
      </c>
      <c r="B41" s="26" t="s">
        <v>460</v>
      </c>
      <c r="C41" s="27" t="s">
        <v>194</v>
      </c>
      <c r="D41" s="27" t="s">
        <v>389</v>
      </c>
      <c r="E41" s="27" t="s">
        <v>478</v>
      </c>
      <c r="F41" s="27" t="s">
        <v>479</v>
      </c>
      <c r="G41" s="27" t="s">
        <v>207</v>
      </c>
      <c r="H41" s="28">
        <v>1</v>
      </c>
      <c r="I41" s="27" t="s">
        <v>123</v>
      </c>
      <c r="J41" s="27" t="s">
        <v>124</v>
      </c>
      <c r="K41" s="29" t="s">
        <v>36</v>
      </c>
      <c r="L41" s="226" t="s">
        <v>2907</v>
      </c>
      <c r="M41" s="30">
        <v>1</v>
      </c>
      <c r="N41" s="30">
        <v>1</v>
      </c>
      <c r="O41" s="31">
        <v>1</v>
      </c>
      <c r="P41" s="31">
        <v>1</v>
      </c>
      <c r="Q41" s="44" t="s">
        <v>2949</v>
      </c>
    </row>
    <row r="42" spans="1:17" ht="76.5" thickTop="1" thickBot="1" x14ac:dyDescent="0.3">
      <c r="A42" s="25">
        <v>69</v>
      </c>
      <c r="B42" s="26" t="s">
        <v>480</v>
      </c>
      <c r="C42" s="27" t="s">
        <v>160</v>
      </c>
      <c r="D42" s="27" t="s">
        <v>169</v>
      </c>
      <c r="E42" s="27" t="s">
        <v>170</v>
      </c>
      <c r="F42" s="27" t="s">
        <v>386</v>
      </c>
      <c r="G42" s="27" t="s">
        <v>122</v>
      </c>
      <c r="H42" s="28">
        <v>1</v>
      </c>
      <c r="I42" s="27" t="s">
        <v>132</v>
      </c>
      <c r="J42" s="27" t="s">
        <v>126</v>
      </c>
      <c r="K42" s="29" t="s">
        <v>13</v>
      </c>
      <c r="L42" s="226" t="s">
        <v>2905</v>
      </c>
      <c r="M42" s="30">
        <v>1</v>
      </c>
      <c r="N42" s="30">
        <v>0.76500000000000001</v>
      </c>
      <c r="O42" s="31">
        <v>0.76500000000000001</v>
      </c>
      <c r="P42" s="31">
        <v>0.76500000000000001</v>
      </c>
      <c r="Q42" s="44" t="s">
        <v>2950</v>
      </c>
    </row>
    <row r="43" spans="1:17" ht="48.75" thickTop="1" thickBot="1" x14ac:dyDescent="0.3">
      <c r="A43" s="25">
        <v>75</v>
      </c>
      <c r="B43" s="26" t="s">
        <v>480</v>
      </c>
      <c r="C43" s="27" t="s">
        <v>160</v>
      </c>
      <c r="D43" s="27" t="s">
        <v>364</v>
      </c>
      <c r="E43" s="27" t="s">
        <v>377</v>
      </c>
      <c r="F43" s="27" t="s">
        <v>166</v>
      </c>
      <c r="G43" s="27" t="s">
        <v>122</v>
      </c>
      <c r="H43" s="28">
        <v>1</v>
      </c>
      <c r="I43" s="27" t="s">
        <v>132</v>
      </c>
      <c r="J43" s="27" t="s">
        <v>126</v>
      </c>
      <c r="K43" s="29" t="s">
        <v>11</v>
      </c>
      <c r="L43" s="226" t="s">
        <v>2905</v>
      </c>
      <c r="M43" s="30">
        <v>1</v>
      </c>
      <c r="N43" s="30">
        <v>1</v>
      </c>
      <c r="O43" s="31">
        <v>1</v>
      </c>
      <c r="P43" s="31">
        <v>1</v>
      </c>
      <c r="Q43" s="44" t="s">
        <v>2951</v>
      </c>
    </row>
    <row r="44" spans="1:17" ht="48.75" thickTop="1" thickBot="1" x14ac:dyDescent="0.3">
      <c r="A44" s="25">
        <v>67</v>
      </c>
      <c r="B44" s="26" t="s">
        <v>480</v>
      </c>
      <c r="C44" s="27" t="s">
        <v>149</v>
      </c>
      <c r="D44" s="27" t="s">
        <v>461</v>
      </c>
      <c r="E44" s="27" t="s">
        <v>175</v>
      </c>
      <c r="F44" s="27" t="s">
        <v>176</v>
      </c>
      <c r="G44" s="27" t="s">
        <v>122</v>
      </c>
      <c r="H44" s="28">
        <v>1</v>
      </c>
      <c r="I44" s="27" t="s">
        <v>173</v>
      </c>
      <c r="J44" s="27" t="s">
        <v>126</v>
      </c>
      <c r="K44" s="29" t="s">
        <v>15</v>
      </c>
      <c r="L44" s="226" t="s">
        <v>2905</v>
      </c>
      <c r="M44" s="30">
        <v>1</v>
      </c>
      <c r="N44" s="30">
        <v>1</v>
      </c>
      <c r="O44" s="31">
        <v>1</v>
      </c>
      <c r="P44" s="31">
        <v>1</v>
      </c>
      <c r="Q44" s="44" t="s">
        <v>2952</v>
      </c>
    </row>
    <row r="45" spans="1:17" ht="57.75" thickTop="1" thickBot="1" x14ac:dyDescent="0.3">
      <c r="A45" s="25">
        <v>72</v>
      </c>
      <c r="B45" s="26" t="s">
        <v>480</v>
      </c>
      <c r="C45" s="27" t="s">
        <v>149</v>
      </c>
      <c r="D45" s="27" t="s">
        <v>461</v>
      </c>
      <c r="E45" s="27" t="s">
        <v>481</v>
      </c>
      <c r="F45" s="27" t="s">
        <v>482</v>
      </c>
      <c r="G45" s="27" t="s">
        <v>122</v>
      </c>
      <c r="H45" s="28">
        <v>0.75</v>
      </c>
      <c r="I45" s="27" t="s">
        <v>153</v>
      </c>
      <c r="J45" s="27" t="s">
        <v>126</v>
      </c>
      <c r="K45" s="29" t="s">
        <v>13</v>
      </c>
      <c r="L45" s="226" t="s">
        <v>2905</v>
      </c>
      <c r="M45" s="30">
        <v>0.75</v>
      </c>
      <c r="N45" s="30">
        <v>0.66900000000000004</v>
      </c>
      <c r="O45" s="31">
        <v>0.89200000000000002</v>
      </c>
      <c r="P45" s="31">
        <v>0.89200000000000002</v>
      </c>
      <c r="Q45" s="44" t="s">
        <v>2953</v>
      </c>
    </row>
    <row r="46" spans="1:17" ht="64.5" thickTop="1" thickBot="1" x14ac:dyDescent="0.3">
      <c r="A46" s="25">
        <v>68</v>
      </c>
      <c r="B46" s="26" t="s">
        <v>480</v>
      </c>
      <c r="C46" s="27" t="s">
        <v>149</v>
      </c>
      <c r="D46" s="27" t="s">
        <v>461</v>
      </c>
      <c r="E46" s="27" t="s">
        <v>483</v>
      </c>
      <c r="F46" s="27" t="s">
        <v>484</v>
      </c>
      <c r="G46" s="27" t="s">
        <v>122</v>
      </c>
      <c r="H46" s="28">
        <v>1</v>
      </c>
      <c r="I46" s="27" t="s">
        <v>153</v>
      </c>
      <c r="J46" s="27" t="s">
        <v>126</v>
      </c>
      <c r="K46" s="29" t="s">
        <v>15</v>
      </c>
      <c r="L46" s="226" t="s">
        <v>2905</v>
      </c>
      <c r="M46" s="30">
        <v>1</v>
      </c>
      <c r="N46" s="30">
        <v>0.98</v>
      </c>
      <c r="O46" s="31">
        <v>0.98</v>
      </c>
      <c r="P46" s="31">
        <v>0.98</v>
      </c>
      <c r="Q46" s="44" t="s">
        <v>2954</v>
      </c>
    </row>
    <row r="47" spans="1:17" ht="57.75" thickTop="1" thickBot="1" x14ac:dyDescent="0.3">
      <c r="A47" s="25">
        <v>64</v>
      </c>
      <c r="B47" s="26" t="s">
        <v>480</v>
      </c>
      <c r="C47" s="27" t="s">
        <v>149</v>
      </c>
      <c r="D47" s="27" t="s">
        <v>150</v>
      </c>
      <c r="E47" s="27" t="s">
        <v>151</v>
      </c>
      <c r="F47" s="27" t="s">
        <v>152</v>
      </c>
      <c r="G47" s="27" t="s">
        <v>122</v>
      </c>
      <c r="H47" s="28">
        <v>1</v>
      </c>
      <c r="I47" s="27" t="s">
        <v>153</v>
      </c>
      <c r="J47" s="27" t="s">
        <v>126</v>
      </c>
      <c r="K47" s="29" t="s">
        <v>7</v>
      </c>
      <c r="L47" s="226" t="s">
        <v>2905</v>
      </c>
      <c r="M47" s="30">
        <v>1</v>
      </c>
      <c r="N47" s="30">
        <v>0.84499999999999997</v>
      </c>
      <c r="O47" s="31">
        <v>0.84499999999999997</v>
      </c>
      <c r="P47" s="31">
        <v>0.84499999999999997</v>
      </c>
      <c r="Q47" s="44" t="s">
        <v>2955</v>
      </c>
    </row>
    <row r="48" spans="1:17" ht="132.75" thickTop="1" thickBot="1" x14ac:dyDescent="0.3">
      <c r="A48" s="25">
        <v>105</v>
      </c>
      <c r="B48" s="26" t="s">
        <v>485</v>
      </c>
      <c r="C48" s="27" t="s">
        <v>154</v>
      </c>
      <c r="D48" s="27" t="s">
        <v>165</v>
      </c>
      <c r="E48" s="27" t="s">
        <v>155</v>
      </c>
      <c r="F48" s="27" t="s">
        <v>486</v>
      </c>
      <c r="G48" s="27" t="s">
        <v>122</v>
      </c>
      <c r="H48" s="28">
        <v>0.9</v>
      </c>
      <c r="I48" s="27" t="s">
        <v>132</v>
      </c>
      <c r="J48" s="27" t="s">
        <v>126</v>
      </c>
      <c r="K48" s="29" t="s">
        <v>87</v>
      </c>
      <c r="L48" s="226" t="s">
        <v>662</v>
      </c>
      <c r="M48" s="30">
        <v>0.9</v>
      </c>
      <c r="N48" s="30">
        <v>1.0733333333333333</v>
      </c>
      <c r="O48" s="31">
        <v>1.1925925925925924</v>
      </c>
      <c r="P48" s="31">
        <v>1.1925925925925924</v>
      </c>
      <c r="Q48" s="44" t="s">
        <v>2956</v>
      </c>
    </row>
    <row r="49" spans="13:17" ht="34.5" thickTop="1" x14ac:dyDescent="0.35">
      <c r="M49" s="320"/>
      <c r="N49" s="320"/>
      <c r="O49" s="317" t="s">
        <v>157</v>
      </c>
      <c r="P49" s="318">
        <v>1.0989886171153049</v>
      </c>
      <c r="Q49" s="319" t="s">
        <v>158</v>
      </c>
    </row>
  </sheetData>
  <sheetProtection algorithmName="SHA-512" hashValue="qwYeL7dPesoVJnl3xpo1LlY2zRtqSdYegtwbA1+HcqOSt17/vLPyod9HfqghYdpbaws4z4MPftdTRmTheQ6lSw==" saltValue="82X9VhoUuRXNkE5MmNswLQ==" spinCount="100000" sheet="1" formatCells="0" formatColumns="0"/>
  <autoFilter ref="A3:Q48" xr:uid="{00000000-0001-0000-0400-000000000000}"/>
  <conditionalFormatting sqref="B4:B48">
    <cfRule type="containsText" dxfId="1158" priority="49" operator="containsText" text="Normatividad al Servicio del Cambio / Procesos">
      <formula>NOT(ISERROR(SEARCH("Normatividad al Servicio del Cambio / Procesos",B4)))</formula>
    </cfRule>
    <cfRule type="containsText" dxfId="1157" priority="77" operator="containsText" text="Transparencia y Cercanía al Ciudadano / Grupos de Interés ">
      <formula>NOT(ISERROR(SEARCH("Transparencia y Cercanía al Ciudadano / Grupos de Interés ",B4)))</formula>
    </cfRule>
    <cfRule type="containsText" dxfId="1156" priority="78" operator="containsText" text="Apoyo a la Modernización DIAN / Procesos">
      <formula>NOT(ISERROR(SEARCH("Apoyo a la Modernización DIAN / Procesos",B4)))</formula>
    </cfRule>
    <cfRule type="containsText" dxfId="1155" priority="79" operator="containsText" text="Transformación Cultural y Gestión del Cambio / Talento Humano">
      <formula>NOT(ISERROR(SEARCH("Transformación Cultural y Gestión del Cambio / Talento Humano",B4)))</formula>
    </cfRule>
    <cfRule type="containsText" dxfId="1154" priority="8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13 C14:K14 C15:E48">
    <cfRule type="containsText" dxfId="1153" priority="36" operator="containsText" text="Aprendizaje y Crecimiento / Talento Humano">
      <formula>NOT(ISERROR(SEARCH("Aprendizaje y Crecimiento / Talento Humano",C4)))</formula>
    </cfRule>
    <cfRule type="containsText" dxfId="1152" priority="37" operator="containsText" text="Modernización y Gestión Integral de Procesos del Negocio / Procesos">
      <formula>NOT(ISERROR(SEARCH("Modernización y Gestión Integral de Procesos del Negocio / Procesos",C4)))</formula>
    </cfRule>
    <cfRule type="containsText" dxfId="1151" priority="38" operator="containsText" text="Transparencia y Cercanía al Ciudadano / Grupos de Interés">
      <formula>NOT(ISERROR(SEARCH("Transparencia y Cercanía al Ciudadano / Grupos de Interés",C4)))</formula>
    </cfRule>
    <cfRule type="containsText" dxfId="1150" priority="39" operator="containsText" text="Legitimidad y Sostenibilidad Fiscal / Resultados">
      <formula>NOT(ISERROR(SEARCH("Legitimidad y Sostenibilidad Fiscal / Resultados",C4)))</formula>
    </cfRule>
  </conditionalFormatting>
  <conditionalFormatting sqref="F4:G13 F15:G48">
    <cfRule type="containsText" dxfId="1149" priority="63" operator="containsText" text="Aprendizaje y Crecimiento / Talento Humano">
      <formula>NOT(ISERROR(SEARCH("Aprendizaje y Crecimiento / Talento Humano",F4)))</formula>
    </cfRule>
    <cfRule type="containsText" dxfId="1148" priority="64" operator="containsText" text="Modernización y Gestión Integral de Procesos del Negocio / Procesos">
      <formula>NOT(ISERROR(SEARCH("Modernización y Gestión Integral de Procesos del Negocio / Procesos",F4)))</formula>
    </cfRule>
    <cfRule type="containsText" dxfId="1147" priority="65" operator="containsText" text="Transparencia y Cercanía al Ciudadano / Grupos de Interés">
      <formula>NOT(ISERROR(SEARCH("Transparencia y Cercanía al Ciudadano / Grupos de Interés",F4)))</formula>
    </cfRule>
    <cfRule type="containsText" dxfId="1146" priority="66" operator="containsText" text="Legitimidad y Sostenibilidad Fiscal / Resultados">
      <formula>NOT(ISERROR(SEARCH("Legitimidad y Sostenibilidad Fiscal / Resultados",F4)))</formula>
    </cfRule>
  </conditionalFormatting>
  <conditionalFormatting sqref="H4:H13 M4:N48 H15:H48">
    <cfRule type="expression" dxfId="1145" priority="55">
      <formula>$G4="Porcentaje"</formula>
    </cfRule>
  </conditionalFormatting>
  <conditionalFormatting sqref="I4:J13 F9:G13 F15:G46 I15:J48">
    <cfRule type="containsText" dxfId="1144" priority="50" operator="containsText" text="Aprendizaje y Crecimiento / Talento Humano">
      <formula>NOT(ISERROR(SEARCH("Aprendizaje y Crecimiento / Talento Humano",F4)))</formula>
    </cfRule>
    <cfRule type="containsText" dxfId="1143" priority="51" operator="containsText" text="Modernización y Gestión Integral de Procesos del Negocio / Procesos">
      <formula>NOT(ISERROR(SEARCH("Modernización y Gestión Integral de Procesos del Negocio / Procesos",F4)))</formula>
    </cfRule>
    <cfRule type="containsText" dxfId="1142" priority="52" operator="containsText" text="Transparencia y Cercanía al Ciudadano / Grupos de Interés">
      <formula>NOT(ISERROR(SEARCH("Transparencia y Cercanía al Ciudadano / Grupos de Interés",F4)))</formula>
    </cfRule>
    <cfRule type="containsText" dxfId="1141" priority="53" operator="containsText" text="Legitimidad y Sostenibilidad Fiscal / Resultados">
      <formula>NOT(ISERROR(SEARCH("Legitimidad y Sostenibilidad Fiscal / Resultados",F4)))</formula>
    </cfRule>
  </conditionalFormatting>
  <conditionalFormatting sqref="L4:L48">
    <cfRule type="cellIs" dxfId="1140" priority="40" operator="equal">
      <formula>0</formula>
    </cfRule>
  </conditionalFormatting>
  <conditionalFormatting sqref="H4:H13 M4:N48 H15:H48">
    <cfRule type="expression" dxfId="1139" priority="54">
      <formula>$G4&lt;&gt;"Porcentaje"</formula>
    </cfRule>
  </conditionalFormatting>
  <conditionalFormatting sqref="O4:O48">
    <cfRule type="containsText" dxfId="1138" priority="67" operator="containsText" text="Sin medición en la vigencia">
      <formula>NOT(ISERROR(SEARCH("Sin medición en la vigencia",O4)))</formula>
    </cfRule>
    <cfRule type="cellIs" dxfId="1137" priority="68" operator="greaterThan">
      <formula>1.1</formula>
    </cfRule>
    <cfRule type="cellIs" dxfId="1136" priority="69" operator="between">
      <formula>100%</formula>
      <formula>110%</formula>
    </cfRule>
    <cfRule type="cellIs" dxfId="1135" priority="70" operator="between">
      <formula>70%</formula>
      <formula>99.9999999%</formula>
    </cfRule>
    <cfRule type="cellIs" dxfId="1134" priority="71" operator="between">
      <formula>0</formula>
      <formula>0.6999999999999</formula>
    </cfRule>
  </conditionalFormatting>
  <conditionalFormatting sqref="P4:P48">
    <cfRule type="cellIs" dxfId="1133" priority="73" operator="greaterThan">
      <formula>1.1</formula>
    </cfRule>
    <cfRule type="cellIs" dxfId="1132" priority="74" operator="between">
      <formula>100%</formula>
      <formula>110%</formula>
    </cfRule>
    <cfRule type="cellIs" dxfId="1131" priority="75" operator="between">
      <formula>70%</formula>
      <formula>99.9999999%</formula>
    </cfRule>
    <cfRule type="cellIs" dxfId="1130" priority="76" operator="between">
      <formula>0</formula>
      <formula>0.6999999999999</formula>
    </cfRule>
  </conditionalFormatting>
  <conditionalFormatting sqref="Q6">
    <cfRule type="cellIs" dxfId="1129" priority="13" operator="equal">
      <formula>0</formula>
    </cfRule>
  </conditionalFormatting>
  <conditionalFormatting sqref="Q11">
    <cfRule type="cellIs" dxfId="1128" priority="12" operator="equal">
      <formula>0</formula>
    </cfRule>
  </conditionalFormatting>
  <conditionalFormatting sqref="Q15">
    <cfRule type="cellIs" dxfId="1127" priority="6" operator="equal">
      <formula>0</formula>
    </cfRule>
  </conditionalFormatting>
  <conditionalFormatting sqref="Q23">
    <cfRule type="cellIs" dxfId="1126" priority="14" operator="equal">
      <formula>0</formula>
    </cfRule>
  </conditionalFormatting>
  <conditionalFormatting sqref="Q33">
    <cfRule type="cellIs" dxfId="1125" priority="9" operator="equal">
      <formula>0</formula>
    </cfRule>
  </conditionalFormatting>
  <conditionalFormatting sqref="Q45:Q46">
    <cfRule type="cellIs" dxfId="1124" priority="1" operator="equal">
      <formula>0</formula>
    </cfRule>
  </conditionalFormatting>
  <hyperlinks>
    <hyperlink ref="Q49" location="Principal!A1" display="volver al índice" xr:uid="{503493E7-1FB3-4637-82E0-0EACC2A14A19}"/>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2" operator="containsText" id="{9D210D9F-9C67-4799-AA01-287BA1E9B567}">
            <xm:f>NOT(ISERROR(SEARCH("-",P4)))</xm:f>
            <xm:f>"-"</xm:f>
            <x14:dxf>
              <fill>
                <patternFill>
                  <bgColor rgb="FF000000"/>
                </patternFill>
              </fill>
            </x14:dxf>
          </x14:cfRule>
          <xm:sqref>P4:P48</xm:sqref>
        </x14:conditionalFormatting>
      </x14:conditionalFormattings>
    </ext>
  </extLst>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339C1-D618-4BD2-BE16-665259F3855D}">
  <sheetPr codeName="Sheet17">
    <pageSetUpPr fitToPage="1"/>
  </sheetPr>
  <dimension ref="A1:Q3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29</v>
      </c>
      <c r="E1" s="9" t="s">
        <v>627</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t="s">
        <v>565</v>
      </c>
      <c r="M4" s="30">
        <v>0.66500000000000004</v>
      </c>
      <c r="N4" s="30">
        <v>0</v>
      </c>
      <c r="O4" s="31" t="s">
        <v>406</v>
      </c>
      <c r="P4" s="31" t="s">
        <v>291</v>
      </c>
      <c r="Q4" s="44" t="s">
        <v>2842</v>
      </c>
    </row>
    <row r="5" spans="1:17" ht="95.25" thickTop="1" thickBot="1" x14ac:dyDescent="0.3">
      <c r="A5" s="25">
        <v>132</v>
      </c>
      <c r="B5" s="26" t="s">
        <v>438</v>
      </c>
      <c r="C5" s="27" t="s">
        <v>127</v>
      </c>
      <c r="D5" s="27" t="s">
        <v>358</v>
      </c>
      <c r="E5" s="27" t="s">
        <v>442</v>
      </c>
      <c r="F5" s="27" t="s">
        <v>442</v>
      </c>
      <c r="G5" s="27" t="s">
        <v>231</v>
      </c>
      <c r="H5" s="28">
        <v>22870000000</v>
      </c>
      <c r="I5" s="27" t="s">
        <v>123</v>
      </c>
      <c r="J5" s="27" t="s">
        <v>124</v>
      </c>
      <c r="K5" s="29" t="s">
        <v>238</v>
      </c>
      <c r="L5" s="42" t="s">
        <v>413</v>
      </c>
      <c r="M5" s="30">
        <v>22870000000</v>
      </c>
      <c r="N5" s="30">
        <v>27481783411</v>
      </c>
      <c r="O5" s="31">
        <v>1.2016520949278531</v>
      </c>
      <c r="P5" s="31">
        <v>1.2016520949278531</v>
      </c>
      <c r="Q5" s="44" t="s">
        <v>2843</v>
      </c>
    </row>
    <row r="6" spans="1:17" ht="39" thickTop="1" thickBot="1" x14ac:dyDescent="0.3">
      <c r="A6" s="25">
        <v>65</v>
      </c>
      <c r="B6" s="26" t="s">
        <v>438</v>
      </c>
      <c r="C6" s="27" t="s">
        <v>127</v>
      </c>
      <c r="D6" s="27" t="s">
        <v>128</v>
      </c>
      <c r="E6" s="27" t="s">
        <v>359</v>
      </c>
      <c r="F6" s="27" t="s">
        <v>360</v>
      </c>
      <c r="G6" s="27" t="s">
        <v>122</v>
      </c>
      <c r="H6" s="28">
        <v>1</v>
      </c>
      <c r="I6" s="27" t="s">
        <v>132</v>
      </c>
      <c r="J6" s="27" t="s">
        <v>126</v>
      </c>
      <c r="K6" s="29" t="s">
        <v>15</v>
      </c>
      <c r="L6" s="42" t="s">
        <v>565</v>
      </c>
      <c r="M6" s="30">
        <v>1</v>
      </c>
      <c r="N6" s="30">
        <v>1</v>
      </c>
      <c r="O6" s="31">
        <v>1</v>
      </c>
      <c r="P6" s="31">
        <v>1</v>
      </c>
      <c r="Q6" s="44" t="s">
        <v>2844</v>
      </c>
    </row>
    <row r="7" spans="1:17" ht="132.75" thickTop="1" thickBot="1" x14ac:dyDescent="0.3">
      <c r="A7" s="25">
        <v>2</v>
      </c>
      <c r="B7" s="26" t="s">
        <v>438</v>
      </c>
      <c r="C7" s="27" t="s">
        <v>127</v>
      </c>
      <c r="D7" s="27" t="s">
        <v>265</v>
      </c>
      <c r="E7" s="27" t="s">
        <v>444</v>
      </c>
      <c r="F7" s="27" t="s">
        <v>445</v>
      </c>
      <c r="G7" s="27" t="s">
        <v>440</v>
      </c>
      <c r="H7" s="28">
        <v>149628.29770421833</v>
      </c>
      <c r="I7" s="27" t="s">
        <v>123</v>
      </c>
      <c r="J7" s="27" t="s">
        <v>124</v>
      </c>
      <c r="K7" s="29" t="s">
        <v>45</v>
      </c>
      <c r="L7" s="42" t="s">
        <v>404</v>
      </c>
      <c r="M7" s="30">
        <v>149628.29770421833</v>
      </c>
      <c r="N7" s="30">
        <v>138149.20000000001</v>
      </c>
      <c r="O7" s="31">
        <v>0.92328257501859756</v>
      </c>
      <c r="P7" s="31">
        <v>0.92328257501859756</v>
      </c>
      <c r="Q7" s="44" t="s">
        <v>2845</v>
      </c>
    </row>
    <row r="8" spans="1:17" ht="57.75" thickTop="1" thickBot="1" x14ac:dyDescent="0.3">
      <c r="A8" s="25">
        <v>133</v>
      </c>
      <c r="B8" s="26" t="s">
        <v>438</v>
      </c>
      <c r="C8" s="27" t="s">
        <v>127</v>
      </c>
      <c r="D8" s="27" t="s">
        <v>358</v>
      </c>
      <c r="E8" s="27" t="s">
        <v>237</v>
      </c>
      <c r="F8" s="27" t="s">
        <v>237</v>
      </c>
      <c r="G8" s="27" t="s">
        <v>231</v>
      </c>
      <c r="H8" s="28">
        <v>16920000000</v>
      </c>
      <c r="I8" s="27" t="s">
        <v>123</v>
      </c>
      <c r="J8" s="27" t="s">
        <v>124</v>
      </c>
      <c r="K8" s="29" t="s">
        <v>238</v>
      </c>
      <c r="L8" s="42" t="s">
        <v>413</v>
      </c>
      <c r="M8" s="30">
        <v>16920000000</v>
      </c>
      <c r="N8" s="30">
        <v>16921990947</v>
      </c>
      <c r="O8" s="31">
        <v>1.0001176682624113</v>
      </c>
      <c r="P8" s="31">
        <v>1.0001176682624113</v>
      </c>
      <c r="Q8" s="44" t="s">
        <v>2846</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t="s">
        <v>565</v>
      </c>
      <c r="M9" s="30">
        <v>1</v>
      </c>
      <c r="N9" s="30">
        <v>0</v>
      </c>
      <c r="O9" s="31" t="s">
        <v>406</v>
      </c>
      <c r="P9" s="31" t="s">
        <v>291</v>
      </c>
      <c r="Q9" s="44" t="s">
        <v>2847</v>
      </c>
    </row>
    <row r="10" spans="1:17" ht="76.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t="s">
        <v>378</v>
      </c>
      <c r="M10" s="30">
        <v>0.95</v>
      </c>
      <c r="N10" s="30">
        <v>0.90600000000000003</v>
      </c>
      <c r="O10" s="31">
        <v>0.95368421052631591</v>
      </c>
      <c r="P10" s="31">
        <v>0.95368421052631591</v>
      </c>
      <c r="Q10" s="44" t="s">
        <v>2848</v>
      </c>
    </row>
    <row r="11" spans="1:17" ht="170.2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t="s">
        <v>378</v>
      </c>
      <c r="M11" s="30">
        <v>0.95</v>
      </c>
      <c r="N11" s="30">
        <v>0.68300000000000005</v>
      </c>
      <c r="O11" s="31">
        <v>0.71894736842105267</v>
      </c>
      <c r="P11" s="31">
        <v>0.71894736842105267</v>
      </c>
      <c r="Q11" s="44" t="s">
        <v>2849</v>
      </c>
    </row>
    <row r="12" spans="1:17" ht="57.75" thickTop="1" thickBot="1" x14ac:dyDescent="0.3">
      <c r="A12" s="25">
        <v>4</v>
      </c>
      <c r="B12" s="26" t="s">
        <v>438</v>
      </c>
      <c r="C12" s="27" t="s">
        <v>127</v>
      </c>
      <c r="D12" s="27" t="s">
        <v>268</v>
      </c>
      <c r="E12" s="27" t="s">
        <v>269</v>
      </c>
      <c r="F12" s="27" t="s">
        <v>447</v>
      </c>
      <c r="G12" s="27" t="s">
        <v>207</v>
      </c>
      <c r="H12" s="28">
        <v>177</v>
      </c>
      <c r="I12" s="27" t="s">
        <v>123</v>
      </c>
      <c r="J12" s="27" t="s">
        <v>124</v>
      </c>
      <c r="K12" s="29" t="s">
        <v>45</v>
      </c>
      <c r="L12" s="42" t="s">
        <v>547</v>
      </c>
      <c r="M12" s="30">
        <v>177</v>
      </c>
      <c r="N12" s="30">
        <v>207</v>
      </c>
      <c r="O12" s="31">
        <v>1.1694915254237288</v>
      </c>
      <c r="P12" s="31">
        <v>1.1694915254237288</v>
      </c>
      <c r="Q12" s="44" t="s">
        <v>2850</v>
      </c>
    </row>
    <row r="13" spans="1:17" ht="48.75" thickTop="1" thickBot="1" x14ac:dyDescent="0.3">
      <c r="A13" s="25">
        <v>73</v>
      </c>
      <c r="B13" s="26" t="s">
        <v>449</v>
      </c>
      <c r="C13" s="27" t="s">
        <v>160</v>
      </c>
      <c r="D13" s="27" t="s">
        <v>384</v>
      </c>
      <c r="E13" s="27" t="s">
        <v>167</v>
      </c>
      <c r="F13" s="27" t="s">
        <v>385</v>
      </c>
      <c r="G13" s="27" t="s">
        <v>145</v>
      </c>
      <c r="H13" s="28">
        <v>4</v>
      </c>
      <c r="I13" s="27" t="s">
        <v>123</v>
      </c>
      <c r="J13" s="27" t="s">
        <v>138</v>
      </c>
      <c r="K13" s="29" t="s">
        <v>11</v>
      </c>
      <c r="L13" s="42" t="s">
        <v>565</v>
      </c>
      <c r="M13" s="30">
        <v>4</v>
      </c>
      <c r="N13" s="30">
        <v>4</v>
      </c>
      <c r="O13" s="31">
        <v>1</v>
      </c>
      <c r="P13" s="31">
        <v>1</v>
      </c>
      <c r="Q13" s="44" t="s">
        <v>2851</v>
      </c>
    </row>
    <row r="14" spans="1:17" ht="57.75" thickTop="1" thickBot="1" x14ac:dyDescent="0.3">
      <c r="A14" s="25">
        <v>19</v>
      </c>
      <c r="B14" s="26" t="s">
        <v>449</v>
      </c>
      <c r="C14" s="27" t="s">
        <v>160</v>
      </c>
      <c r="D14" s="27" t="s">
        <v>402</v>
      </c>
      <c r="E14" s="27" t="s">
        <v>450</v>
      </c>
      <c r="F14" s="27" t="s">
        <v>451</v>
      </c>
      <c r="G14" s="27" t="s">
        <v>122</v>
      </c>
      <c r="H14" s="28">
        <v>1</v>
      </c>
      <c r="I14" s="27" t="s">
        <v>153</v>
      </c>
      <c r="J14" s="27" t="s">
        <v>261</v>
      </c>
      <c r="K14" s="29" t="s">
        <v>51</v>
      </c>
      <c r="L14" s="42" t="s">
        <v>547</v>
      </c>
      <c r="M14" s="30">
        <v>1</v>
      </c>
      <c r="N14" s="30">
        <v>1</v>
      </c>
      <c r="O14" s="31">
        <v>1</v>
      </c>
      <c r="P14" s="31">
        <v>1</v>
      </c>
      <c r="Q14" s="44" t="s">
        <v>2852</v>
      </c>
    </row>
    <row r="15" spans="1:17" ht="114" thickTop="1" thickBot="1" x14ac:dyDescent="0.3">
      <c r="A15" s="216">
        <v>20</v>
      </c>
      <c r="B15" s="217" t="s">
        <v>449</v>
      </c>
      <c r="C15" s="218" t="s">
        <v>160</v>
      </c>
      <c r="D15" s="218" t="s">
        <v>402</v>
      </c>
      <c r="E15" s="218" t="s">
        <v>452</v>
      </c>
      <c r="F15" s="218" t="s">
        <v>453</v>
      </c>
      <c r="G15" s="218" t="s">
        <v>122</v>
      </c>
      <c r="H15" s="219">
        <v>1</v>
      </c>
      <c r="I15" s="218" t="s">
        <v>130</v>
      </c>
      <c r="J15" s="218" t="s">
        <v>126</v>
      </c>
      <c r="K15" s="220" t="s">
        <v>51</v>
      </c>
      <c r="L15" s="221" t="s">
        <v>547</v>
      </c>
      <c r="M15" s="222">
        <v>1</v>
      </c>
      <c r="N15" s="222">
        <v>0</v>
      </c>
      <c r="O15" s="223" t="s">
        <v>406</v>
      </c>
      <c r="P15" s="223" t="s">
        <v>291</v>
      </c>
      <c r="Q15" s="374" t="s">
        <v>2853</v>
      </c>
    </row>
    <row r="16" spans="1:17" ht="64.5" thickTop="1" thickBot="1" x14ac:dyDescent="0.3">
      <c r="A16" s="25">
        <v>26</v>
      </c>
      <c r="B16" s="26" t="s">
        <v>449</v>
      </c>
      <c r="C16" s="27" t="s">
        <v>160</v>
      </c>
      <c r="D16" s="27" t="s">
        <v>278</v>
      </c>
      <c r="E16" s="27" t="s">
        <v>454</v>
      </c>
      <c r="F16" s="27" t="s">
        <v>455</v>
      </c>
      <c r="G16" s="27" t="s">
        <v>207</v>
      </c>
      <c r="H16" s="28">
        <v>4</v>
      </c>
      <c r="I16" s="27" t="s">
        <v>132</v>
      </c>
      <c r="J16" s="27" t="s">
        <v>124</v>
      </c>
      <c r="K16" s="29" t="s">
        <v>270</v>
      </c>
      <c r="L16" s="42" t="s">
        <v>547</v>
      </c>
      <c r="M16" s="30">
        <v>4</v>
      </c>
      <c r="N16" s="30">
        <v>6</v>
      </c>
      <c r="O16" s="31">
        <v>1.5</v>
      </c>
      <c r="P16" s="31">
        <v>1.5</v>
      </c>
      <c r="Q16" s="44" t="s">
        <v>2854</v>
      </c>
    </row>
    <row r="17" spans="1:17" ht="64.5" thickTop="1" thickBot="1" x14ac:dyDescent="0.3">
      <c r="A17" s="25">
        <v>27</v>
      </c>
      <c r="B17" s="26" t="s">
        <v>449</v>
      </c>
      <c r="C17" s="27" t="s">
        <v>160</v>
      </c>
      <c r="D17" s="27" t="s">
        <v>277</v>
      </c>
      <c r="E17" s="27" t="s">
        <v>456</v>
      </c>
      <c r="F17" s="27" t="s">
        <v>457</v>
      </c>
      <c r="G17" s="27" t="s">
        <v>207</v>
      </c>
      <c r="H17" s="28">
        <v>20</v>
      </c>
      <c r="I17" s="27" t="s">
        <v>132</v>
      </c>
      <c r="J17" s="27" t="s">
        <v>124</v>
      </c>
      <c r="K17" s="29" t="s">
        <v>270</v>
      </c>
      <c r="L17" s="42" t="s">
        <v>547</v>
      </c>
      <c r="M17" s="30">
        <v>20</v>
      </c>
      <c r="N17" s="30">
        <v>21</v>
      </c>
      <c r="O17" s="31">
        <v>1.05</v>
      </c>
      <c r="P17" s="31">
        <v>1.05</v>
      </c>
      <c r="Q17" s="44" t="s">
        <v>2855</v>
      </c>
    </row>
    <row r="18" spans="1:17" ht="39" thickTop="1" thickBot="1" x14ac:dyDescent="0.3">
      <c r="A18" s="25">
        <v>61</v>
      </c>
      <c r="B18" s="26" t="s">
        <v>449</v>
      </c>
      <c r="C18" s="27" t="s">
        <v>133</v>
      </c>
      <c r="D18" s="27" t="s">
        <v>362</v>
      </c>
      <c r="E18" s="27" t="s">
        <v>144</v>
      </c>
      <c r="F18" s="27" t="s">
        <v>363</v>
      </c>
      <c r="G18" s="27" t="s">
        <v>145</v>
      </c>
      <c r="H18" s="61">
        <v>10.199999999999999</v>
      </c>
      <c r="I18" s="27" t="s">
        <v>123</v>
      </c>
      <c r="J18" s="27" t="s">
        <v>138</v>
      </c>
      <c r="K18" s="29" t="s">
        <v>7</v>
      </c>
      <c r="L18" s="42" t="s">
        <v>565</v>
      </c>
      <c r="M18" s="30">
        <v>10.199999999999999</v>
      </c>
      <c r="N18" s="30">
        <v>8</v>
      </c>
      <c r="O18" s="31">
        <v>1.2749999999999999</v>
      </c>
      <c r="P18" s="31">
        <v>1.2749999999999999</v>
      </c>
      <c r="Q18" s="44" t="s">
        <v>2856</v>
      </c>
    </row>
    <row r="19" spans="1:17" ht="64.5" thickTop="1" thickBot="1" x14ac:dyDescent="0.3">
      <c r="A19" s="25">
        <v>9</v>
      </c>
      <c r="B19" s="26" t="s">
        <v>449</v>
      </c>
      <c r="C19" s="27" t="s">
        <v>133</v>
      </c>
      <c r="D19" s="27" t="s">
        <v>275</v>
      </c>
      <c r="E19" s="27" t="s">
        <v>458</v>
      </c>
      <c r="F19" s="27" t="s">
        <v>459</v>
      </c>
      <c r="G19" s="27" t="s">
        <v>122</v>
      </c>
      <c r="H19" s="28">
        <v>1</v>
      </c>
      <c r="I19" s="27" t="s">
        <v>132</v>
      </c>
      <c r="J19" s="27" t="s">
        <v>124</v>
      </c>
      <c r="K19" s="29" t="s">
        <v>57</v>
      </c>
      <c r="L19" s="42" t="s">
        <v>547</v>
      </c>
      <c r="M19" s="30">
        <v>1</v>
      </c>
      <c r="N19" s="30">
        <v>1</v>
      </c>
      <c r="O19" s="31">
        <v>1</v>
      </c>
      <c r="P19" s="31">
        <v>1</v>
      </c>
      <c r="Q19" s="44" t="s">
        <v>628</v>
      </c>
    </row>
    <row r="20" spans="1:17" ht="57.75" thickTop="1" thickBot="1" x14ac:dyDescent="0.3">
      <c r="A20" s="25">
        <v>71</v>
      </c>
      <c r="B20" s="26" t="s">
        <v>460</v>
      </c>
      <c r="C20" s="27" t="s">
        <v>149</v>
      </c>
      <c r="D20" s="27" t="s">
        <v>461</v>
      </c>
      <c r="E20" s="27" t="s">
        <v>174</v>
      </c>
      <c r="F20" s="27" t="s">
        <v>462</v>
      </c>
      <c r="G20" s="27" t="s">
        <v>122</v>
      </c>
      <c r="H20" s="28">
        <v>1</v>
      </c>
      <c r="I20" s="27" t="s">
        <v>153</v>
      </c>
      <c r="J20" s="27" t="s">
        <v>126</v>
      </c>
      <c r="K20" s="29" t="s">
        <v>13</v>
      </c>
      <c r="L20" s="42" t="s">
        <v>565</v>
      </c>
      <c r="M20" s="30">
        <v>1</v>
      </c>
      <c r="N20" s="30">
        <v>0.13769999999999999</v>
      </c>
      <c r="O20" s="31">
        <v>0.13769999999999999</v>
      </c>
      <c r="P20" s="31">
        <v>0.13769999999999999</v>
      </c>
      <c r="Q20" s="44" t="s">
        <v>2857</v>
      </c>
    </row>
    <row r="21" spans="1:17" ht="76.5" thickTop="1" thickBot="1" x14ac:dyDescent="0.3">
      <c r="A21" s="25">
        <v>134</v>
      </c>
      <c r="B21" s="26" t="s">
        <v>460</v>
      </c>
      <c r="C21" s="27" t="s">
        <v>203</v>
      </c>
      <c r="D21" s="27" t="s">
        <v>239</v>
      </c>
      <c r="E21" s="27" t="s">
        <v>463</v>
      </c>
      <c r="F21" s="27" t="s">
        <v>464</v>
      </c>
      <c r="G21" s="27" t="s">
        <v>207</v>
      </c>
      <c r="H21" s="28">
        <v>53</v>
      </c>
      <c r="I21" s="27" t="s">
        <v>132</v>
      </c>
      <c r="J21" s="27" t="s">
        <v>124</v>
      </c>
      <c r="K21" s="29" t="s">
        <v>238</v>
      </c>
      <c r="L21" s="42" t="s">
        <v>413</v>
      </c>
      <c r="M21" s="30">
        <v>53</v>
      </c>
      <c r="N21" s="30">
        <v>53</v>
      </c>
      <c r="O21" s="31">
        <v>1</v>
      </c>
      <c r="P21" s="31">
        <v>1</v>
      </c>
      <c r="Q21" s="44" t="s">
        <v>2858</v>
      </c>
    </row>
    <row r="22" spans="1:17" ht="95.25" thickTop="1" thickBot="1" x14ac:dyDescent="0.3">
      <c r="A22" s="25">
        <v>235</v>
      </c>
      <c r="B22" s="26" t="s">
        <v>460</v>
      </c>
      <c r="C22" s="27" t="s">
        <v>194</v>
      </c>
      <c r="D22" s="27" t="s">
        <v>389</v>
      </c>
      <c r="E22" s="27" t="s">
        <v>246</v>
      </c>
      <c r="F22" s="27" t="s">
        <v>247</v>
      </c>
      <c r="G22" s="27" t="s">
        <v>440</v>
      </c>
      <c r="H22" s="28">
        <v>124000000.00000003</v>
      </c>
      <c r="I22" s="27" t="s">
        <v>123</v>
      </c>
      <c r="J22" s="27" t="s">
        <v>124</v>
      </c>
      <c r="K22" s="29" t="s">
        <v>36</v>
      </c>
      <c r="L22" s="42" t="s">
        <v>413</v>
      </c>
      <c r="M22" s="30">
        <v>124000000.00000003</v>
      </c>
      <c r="N22" s="30">
        <v>124279286</v>
      </c>
      <c r="O22" s="31">
        <v>1.0022523064516127</v>
      </c>
      <c r="P22" s="31">
        <v>1.0022523064516127</v>
      </c>
      <c r="Q22" s="44" t="s">
        <v>2859</v>
      </c>
    </row>
    <row r="23" spans="1:17" ht="57.75" thickTop="1" thickBot="1" x14ac:dyDescent="0.3">
      <c r="A23" s="25">
        <v>135</v>
      </c>
      <c r="B23" s="26" t="s">
        <v>460</v>
      </c>
      <c r="C23" s="27" t="s">
        <v>203</v>
      </c>
      <c r="D23" s="27" t="s">
        <v>465</v>
      </c>
      <c r="E23" s="27" t="s">
        <v>465</v>
      </c>
      <c r="F23" s="27" t="s">
        <v>466</v>
      </c>
      <c r="G23" s="27" t="s">
        <v>207</v>
      </c>
      <c r="H23" s="28">
        <v>3</v>
      </c>
      <c r="I23" s="27" t="s">
        <v>132</v>
      </c>
      <c r="J23" s="27" t="s">
        <v>124</v>
      </c>
      <c r="K23" s="29" t="s">
        <v>238</v>
      </c>
      <c r="L23" s="42" t="s">
        <v>413</v>
      </c>
      <c r="M23" s="30">
        <v>3</v>
      </c>
      <c r="N23" s="30">
        <v>3</v>
      </c>
      <c r="O23" s="31">
        <v>1</v>
      </c>
      <c r="P23" s="31">
        <v>1</v>
      </c>
      <c r="Q23" s="44" t="s">
        <v>2860</v>
      </c>
    </row>
    <row r="24" spans="1:17" ht="48.75" thickTop="1" thickBot="1" x14ac:dyDescent="0.3">
      <c r="A24" s="25">
        <v>104</v>
      </c>
      <c r="B24" s="26" t="s">
        <v>460</v>
      </c>
      <c r="C24" s="27" t="s">
        <v>194</v>
      </c>
      <c r="D24" s="27" t="s">
        <v>319</v>
      </c>
      <c r="E24" s="27" t="s">
        <v>320</v>
      </c>
      <c r="F24" s="27" t="s">
        <v>467</v>
      </c>
      <c r="G24" s="27" t="s">
        <v>122</v>
      </c>
      <c r="H24" s="28">
        <v>0.65890000000000004</v>
      </c>
      <c r="I24" s="27" t="s">
        <v>123</v>
      </c>
      <c r="J24" s="27" t="s">
        <v>261</v>
      </c>
      <c r="K24" s="29" t="s">
        <v>87</v>
      </c>
      <c r="L24" s="42" t="s">
        <v>378</v>
      </c>
      <c r="M24" s="30">
        <v>0.65890000000000004</v>
      </c>
      <c r="N24" s="30">
        <v>0.80120000000000002</v>
      </c>
      <c r="O24" s="31">
        <v>1.2159660039459705</v>
      </c>
      <c r="P24" s="31">
        <v>1.2159660039459705</v>
      </c>
      <c r="Q24" s="44" t="s">
        <v>2861</v>
      </c>
    </row>
    <row r="25" spans="1:17" ht="57.75" thickTop="1" thickBot="1" x14ac:dyDescent="0.3">
      <c r="A25" s="25">
        <v>18</v>
      </c>
      <c r="B25" s="26" t="s">
        <v>460</v>
      </c>
      <c r="C25" s="27" t="s">
        <v>203</v>
      </c>
      <c r="D25" s="27" t="s">
        <v>256</v>
      </c>
      <c r="E25" s="27" t="s">
        <v>1032</v>
      </c>
      <c r="F25" s="27" t="s">
        <v>468</v>
      </c>
      <c r="G25" s="27" t="s">
        <v>122</v>
      </c>
      <c r="H25" s="28">
        <v>1</v>
      </c>
      <c r="I25" s="27" t="s">
        <v>132</v>
      </c>
      <c r="J25" s="27" t="s">
        <v>124</v>
      </c>
      <c r="K25" s="29" t="s">
        <v>238</v>
      </c>
      <c r="L25" s="42" t="s">
        <v>413</v>
      </c>
      <c r="M25" s="30">
        <v>1</v>
      </c>
      <c r="N25" s="30">
        <v>1</v>
      </c>
      <c r="O25" s="31">
        <v>1</v>
      </c>
      <c r="P25" s="31">
        <v>1</v>
      </c>
      <c r="Q25" s="44" t="s">
        <v>2862</v>
      </c>
    </row>
    <row r="26" spans="1:17" ht="64.5" thickTop="1" thickBot="1" x14ac:dyDescent="0.3">
      <c r="A26" s="25">
        <v>10</v>
      </c>
      <c r="B26" s="26" t="s">
        <v>460</v>
      </c>
      <c r="C26" s="27" t="s">
        <v>160</v>
      </c>
      <c r="D26" s="27" t="s">
        <v>405</v>
      </c>
      <c r="E26" s="27" t="s">
        <v>469</v>
      </c>
      <c r="F26" s="27" t="s">
        <v>470</v>
      </c>
      <c r="G26" s="27" t="s">
        <v>207</v>
      </c>
      <c r="H26" s="28">
        <v>7</v>
      </c>
      <c r="I26" s="27" t="s">
        <v>132</v>
      </c>
      <c r="J26" s="27" t="s">
        <v>124</v>
      </c>
      <c r="K26" s="29" t="s">
        <v>270</v>
      </c>
      <c r="L26" s="42" t="s">
        <v>547</v>
      </c>
      <c r="M26" s="30">
        <v>7</v>
      </c>
      <c r="N26" s="30">
        <v>8</v>
      </c>
      <c r="O26" s="31">
        <v>1.1428571428571428</v>
      </c>
      <c r="P26" s="31">
        <v>1.1428571428571428</v>
      </c>
      <c r="Q26" s="44" t="s">
        <v>2863</v>
      </c>
    </row>
    <row r="27" spans="1:17" ht="48.75" thickTop="1" thickBot="1" x14ac:dyDescent="0.3">
      <c r="A27" s="25">
        <v>11</v>
      </c>
      <c r="B27" s="26" t="s">
        <v>460</v>
      </c>
      <c r="C27" s="27" t="s">
        <v>203</v>
      </c>
      <c r="D27" s="27" t="s">
        <v>471</v>
      </c>
      <c r="E27" s="27" t="s">
        <v>472</v>
      </c>
      <c r="F27" s="27" t="s">
        <v>473</v>
      </c>
      <c r="G27" s="27" t="s">
        <v>207</v>
      </c>
      <c r="H27" s="28">
        <v>1000</v>
      </c>
      <c r="I27" s="27" t="s">
        <v>123</v>
      </c>
      <c r="J27" s="27" t="s">
        <v>124</v>
      </c>
      <c r="K27" s="29" t="s">
        <v>49</v>
      </c>
      <c r="L27" s="42" t="s">
        <v>547</v>
      </c>
      <c r="M27" s="30">
        <v>1000</v>
      </c>
      <c r="N27" s="30">
        <v>1394</v>
      </c>
      <c r="O27" s="31">
        <v>1.3939999999999999</v>
      </c>
      <c r="P27" s="31">
        <v>1.3939999999999999</v>
      </c>
      <c r="Q27" s="44" t="s">
        <v>629</v>
      </c>
    </row>
    <row r="28" spans="1:17" ht="48.75" thickTop="1" thickBot="1" x14ac:dyDescent="0.3">
      <c r="A28" s="25">
        <v>12</v>
      </c>
      <c r="B28" s="26" t="s">
        <v>460</v>
      </c>
      <c r="C28" s="27" t="s">
        <v>203</v>
      </c>
      <c r="D28" s="27" t="s">
        <v>475</v>
      </c>
      <c r="E28" s="27" t="s">
        <v>476</v>
      </c>
      <c r="F28" s="27" t="s">
        <v>477</v>
      </c>
      <c r="G28" s="27" t="s">
        <v>207</v>
      </c>
      <c r="H28" s="28">
        <v>200</v>
      </c>
      <c r="I28" s="27" t="s">
        <v>123</v>
      </c>
      <c r="J28" s="27" t="s">
        <v>124</v>
      </c>
      <c r="K28" s="29" t="s">
        <v>49</v>
      </c>
      <c r="L28" s="42" t="s">
        <v>547</v>
      </c>
      <c r="M28" s="30">
        <v>200</v>
      </c>
      <c r="N28" s="30">
        <v>498</v>
      </c>
      <c r="O28" s="31">
        <v>2.4900000000000002</v>
      </c>
      <c r="P28" s="31">
        <v>2</v>
      </c>
      <c r="Q28" s="44" t="s">
        <v>630</v>
      </c>
    </row>
    <row r="29" spans="1:17" ht="48.75" thickTop="1" thickBot="1" x14ac:dyDescent="0.3">
      <c r="A29" s="25">
        <v>23</v>
      </c>
      <c r="B29" s="26" t="s">
        <v>460</v>
      </c>
      <c r="C29" s="27" t="s">
        <v>194</v>
      </c>
      <c r="D29" s="27" t="s">
        <v>389</v>
      </c>
      <c r="E29" s="27" t="s">
        <v>478</v>
      </c>
      <c r="F29" s="27" t="s">
        <v>479</v>
      </c>
      <c r="G29" s="27" t="s">
        <v>207</v>
      </c>
      <c r="H29" s="28">
        <v>1</v>
      </c>
      <c r="I29" s="27" t="s">
        <v>123</v>
      </c>
      <c r="J29" s="27" t="s">
        <v>124</v>
      </c>
      <c r="K29" s="29" t="s">
        <v>36</v>
      </c>
      <c r="L29" s="42" t="s">
        <v>413</v>
      </c>
      <c r="M29" s="30">
        <v>1</v>
      </c>
      <c r="N29" s="30">
        <v>1</v>
      </c>
      <c r="O29" s="31">
        <v>1</v>
      </c>
      <c r="P29" s="31">
        <v>1</v>
      </c>
      <c r="Q29" s="44" t="s">
        <v>2864</v>
      </c>
    </row>
    <row r="30" spans="1:17" ht="48.75" thickTop="1" thickBot="1" x14ac:dyDescent="0.3">
      <c r="A30" s="25">
        <v>69</v>
      </c>
      <c r="B30" s="26" t="s">
        <v>480</v>
      </c>
      <c r="C30" s="27" t="s">
        <v>160</v>
      </c>
      <c r="D30" s="27" t="s">
        <v>169</v>
      </c>
      <c r="E30" s="27" t="s">
        <v>170</v>
      </c>
      <c r="F30" s="27" t="s">
        <v>386</v>
      </c>
      <c r="G30" s="27" t="s">
        <v>122</v>
      </c>
      <c r="H30" s="28">
        <v>1</v>
      </c>
      <c r="I30" s="27" t="s">
        <v>132</v>
      </c>
      <c r="J30" s="27" t="s">
        <v>126</v>
      </c>
      <c r="K30" s="29" t="s">
        <v>13</v>
      </c>
      <c r="L30" s="42" t="s">
        <v>565</v>
      </c>
      <c r="M30" s="30">
        <v>1</v>
      </c>
      <c r="N30" s="30">
        <v>1</v>
      </c>
      <c r="O30" s="31">
        <v>1</v>
      </c>
      <c r="P30" s="31">
        <v>1</v>
      </c>
      <c r="Q30" s="44" t="s">
        <v>2865</v>
      </c>
    </row>
    <row r="31" spans="1:17" ht="48.75" thickTop="1" thickBot="1" x14ac:dyDescent="0.3">
      <c r="A31" s="25">
        <v>75</v>
      </c>
      <c r="B31" s="26" t="s">
        <v>480</v>
      </c>
      <c r="C31" s="27" t="s">
        <v>160</v>
      </c>
      <c r="D31" s="27" t="s">
        <v>364</v>
      </c>
      <c r="E31" s="27" t="s">
        <v>377</v>
      </c>
      <c r="F31" s="27" t="s">
        <v>166</v>
      </c>
      <c r="G31" s="27" t="s">
        <v>122</v>
      </c>
      <c r="H31" s="28">
        <v>1</v>
      </c>
      <c r="I31" s="27" t="s">
        <v>132</v>
      </c>
      <c r="J31" s="27" t="s">
        <v>126</v>
      </c>
      <c r="K31" s="29" t="s">
        <v>11</v>
      </c>
      <c r="L31" s="42" t="s">
        <v>565</v>
      </c>
      <c r="M31" s="30">
        <v>1</v>
      </c>
      <c r="N31" s="30">
        <v>1</v>
      </c>
      <c r="O31" s="31">
        <v>1</v>
      </c>
      <c r="P31" s="31">
        <v>1</v>
      </c>
      <c r="Q31" s="44" t="s">
        <v>2866</v>
      </c>
    </row>
    <row r="32" spans="1:17" ht="48.75" thickTop="1" thickBot="1" x14ac:dyDescent="0.3">
      <c r="A32" s="25">
        <v>67</v>
      </c>
      <c r="B32" s="26" t="s">
        <v>480</v>
      </c>
      <c r="C32" s="27" t="s">
        <v>149</v>
      </c>
      <c r="D32" s="27" t="s">
        <v>461</v>
      </c>
      <c r="E32" s="27" t="s">
        <v>175</v>
      </c>
      <c r="F32" s="27" t="s">
        <v>176</v>
      </c>
      <c r="G32" s="27" t="s">
        <v>122</v>
      </c>
      <c r="H32" s="28">
        <v>1</v>
      </c>
      <c r="I32" s="27" t="s">
        <v>173</v>
      </c>
      <c r="J32" s="27" t="s">
        <v>126</v>
      </c>
      <c r="K32" s="29" t="s">
        <v>15</v>
      </c>
      <c r="L32" s="42" t="s">
        <v>565</v>
      </c>
      <c r="M32" s="30">
        <v>1</v>
      </c>
      <c r="N32" s="30">
        <v>1</v>
      </c>
      <c r="O32" s="31">
        <v>1</v>
      </c>
      <c r="P32" s="31">
        <v>1</v>
      </c>
      <c r="Q32" s="44" t="s">
        <v>631</v>
      </c>
    </row>
    <row r="33" spans="1:17" ht="76.5" thickTop="1" thickBot="1" x14ac:dyDescent="0.3">
      <c r="A33" s="25">
        <v>72</v>
      </c>
      <c r="B33" s="26" t="s">
        <v>480</v>
      </c>
      <c r="C33" s="27" t="s">
        <v>149</v>
      </c>
      <c r="D33" s="27" t="s">
        <v>461</v>
      </c>
      <c r="E33" s="27" t="s">
        <v>481</v>
      </c>
      <c r="F33" s="27" t="s">
        <v>482</v>
      </c>
      <c r="G33" s="27" t="s">
        <v>122</v>
      </c>
      <c r="H33" s="28">
        <v>0.75</v>
      </c>
      <c r="I33" s="27" t="s">
        <v>153</v>
      </c>
      <c r="J33" s="27" t="s">
        <v>126</v>
      </c>
      <c r="K33" s="29" t="s">
        <v>13</v>
      </c>
      <c r="L33" s="42" t="s">
        <v>565</v>
      </c>
      <c r="M33" s="30">
        <v>0.75</v>
      </c>
      <c r="N33" s="30">
        <v>0.59154065934065936</v>
      </c>
      <c r="O33" s="31">
        <v>0.78872087912087918</v>
      </c>
      <c r="P33" s="31">
        <v>0.78872087912087918</v>
      </c>
      <c r="Q33" s="44" t="s">
        <v>2867</v>
      </c>
    </row>
    <row r="34" spans="1:17" ht="64.5" thickTop="1" thickBot="1" x14ac:dyDescent="0.3">
      <c r="A34" s="25">
        <v>68</v>
      </c>
      <c r="B34" s="26" t="s">
        <v>480</v>
      </c>
      <c r="C34" s="27" t="s">
        <v>149</v>
      </c>
      <c r="D34" s="27" t="s">
        <v>461</v>
      </c>
      <c r="E34" s="27" t="s">
        <v>483</v>
      </c>
      <c r="F34" s="27" t="s">
        <v>484</v>
      </c>
      <c r="G34" s="27" t="s">
        <v>122</v>
      </c>
      <c r="H34" s="28">
        <v>1</v>
      </c>
      <c r="I34" s="27" t="s">
        <v>153</v>
      </c>
      <c r="J34" s="27" t="s">
        <v>126</v>
      </c>
      <c r="K34" s="29" t="s">
        <v>15</v>
      </c>
      <c r="L34" s="42" t="s">
        <v>565</v>
      </c>
      <c r="M34" s="30">
        <v>1</v>
      </c>
      <c r="N34" s="30">
        <v>1</v>
      </c>
      <c r="O34" s="31">
        <v>1</v>
      </c>
      <c r="P34" s="31">
        <v>1</v>
      </c>
      <c r="Q34" s="44" t="s">
        <v>632</v>
      </c>
    </row>
    <row r="35" spans="1:17" ht="48.75" thickTop="1" thickBot="1" x14ac:dyDescent="0.3">
      <c r="A35" s="25">
        <v>64</v>
      </c>
      <c r="B35" s="26" t="s">
        <v>480</v>
      </c>
      <c r="C35" s="27" t="s">
        <v>149</v>
      </c>
      <c r="D35" s="27" t="s">
        <v>150</v>
      </c>
      <c r="E35" s="27" t="s">
        <v>151</v>
      </c>
      <c r="F35" s="27" t="s">
        <v>152</v>
      </c>
      <c r="G35" s="27" t="s">
        <v>122</v>
      </c>
      <c r="H35" s="28">
        <v>1</v>
      </c>
      <c r="I35" s="27" t="s">
        <v>153</v>
      </c>
      <c r="J35" s="27" t="s">
        <v>126</v>
      </c>
      <c r="K35" s="29" t="s">
        <v>7</v>
      </c>
      <c r="L35" s="42" t="s">
        <v>565</v>
      </c>
      <c r="M35" s="30">
        <v>1</v>
      </c>
      <c r="N35" s="30">
        <v>1</v>
      </c>
      <c r="O35" s="31">
        <v>1</v>
      </c>
      <c r="P35" s="31">
        <v>1</v>
      </c>
      <c r="Q35" s="44" t="s">
        <v>2868</v>
      </c>
    </row>
    <row r="36" spans="1:17" ht="80.25" thickTop="1" thickBot="1" x14ac:dyDescent="0.3">
      <c r="A36" s="25">
        <v>105</v>
      </c>
      <c r="B36" s="26" t="s">
        <v>485</v>
      </c>
      <c r="C36" s="27" t="s">
        <v>154</v>
      </c>
      <c r="D36" s="27" t="s">
        <v>165</v>
      </c>
      <c r="E36" s="27" t="s">
        <v>155</v>
      </c>
      <c r="F36" s="27" t="s">
        <v>486</v>
      </c>
      <c r="G36" s="27" t="s">
        <v>122</v>
      </c>
      <c r="H36" s="28">
        <v>0.9</v>
      </c>
      <c r="I36" s="27" t="s">
        <v>132</v>
      </c>
      <c r="J36" s="27" t="s">
        <v>126</v>
      </c>
      <c r="K36" s="29" t="s">
        <v>87</v>
      </c>
      <c r="L36" s="42" t="s">
        <v>388</v>
      </c>
      <c r="M36" s="30">
        <v>0.9</v>
      </c>
      <c r="N36" s="30">
        <v>1.1399999999999999</v>
      </c>
      <c r="O36" s="31">
        <v>1.2666666666666666</v>
      </c>
      <c r="P36" s="31">
        <v>1.2666666666666666</v>
      </c>
      <c r="Q36" s="44" t="s">
        <v>633</v>
      </c>
    </row>
    <row r="37" spans="1:17" ht="34.5" thickTop="1" x14ac:dyDescent="0.35">
      <c r="M37" s="320"/>
      <c r="N37" s="320"/>
      <c r="O37" s="317" t="s">
        <v>157</v>
      </c>
      <c r="P37" s="318">
        <v>1.0580112813874076</v>
      </c>
      <c r="Q37" s="319" t="s">
        <v>158</v>
      </c>
    </row>
  </sheetData>
  <sheetProtection algorithmName="SHA-512" hashValue="1WTUD9nZg6NOktIZJhDs3zTyOtbKVAIucInr6qaZzaUm/Y6tJf2AxM8WBT3NX2DXHzbORKOihCQSh+I6qtrpWQ==" saltValue="v52clavT7e9hMWhGA8/Lhg==" spinCount="100000" sheet="1" formatCells="0" formatColumns="0"/>
  <autoFilter ref="A3:Q36" xr:uid="{00000000-0001-0000-0400-000000000000}"/>
  <conditionalFormatting sqref="B4:B36">
    <cfRule type="containsText" dxfId="1122" priority="53" operator="containsText" text="Normatividad al Servicio del Cambio / Procesos">
      <formula>NOT(ISERROR(SEARCH("Normatividad al Servicio del Cambio / Procesos",B4)))</formula>
    </cfRule>
    <cfRule type="containsText" dxfId="1121" priority="80" operator="containsText" text="Transparencia y Cercanía al Ciudadano / Grupos de Interés ">
      <formula>NOT(ISERROR(SEARCH("Transparencia y Cercanía al Ciudadano / Grupos de Interés ",B4)))</formula>
    </cfRule>
    <cfRule type="containsText" dxfId="1120" priority="81" operator="containsText" text="Apoyo a la Modernización DIAN / Procesos">
      <formula>NOT(ISERROR(SEARCH("Apoyo a la Modernización DIAN / Procesos",B4)))</formula>
    </cfRule>
    <cfRule type="containsText" dxfId="1119" priority="82" operator="containsText" text="Transformación Cultural y Gestión del Cambio / Talento Humano">
      <formula>NOT(ISERROR(SEARCH("Transformación Cultural y Gestión del Cambio / Talento Humano",B4)))</formula>
    </cfRule>
    <cfRule type="containsText" dxfId="1118" priority="8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6 F4:G36">
    <cfRule type="containsText" dxfId="1117" priority="67" operator="containsText" text="Modernización y Gestión Integral de Procesos del Negocio / Procesos">
      <formula>NOT(ISERROR(SEARCH("Modernización y Gestión Integral de Procesos del Negocio / Procesos",C4)))</formula>
    </cfRule>
    <cfRule type="containsText" dxfId="1116" priority="68" operator="containsText" text="Transparencia y Cercanía al Ciudadano / Grupos de Interés">
      <formula>NOT(ISERROR(SEARCH("Transparencia y Cercanía al Ciudadano / Grupos de Interés",C4)))</formula>
    </cfRule>
    <cfRule type="containsText" dxfId="1115" priority="69" operator="containsText" text="Legitimidad y Sostenibilidad Fiscal / Resultados">
      <formula>NOT(ISERROR(SEARCH("Legitimidad y Sostenibilidad Fiscal / Resultados",C4)))</formula>
    </cfRule>
  </conditionalFormatting>
  <conditionalFormatting sqref="F4:G36 C4:D36">
    <cfRule type="containsText" dxfId="1114" priority="66" operator="containsText" text="Aprendizaje y Crecimiento / Talento Humano">
      <formula>NOT(ISERROR(SEARCH("Aprendizaje y Crecimiento / Talento Humano",C4)))</formula>
    </cfRule>
  </conditionalFormatting>
  <conditionalFormatting sqref="I4:J36 F10:G35">
    <cfRule type="containsText" dxfId="1113" priority="54" operator="containsText" text="Aprendizaje y Crecimiento / Talento Humano">
      <formula>NOT(ISERROR(SEARCH("Aprendizaje y Crecimiento / Talento Humano",F4)))</formula>
    </cfRule>
    <cfRule type="containsText" dxfId="1112" priority="55" operator="containsText" text="Modernización y Gestión Integral de Procesos del Negocio / Procesos">
      <formula>NOT(ISERROR(SEARCH("Modernización y Gestión Integral de Procesos del Negocio / Procesos",F4)))</formula>
    </cfRule>
    <cfRule type="containsText" dxfId="1111" priority="56" operator="containsText" text="Transparencia y Cercanía al Ciudadano / Grupos de Interés">
      <formula>NOT(ISERROR(SEARCH("Transparencia y Cercanía al Ciudadano / Grupos de Interés",F4)))</formula>
    </cfRule>
    <cfRule type="containsText" dxfId="1110" priority="57" operator="containsText" text="Legitimidad y Sostenibilidad Fiscal / Resultados">
      <formula>NOT(ISERROR(SEARCH("Legitimidad y Sostenibilidad Fiscal / Resultados",F4)))</formula>
    </cfRule>
  </conditionalFormatting>
  <conditionalFormatting sqref="L4:L36">
    <cfRule type="cellIs" dxfId="1109" priority="29" operator="equal">
      <formula>0</formula>
    </cfRule>
  </conditionalFormatting>
  <conditionalFormatting sqref="O4:O36">
    <cfRule type="containsText" dxfId="1108" priority="70" operator="containsText" text="Sin medición en la vigencia">
      <formula>NOT(ISERROR(SEARCH("Sin medición en la vigencia",O4)))</formula>
    </cfRule>
    <cfRule type="cellIs" dxfId="1107" priority="71" operator="greaterThan">
      <formula>1.1</formula>
    </cfRule>
    <cfRule type="cellIs" dxfId="1106" priority="72" operator="between">
      <formula>100%</formula>
      <formula>110%</formula>
    </cfRule>
    <cfRule type="cellIs" dxfId="1105" priority="73" operator="between">
      <formula>70%</formula>
      <formula>99.9999999%</formula>
    </cfRule>
    <cfRule type="cellIs" dxfId="1104" priority="74" operator="between">
      <formula>0</formula>
      <formula>0.6999999999999</formula>
    </cfRule>
  </conditionalFormatting>
  <conditionalFormatting sqref="P4:P36">
    <cfRule type="cellIs" dxfId="1103" priority="76" operator="greaterThan">
      <formula>1.1</formula>
    </cfRule>
    <cfRule type="cellIs" dxfId="1102" priority="77" operator="between">
      <formula>100%</formula>
      <formula>110%</formula>
    </cfRule>
    <cfRule type="cellIs" dxfId="1101" priority="78" operator="between">
      <formula>70%</formula>
      <formula>99.9999999%</formula>
    </cfRule>
    <cfRule type="cellIs" dxfId="1100" priority="79" operator="between">
      <formula>0</formula>
      <formula>0.6999999999999</formula>
    </cfRule>
  </conditionalFormatting>
  <conditionalFormatting sqref="H4:H36 M4:N36">
    <cfRule type="expression" dxfId="1099" priority="58">
      <formula>$G4&lt;&gt;"Porcentaje"</formula>
    </cfRule>
    <cfRule type="expression" dxfId="1098" priority="59">
      <formula>$G4="Porcentaje"</formula>
    </cfRule>
  </conditionalFormatting>
  <conditionalFormatting sqref="Q17">
    <cfRule type="cellIs" dxfId="1097" priority="2" operator="equal">
      <formula>0</formula>
    </cfRule>
  </conditionalFormatting>
  <conditionalFormatting sqref="Q30:Q32">
    <cfRule type="cellIs" dxfId="1096" priority="3" operator="equal">
      <formula>0</formula>
    </cfRule>
  </conditionalFormatting>
  <hyperlinks>
    <hyperlink ref="Q37" location="Principal!A1" display="volver al índice" xr:uid="{2D175948-0D67-4A22-BB03-726B45495C54}"/>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5" operator="containsText" id="{763543F8-31E7-4499-B61B-A5103E801C6D}">
            <xm:f>NOT(ISERROR(SEARCH("-",P4)))</xm:f>
            <xm:f>"-"</xm:f>
            <x14:dxf>
              <fill>
                <patternFill>
                  <bgColor rgb="FF000000"/>
                </patternFill>
              </fill>
            </x14:dxf>
          </x14:cfRule>
          <xm:sqref>P4:P36</xm:sqref>
        </x14:conditionalFormatting>
      </x14:conditionalFormattings>
    </ext>
  </extLst>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C6E8-AF30-4400-9DB7-103EEEF9BDF1}">
  <sheetPr codeName="Sheet18">
    <pageSetUpPr fitToPage="1"/>
  </sheetPr>
  <dimension ref="A1:Q51"/>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54.7109375" style="35" customWidth="1"/>
    <col min="4" max="4" width="45.7109375" style="34" customWidth="1"/>
    <col min="5" max="5" width="47.85546875" style="34" customWidth="1"/>
    <col min="6" max="6" width="31.28515625" style="34" customWidth="1"/>
    <col min="7" max="7" width="11.140625" style="34" customWidth="1"/>
    <col min="8" max="8" width="33.5703125" style="36" customWidth="1"/>
    <col min="9" max="9" width="18.7109375" style="34" customWidth="1"/>
    <col min="10" max="10" width="15.5703125" style="34" bestFit="1" customWidth="1"/>
    <col min="11" max="11" width="30.85546875" style="34" customWidth="1"/>
    <col min="12" max="12" width="55.140625" style="34" customWidth="1"/>
    <col min="13" max="13" width="24" style="38" bestFit="1" customWidth="1"/>
    <col min="14" max="14" width="25.85546875" style="38" bestFit="1" customWidth="1"/>
    <col min="15" max="16" width="29.85546875" style="37" bestFit="1" customWidth="1"/>
    <col min="17" max="17" width="75.140625" style="321" bestFit="1" customWidth="1"/>
    <col min="18" max="16384" width="11.42578125" style="34"/>
  </cols>
  <sheetData>
    <row r="1" spans="1:17" ht="90" customHeight="1" thickBot="1" x14ac:dyDescent="0.3">
      <c r="A1" s="5"/>
      <c r="B1" s="6" t="s">
        <v>118</v>
      </c>
      <c r="C1" s="7"/>
      <c r="D1" s="43">
        <v>4</v>
      </c>
      <c r="E1" s="9" t="s">
        <v>518</v>
      </c>
      <c r="F1" s="9"/>
      <c r="G1" s="9"/>
      <c r="H1" s="9"/>
      <c r="I1" s="10"/>
      <c r="J1" s="11"/>
      <c r="K1" s="12"/>
      <c r="L1" s="41"/>
      <c r="M1" s="14"/>
      <c r="N1" s="14"/>
      <c r="O1" s="15"/>
      <c r="P1" s="15"/>
      <c r="Q1" s="224"/>
    </row>
    <row r="2" spans="1:17" ht="69" customHeight="1" thickBot="1" x14ac:dyDescent="0.3">
      <c r="A2" s="5"/>
      <c r="B2" s="6"/>
      <c r="C2" s="43"/>
      <c r="D2" s="43"/>
      <c r="E2" s="82" t="s">
        <v>1000</v>
      </c>
      <c r="F2" s="18"/>
      <c r="G2" s="18"/>
      <c r="H2" s="19"/>
      <c r="I2" s="10"/>
      <c r="J2" s="11"/>
      <c r="K2" s="12"/>
      <c r="L2" s="41"/>
      <c r="M2" s="20" t="s">
        <v>119</v>
      </c>
      <c r="N2" s="20"/>
      <c r="O2" s="21"/>
      <c r="P2" s="21"/>
      <c r="Q2" s="225"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409.6" thickTop="1" thickBot="1" x14ac:dyDescent="0.3">
      <c r="A4" s="25">
        <v>56</v>
      </c>
      <c r="B4" s="26" t="s">
        <v>438</v>
      </c>
      <c r="C4" s="27" t="s">
        <v>127</v>
      </c>
      <c r="D4" s="27" t="s">
        <v>128</v>
      </c>
      <c r="E4" s="119" t="s">
        <v>129</v>
      </c>
      <c r="F4" s="27" t="s">
        <v>441</v>
      </c>
      <c r="G4" s="27" t="s">
        <v>122</v>
      </c>
      <c r="H4" s="28">
        <v>0.66500000000000004</v>
      </c>
      <c r="I4" s="27" t="s">
        <v>130</v>
      </c>
      <c r="J4" s="27" t="s">
        <v>126</v>
      </c>
      <c r="K4" s="29" t="s">
        <v>7</v>
      </c>
      <c r="L4" s="42">
        <v>0</v>
      </c>
      <c r="M4" s="30">
        <v>0.66500000000000004</v>
      </c>
      <c r="N4" s="30">
        <v>0.86</v>
      </c>
      <c r="O4" s="31">
        <v>1.2932330827067668</v>
      </c>
      <c r="P4" s="31">
        <v>1.2932330827067668</v>
      </c>
      <c r="Q4" s="42" t="s">
        <v>1870</v>
      </c>
    </row>
    <row r="5" spans="1:17" ht="170.25" thickTop="1" thickBot="1" x14ac:dyDescent="0.35">
      <c r="A5" s="25">
        <v>136</v>
      </c>
      <c r="B5" s="26" t="s">
        <v>438</v>
      </c>
      <c r="C5" s="27" t="s">
        <v>127</v>
      </c>
      <c r="D5" s="27" t="s">
        <v>240</v>
      </c>
      <c r="E5" s="27" t="s">
        <v>241</v>
      </c>
      <c r="F5" s="27" t="s">
        <v>242</v>
      </c>
      <c r="G5" s="27" t="s">
        <v>231</v>
      </c>
      <c r="H5" s="28">
        <v>705999999.99999988</v>
      </c>
      <c r="I5" s="27" t="s">
        <v>123</v>
      </c>
      <c r="J5" s="27" t="s">
        <v>124</v>
      </c>
      <c r="K5" s="29" t="s">
        <v>36</v>
      </c>
      <c r="L5" s="42">
        <v>0</v>
      </c>
      <c r="M5" s="30">
        <v>705999999.99999988</v>
      </c>
      <c r="N5" s="30">
        <v>8538319435</v>
      </c>
      <c r="O5" s="31">
        <v>12.09393687677054</v>
      </c>
      <c r="P5" s="31">
        <v>2</v>
      </c>
      <c r="Q5" s="371" t="s">
        <v>1871</v>
      </c>
    </row>
    <row r="6" spans="1:17" s="372" customFormat="1" ht="207.75" thickTop="1" thickBot="1" x14ac:dyDescent="0.35">
      <c r="A6" s="25">
        <v>145</v>
      </c>
      <c r="B6" s="26" t="s">
        <v>438</v>
      </c>
      <c r="C6" s="27" t="s">
        <v>127</v>
      </c>
      <c r="D6" s="27" t="s">
        <v>249</v>
      </c>
      <c r="E6" s="27" t="s">
        <v>250</v>
      </c>
      <c r="F6" s="27" t="s">
        <v>251</v>
      </c>
      <c r="G6" s="27" t="s">
        <v>231</v>
      </c>
      <c r="H6" s="28">
        <v>246300000</v>
      </c>
      <c r="I6" s="27" t="s">
        <v>123</v>
      </c>
      <c r="J6" s="27" t="s">
        <v>124</v>
      </c>
      <c r="K6" s="29" t="s">
        <v>38</v>
      </c>
      <c r="L6" s="42">
        <v>0</v>
      </c>
      <c r="M6" s="30">
        <v>246300000</v>
      </c>
      <c r="N6" s="30">
        <v>286933191</v>
      </c>
      <c r="O6" s="31">
        <v>1.1649743848964678</v>
      </c>
      <c r="P6" s="31">
        <v>1.1649743848964678</v>
      </c>
      <c r="Q6" s="371" t="s">
        <v>1872</v>
      </c>
    </row>
    <row r="7" spans="1:17" s="372" customFormat="1" ht="170.25" thickTop="1" thickBot="1" x14ac:dyDescent="0.3">
      <c r="A7" s="25">
        <v>132</v>
      </c>
      <c r="B7" s="26" t="s">
        <v>438</v>
      </c>
      <c r="C7" s="27" t="s">
        <v>127</v>
      </c>
      <c r="D7" s="27" t="s">
        <v>358</v>
      </c>
      <c r="E7" s="27" t="s">
        <v>442</v>
      </c>
      <c r="F7" s="27" t="s">
        <v>442</v>
      </c>
      <c r="G7" s="27" t="s">
        <v>231</v>
      </c>
      <c r="H7" s="28">
        <v>225810000000</v>
      </c>
      <c r="I7" s="27" t="s">
        <v>123</v>
      </c>
      <c r="J7" s="27" t="s">
        <v>124</v>
      </c>
      <c r="K7" s="29" t="s">
        <v>238</v>
      </c>
      <c r="L7" s="42">
        <v>0</v>
      </c>
      <c r="M7" s="30">
        <v>225810000000</v>
      </c>
      <c r="N7" s="30">
        <v>205472341335</v>
      </c>
      <c r="O7" s="31">
        <v>0.90993464122492362</v>
      </c>
      <c r="P7" s="31">
        <v>0.90993464122492362</v>
      </c>
      <c r="Q7" s="42" t="s">
        <v>1873</v>
      </c>
    </row>
    <row r="8" spans="1:17" s="372" customFormat="1" ht="80.25" thickTop="1" thickBot="1" x14ac:dyDescent="0.3">
      <c r="A8" s="25">
        <v>65</v>
      </c>
      <c r="B8" s="26" t="s">
        <v>438</v>
      </c>
      <c r="C8" s="27" t="s">
        <v>127</v>
      </c>
      <c r="D8" s="27" t="s">
        <v>128</v>
      </c>
      <c r="E8" s="27" t="s">
        <v>359</v>
      </c>
      <c r="F8" s="27" t="s">
        <v>360</v>
      </c>
      <c r="G8" s="27" t="s">
        <v>122</v>
      </c>
      <c r="H8" s="28">
        <v>0.4</v>
      </c>
      <c r="I8" s="27" t="s">
        <v>132</v>
      </c>
      <c r="J8" s="27" t="s">
        <v>126</v>
      </c>
      <c r="K8" s="29" t="s">
        <v>15</v>
      </c>
      <c r="L8" s="42">
        <v>0</v>
      </c>
      <c r="M8" s="30">
        <v>0.4</v>
      </c>
      <c r="N8" s="30">
        <v>0.85</v>
      </c>
      <c r="O8" s="31">
        <v>2.125</v>
      </c>
      <c r="P8" s="31">
        <v>2</v>
      </c>
      <c r="Q8" s="42" t="s">
        <v>1874</v>
      </c>
    </row>
    <row r="9" spans="1:17" s="372" customFormat="1" ht="264" thickTop="1" thickBot="1" x14ac:dyDescent="0.3">
      <c r="A9" s="25">
        <v>2</v>
      </c>
      <c r="B9" s="26" t="s">
        <v>438</v>
      </c>
      <c r="C9" s="27" t="s">
        <v>127</v>
      </c>
      <c r="D9" s="27" t="s">
        <v>265</v>
      </c>
      <c r="E9" s="27" t="s">
        <v>444</v>
      </c>
      <c r="F9" s="27" t="s">
        <v>445</v>
      </c>
      <c r="G9" s="27" t="s">
        <v>440</v>
      </c>
      <c r="H9" s="28">
        <v>804586.11880417448</v>
      </c>
      <c r="I9" s="27" t="s">
        <v>123</v>
      </c>
      <c r="J9" s="27" t="s">
        <v>124</v>
      </c>
      <c r="K9" s="29" t="s">
        <v>45</v>
      </c>
      <c r="L9" s="44" t="s">
        <v>519</v>
      </c>
      <c r="M9" s="30">
        <v>804586.11880417448</v>
      </c>
      <c r="N9" s="30">
        <v>782689.70000000007</v>
      </c>
      <c r="O9" s="31">
        <v>0.97278548772787898</v>
      </c>
      <c r="P9" s="31">
        <v>0.97278548772787898</v>
      </c>
      <c r="Q9" s="336" t="s">
        <v>1875</v>
      </c>
    </row>
    <row r="10" spans="1:17" s="372" customFormat="1" ht="95.25" thickTop="1" thickBot="1" x14ac:dyDescent="0.35">
      <c r="A10" s="25">
        <v>137</v>
      </c>
      <c r="B10" s="26" t="s">
        <v>438</v>
      </c>
      <c r="C10" s="27" t="s">
        <v>127</v>
      </c>
      <c r="D10" s="27" t="s">
        <v>489</v>
      </c>
      <c r="E10" s="27" t="s">
        <v>243</v>
      </c>
      <c r="F10" s="27" t="s">
        <v>244</v>
      </c>
      <c r="G10" s="27" t="s">
        <v>231</v>
      </c>
      <c r="H10" s="28">
        <v>242000000.00000006</v>
      </c>
      <c r="I10" s="27" t="s">
        <v>123</v>
      </c>
      <c r="J10" s="27" t="s">
        <v>124</v>
      </c>
      <c r="K10" s="29" t="s">
        <v>36</v>
      </c>
      <c r="L10" s="42">
        <v>0</v>
      </c>
      <c r="M10" s="30">
        <v>242000000.00000006</v>
      </c>
      <c r="N10" s="30">
        <v>478495000</v>
      </c>
      <c r="O10" s="31">
        <v>1.977252066115702</v>
      </c>
      <c r="P10" s="31">
        <v>1.977252066115702</v>
      </c>
      <c r="Q10" s="371" t="s">
        <v>1876</v>
      </c>
    </row>
    <row r="11" spans="1:17" s="372" customFormat="1" ht="170.25" thickTop="1" thickBot="1" x14ac:dyDescent="0.3">
      <c r="A11" s="25">
        <v>146</v>
      </c>
      <c r="B11" s="26" t="s">
        <v>438</v>
      </c>
      <c r="C11" s="27" t="s">
        <v>127</v>
      </c>
      <c r="D11" s="27" t="s">
        <v>249</v>
      </c>
      <c r="E11" s="27" t="s">
        <v>490</v>
      </c>
      <c r="F11" s="27" t="s">
        <v>491</v>
      </c>
      <c r="G11" s="27" t="s">
        <v>231</v>
      </c>
      <c r="H11" s="28">
        <v>341812000</v>
      </c>
      <c r="I11" s="27" t="s">
        <v>123</v>
      </c>
      <c r="J11" s="27" t="s">
        <v>124</v>
      </c>
      <c r="K11" s="29" t="s">
        <v>38</v>
      </c>
      <c r="L11" s="42">
        <v>0</v>
      </c>
      <c r="M11" s="30">
        <v>341812000</v>
      </c>
      <c r="N11" s="30">
        <v>293888300</v>
      </c>
      <c r="O11" s="31">
        <v>0.85979515055059508</v>
      </c>
      <c r="P11" s="31">
        <v>0.85979515055059508</v>
      </c>
      <c r="Q11" s="42" t="s">
        <v>1877</v>
      </c>
    </row>
    <row r="12" spans="1:17" s="372" customFormat="1" ht="189" thickTop="1" thickBot="1" x14ac:dyDescent="0.35">
      <c r="A12" s="25">
        <v>133</v>
      </c>
      <c r="B12" s="26" t="s">
        <v>438</v>
      </c>
      <c r="C12" s="27" t="s">
        <v>127</v>
      </c>
      <c r="D12" s="27" t="s">
        <v>358</v>
      </c>
      <c r="E12" s="27" t="s">
        <v>237</v>
      </c>
      <c r="F12" s="27" t="s">
        <v>237</v>
      </c>
      <c r="G12" s="27" t="s">
        <v>231</v>
      </c>
      <c r="H12" s="28">
        <v>149428000000</v>
      </c>
      <c r="I12" s="27" t="s">
        <v>123</v>
      </c>
      <c r="J12" s="27" t="s">
        <v>124</v>
      </c>
      <c r="K12" s="29" t="s">
        <v>238</v>
      </c>
      <c r="L12" s="42">
        <v>0</v>
      </c>
      <c r="M12" s="30">
        <v>149428000000</v>
      </c>
      <c r="N12" s="30">
        <v>168856360322</v>
      </c>
      <c r="O12" s="31">
        <v>1.1300182049013572</v>
      </c>
      <c r="P12" s="31">
        <v>1.1300182049013572</v>
      </c>
      <c r="Q12" s="90" t="s">
        <v>1878</v>
      </c>
    </row>
    <row r="13" spans="1:17" s="372" customFormat="1" ht="409.6" thickTop="1" thickBot="1" x14ac:dyDescent="0.3">
      <c r="A13" s="25">
        <v>66</v>
      </c>
      <c r="B13" s="26" t="s">
        <v>438</v>
      </c>
      <c r="C13" s="27" t="s">
        <v>127</v>
      </c>
      <c r="D13" s="27" t="s">
        <v>128</v>
      </c>
      <c r="E13" s="27" t="s">
        <v>361</v>
      </c>
      <c r="F13" s="27" t="s">
        <v>383</v>
      </c>
      <c r="G13" s="27" t="s">
        <v>122</v>
      </c>
      <c r="H13" s="28">
        <v>1</v>
      </c>
      <c r="I13" s="27" t="s">
        <v>132</v>
      </c>
      <c r="J13" s="27" t="s">
        <v>126</v>
      </c>
      <c r="K13" s="29" t="s">
        <v>15</v>
      </c>
      <c r="L13" s="42">
        <v>0</v>
      </c>
      <c r="M13" s="30">
        <v>1</v>
      </c>
      <c r="N13" s="30">
        <v>1</v>
      </c>
      <c r="O13" s="31">
        <v>1</v>
      </c>
      <c r="P13" s="31">
        <v>1</v>
      </c>
      <c r="Q13" s="357" t="s">
        <v>1879</v>
      </c>
    </row>
    <row r="14" spans="1:17" s="372" customFormat="1" ht="132.75" thickTop="1" thickBot="1" x14ac:dyDescent="0.3">
      <c r="A14" s="25">
        <v>109</v>
      </c>
      <c r="B14" s="26" t="s">
        <v>438</v>
      </c>
      <c r="C14" s="27" t="s">
        <v>290</v>
      </c>
      <c r="D14" s="27" t="s">
        <v>290</v>
      </c>
      <c r="E14" s="27" t="s">
        <v>317</v>
      </c>
      <c r="F14" s="27" t="s">
        <v>121</v>
      </c>
      <c r="G14" s="27" t="s">
        <v>122</v>
      </c>
      <c r="H14" s="28">
        <v>0.95</v>
      </c>
      <c r="I14" s="27" t="s">
        <v>123</v>
      </c>
      <c r="J14" s="27" t="s">
        <v>124</v>
      </c>
      <c r="K14" s="29" t="s">
        <v>93</v>
      </c>
      <c r="L14" s="42">
        <v>0</v>
      </c>
      <c r="M14" s="30">
        <v>0.95</v>
      </c>
      <c r="N14" s="30">
        <v>0.93300000000000005</v>
      </c>
      <c r="O14" s="31">
        <v>0.98210526315789481</v>
      </c>
      <c r="P14" s="31">
        <v>0.98210526315789481</v>
      </c>
      <c r="Q14" s="42" t="s">
        <v>1880</v>
      </c>
    </row>
    <row r="15" spans="1:17" s="372" customFormat="1" ht="409.6" thickTop="1" thickBot="1" x14ac:dyDescent="0.3">
      <c r="A15" s="25">
        <v>32</v>
      </c>
      <c r="B15" s="26" t="s">
        <v>438</v>
      </c>
      <c r="C15" s="27" t="s">
        <v>127</v>
      </c>
      <c r="D15" s="27" t="s">
        <v>177</v>
      </c>
      <c r="E15" s="27" t="s">
        <v>182</v>
      </c>
      <c r="F15" s="27" t="s">
        <v>183</v>
      </c>
      <c r="G15" s="27" t="s">
        <v>440</v>
      </c>
      <c r="H15" s="28">
        <v>1222</v>
      </c>
      <c r="I15" s="27" t="s">
        <v>123</v>
      </c>
      <c r="J15" s="27" t="s">
        <v>124</v>
      </c>
      <c r="K15" s="29" t="s">
        <v>18</v>
      </c>
      <c r="L15" s="42">
        <v>0</v>
      </c>
      <c r="M15" s="30">
        <v>1222</v>
      </c>
      <c r="N15" s="30">
        <v>196</v>
      </c>
      <c r="O15" s="31">
        <v>0.16039279869067102</v>
      </c>
      <c r="P15" s="31">
        <v>0.16039279869067102</v>
      </c>
      <c r="Q15" s="42" t="s">
        <v>1881</v>
      </c>
    </row>
    <row r="16" spans="1:17" s="372" customFormat="1" ht="170.25" thickTop="1" thickBot="1" x14ac:dyDescent="0.3">
      <c r="A16" s="25">
        <v>138</v>
      </c>
      <c r="B16" s="26" t="s">
        <v>438</v>
      </c>
      <c r="C16" s="27" t="s">
        <v>127</v>
      </c>
      <c r="D16" s="27" t="s">
        <v>489</v>
      </c>
      <c r="E16" s="27" t="s">
        <v>245</v>
      </c>
      <c r="F16" s="27" t="s">
        <v>492</v>
      </c>
      <c r="G16" s="27" t="s">
        <v>231</v>
      </c>
      <c r="H16" s="28">
        <v>686000000.00000012</v>
      </c>
      <c r="I16" s="27" t="s">
        <v>123</v>
      </c>
      <c r="J16" s="27" t="s">
        <v>124</v>
      </c>
      <c r="K16" s="29" t="s">
        <v>36</v>
      </c>
      <c r="L16" s="42">
        <v>0</v>
      </c>
      <c r="M16" s="30">
        <v>686000000.00000012</v>
      </c>
      <c r="N16" s="30">
        <v>7357767191</v>
      </c>
      <c r="O16" s="31">
        <v>10.725608150145771</v>
      </c>
      <c r="P16" s="31">
        <v>2</v>
      </c>
      <c r="Q16" s="42" t="s">
        <v>1882</v>
      </c>
    </row>
    <row r="17" spans="1:17" s="372" customFormat="1" ht="189" thickTop="1" thickBot="1" x14ac:dyDescent="0.3">
      <c r="A17" s="25">
        <v>147</v>
      </c>
      <c r="B17" s="26" t="s">
        <v>438</v>
      </c>
      <c r="C17" s="27" t="s">
        <v>127</v>
      </c>
      <c r="D17" s="27" t="s">
        <v>249</v>
      </c>
      <c r="E17" s="27" t="s">
        <v>252</v>
      </c>
      <c r="F17" s="27" t="s">
        <v>252</v>
      </c>
      <c r="G17" s="27" t="s">
        <v>231</v>
      </c>
      <c r="H17" s="28">
        <v>600000000</v>
      </c>
      <c r="I17" s="27" t="s">
        <v>123</v>
      </c>
      <c r="J17" s="27" t="s">
        <v>124</v>
      </c>
      <c r="K17" s="29" t="s">
        <v>38</v>
      </c>
      <c r="L17" s="42">
        <v>0</v>
      </c>
      <c r="M17" s="30">
        <v>600000000</v>
      </c>
      <c r="N17" s="30">
        <v>570383030</v>
      </c>
      <c r="O17" s="31">
        <v>0.95063838333333328</v>
      </c>
      <c r="P17" s="31">
        <v>0.95063838333333328</v>
      </c>
      <c r="Q17" s="42" t="s">
        <v>1883</v>
      </c>
    </row>
    <row r="18" spans="1:17" s="372" customFormat="1" ht="114" thickTop="1" thickBot="1" x14ac:dyDescent="0.3">
      <c r="A18" s="25">
        <v>98</v>
      </c>
      <c r="B18" s="26" t="s">
        <v>438</v>
      </c>
      <c r="C18" s="27" t="s">
        <v>290</v>
      </c>
      <c r="D18" s="27" t="s">
        <v>446</v>
      </c>
      <c r="E18" s="27" t="s">
        <v>125</v>
      </c>
      <c r="F18" s="27" t="s">
        <v>331</v>
      </c>
      <c r="G18" s="27" t="s">
        <v>122</v>
      </c>
      <c r="H18" s="28">
        <v>0.95</v>
      </c>
      <c r="I18" s="27" t="s">
        <v>123</v>
      </c>
      <c r="J18" s="27" t="s">
        <v>126</v>
      </c>
      <c r="K18" s="29" t="s">
        <v>93</v>
      </c>
      <c r="L18" s="42">
        <v>0</v>
      </c>
      <c r="M18" s="30">
        <v>0.95</v>
      </c>
      <c r="N18" s="30">
        <v>0.85399999999999998</v>
      </c>
      <c r="O18" s="31">
        <v>0.89894736842105261</v>
      </c>
      <c r="P18" s="31">
        <v>0.89894736842105261</v>
      </c>
      <c r="Q18" s="42" t="s">
        <v>1884</v>
      </c>
    </row>
    <row r="19" spans="1:17" ht="76.5" thickTop="1" thickBot="1" x14ac:dyDescent="0.35">
      <c r="A19" s="25">
        <v>4</v>
      </c>
      <c r="B19" s="26" t="s">
        <v>438</v>
      </c>
      <c r="C19" s="27" t="s">
        <v>127</v>
      </c>
      <c r="D19" s="27" t="s">
        <v>268</v>
      </c>
      <c r="E19" s="27" t="s">
        <v>269</v>
      </c>
      <c r="F19" s="27" t="s">
        <v>447</v>
      </c>
      <c r="G19" s="27" t="s">
        <v>207</v>
      </c>
      <c r="H19" s="28">
        <v>1885</v>
      </c>
      <c r="I19" s="27" t="s">
        <v>123</v>
      </c>
      <c r="J19" s="27" t="s">
        <v>124</v>
      </c>
      <c r="K19" s="29" t="s">
        <v>45</v>
      </c>
      <c r="L19" s="42">
        <v>0</v>
      </c>
      <c r="M19" s="30">
        <v>1885</v>
      </c>
      <c r="N19" s="30">
        <v>2117</v>
      </c>
      <c r="O19" s="31">
        <v>1.1230769230769231</v>
      </c>
      <c r="P19" s="31">
        <v>1.1230769230769231</v>
      </c>
      <c r="Q19" s="90" t="s">
        <v>1885</v>
      </c>
    </row>
    <row r="20" spans="1:17" ht="76.5" thickTop="1" thickBot="1" x14ac:dyDescent="0.35">
      <c r="A20" s="25">
        <v>234</v>
      </c>
      <c r="B20" s="26" t="s">
        <v>438</v>
      </c>
      <c r="C20" s="27" t="s">
        <v>127</v>
      </c>
      <c r="D20" s="27" t="s">
        <v>489</v>
      </c>
      <c r="E20" s="27" t="s">
        <v>493</v>
      </c>
      <c r="F20" s="27" t="s">
        <v>493</v>
      </c>
      <c r="G20" s="27" t="s">
        <v>231</v>
      </c>
      <c r="H20" s="28">
        <v>928000000</v>
      </c>
      <c r="I20" s="27" t="s">
        <v>123</v>
      </c>
      <c r="J20" s="27" t="s">
        <v>124</v>
      </c>
      <c r="K20" s="29" t="s">
        <v>36</v>
      </c>
      <c r="L20" s="42">
        <v>0</v>
      </c>
      <c r="M20" s="30">
        <v>928000000</v>
      </c>
      <c r="N20" s="30">
        <v>7836262191</v>
      </c>
      <c r="O20" s="31">
        <v>8.4442480506465518</v>
      </c>
      <c r="P20" s="31">
        <v>2</v>
      </c>
      <c r="Q20" s="90" t="s">
        <v>1886</v>
      </c>
    </row>
    <row r="21" spans="1:17" s="372" customFormat="1" ht="57.75" thickTop="1" thickBot="1" x14ac:dyDescent="0.3">
      <c r="A21" s="25">
        <v>73</v>
      </c>
      <c r="B21" s="26" t="s">
        <v>449</v>
      </c>
      <c r="C21" s="27" t="s">
        <v>160</v>
      </c>
      <c r="D21" s="27" t="s">
        <v>384</v>
      </c>
      <c r="E21" s="27" t="s">
        <v>167</v>
      </c>
      <c r="F21" s="27" t="s">
        <v>385</v>
      </c>
      <c r="G21" s="27" t="s">
        <v>145</v>
      </c>
      <c r="H21" s="28">
        <v>4</v>
      </c>
      <c r="I21" s="27" t="s">
        <v>123</v>
      </c>
      <c r="J21" s="27" t="s">
        <v>138</v>
      </c>
      <c r="K21" s="29" t="s">
        <v>11</v>
      </c>
      <c r="L21" s="42">
        <v>0</v>
      </c>
      <c r="M21" s="30">
        <v>4</v>
      </c>
      <c r="N21" s="30">
        <v>4</v>
      </c>
      <c r="O21" s="31">
        <v>1</v>
      </c>
      <c r="P21" s="31">
        <v>1</v>
      </c>
      <c r="Q21" s="42" t="s">
        <v>1887</v>
      </c>
    </row>
    <row r="22" spans="1:17" ht="189" thickTop="1" thickBot="1" x14ac:dyDescent="0.3">
      <c r="A22" s="25">
        <v>74</v>
      </c>
      <c r="B22" s="26" t="s">
        <v>449</v>
      </c>
      <c r="C22" s="27" t="s">
        <v>160</v>
      </c>
      <c r="D22" s="27" t="s">
        <v>494</v>
      </c>
      <c r="E22" s="27" t="s">
        <v>495</v>
      </c>
      <c r="F22" s="27" t="s">
        <v>496</v>
      </c>
      <c r="G22" s="27" t="s">
        <v>145</v>
      </c>
      <c r="H22" s="28">
        <v>5.5</v>
      </c>
      <c r="I22" s="27" t="s">
        <v>123</v>
      </c>
      <c r="J22" s="27" t="s">
        <v>138</v>
      </c>
      <c r="K22" s="29" t="s">
        <v>11</v>
      </c>
      <c r="L22" s="42">
        <v>0</v>
      </c>
      <c r="M22" s="30">
        <v>5.5</v>
      </c>
      <c r="N22" s="30">
        <v>5.5</v>
      </c>
      <c r="O22" s="31">
        <v>1</v>
      </c>
      <c r="P22" s="31">
        <v>1</v>
      </c>
      <c r="Q22" s="42" t="s">
        <v>1888</v>
      </c>
    </row>
    <row r="23" spans="1:17" ht="95.25" thickTop="1" thickBot="1" x14ac:dyDescent="0.3">
      <c r="A23" s="25">
        <v>19</v>
      </c>
      <c r="B23" s="26" t="s">
        <v>449</v>
      </c>
      <c r="C23" s="27" t="s">
        <v>160</v>
      </c>
      <c r="D23" s="27" t="s">
        <v>402</v>
      </c>
      <c r="E23" s="27" t="s">
        <v>450</v>
      </c>
      <c r="F23" s="27" t="s">
        <v>451</v>
      </c>
      <c r="G23" s="27" t="s">
        <v>122</v>
      </c>
      <c r="H23" s="28">
        <v>1</v>
      </c>
      <c r="I23" s="27" t="s">
        <v>153</v>
      </c>
      <c r="J23" s="27" t="s">
        <v>261</v>
      </c>
      <c r="K23" s="29" t="s">
        <v>51</v>
      </c>
      <c r="L23" s="42">
        <v>0</v>
      </c>
      <c r="M23" s="30">
        <v>1</v>
      </c>
      <c r="N23" s="30">
        <v>1</v>
      </c>
      <c r="O23" s="31">
        <v>1</v>
      </c>
      <c r="P23" s="31">
        <v>1</v>
      </c>
      <c r="Q23" s="42" t="s">
        <v>1889</v>
      </c>
    </row>
    <row r="24" spans="1:17" ht="159" thickTop="1" thickBot="1" x14ac:dyDescent="0.3">
      <c r="A24" s="137">
        <v>20</v>
      </c>
      <c r="B24" s="138" t="s">
        <v>449</v>
      </c>
      <c r="C24" s="140" t="s">
        <v>160</v>
      </c>
      <c r="D24" s="140" t="s">
        <v>402</v>
      </c>
      <c r="E24" s="140" t="s">
        <v>452</v>
      </c>
      <c r="F24" s="140" t="s">
        <v>453</v>
      </c>
      <c r="G24" s="140" t="s">
        <v>122</v>
      </c>
      <c r="H24" s="141">
        <v>1</v>
      </c>
      <c r="I24" s="140" t="s">
        <v>130</v>
      </c>
      <c r="J24" s="140" t="s">
        <v>126</v>
      </c>
      <c r="K24" s="142" t="s">
        <v>51</v>
      </c>
      <c r="L24" s="145">
        <v>0</v>
      </c>
      <c r="M24" s="143">
        <v>1</v>
      </c>
      <c r="N24" s="143">
        <v>0</v>
      </c>
      <c r="O24" s="144" t="s">
        <v>406</v>
      </c>
      <c r="P24" s="144" t="s">
        <v>291</v>
      </c>
      <c r="Q24" s="145" t="s">
        <v>1890</v>
      </c>
    </row>
    <row r="25" spans="1:17" ht="64.5" thickTop="1" thickBot="1" x14ac:dyDescent="0.35">
      <c r="A25" s="25">
        <v>26</v>
      </c>
      <c r="B25" s="26" t="s">
        <v>449</v>
      </c>
      <c r="C25" s="27" t="s">
        <v>160</v>
      </c>
      <c r="D25" s="27" t="s">
        <v>278</v>
      </c>
      <c r="E25" s="27" t="s">
        <v>454</v>
      </c>
      <c r="F25" s="27" t="s">
        <v>455</v>
      </c>
      <c r="G25" s="27" t="s">
        <v>207</v>
      </c>
      <c r="H25" s="28">
        <v>8</v>
      </c>
      <c r="I25" s="27" t="s">
        <v>132</v>
      </c>
      <c r="J25" s="27" t="s">
        <v>124</v>
      </c>
      <c r="K25" s="29" t="s">
        <v>270</v>
      </c>
      <c r="L25" s="42">
        <v>0</v>
      </c>
      <c r="M25" s="30">
        <v>8</v>
      </c>
      <c r="N25" s="30">
        <v>9</v>
      </c>
      <c r="O25" s="31">
        <v>1.125</v>
      </c>
      <c r="P25" s="31">
        <v>1.125</v>
      </c>
      <c r="Q25" s="90" t="s">
        <v>1891</v>
      </c>
    </row>
    <row r="26" spans="1:17" ht="95.25" thickTop="1" thickBot="1" x14ac:dyDescent="0.3">
      <c r="A26" s="25">
        <v>33</v>
      </c>
      <c r="B26" s="26" t="s">
        <v>449</v>
      </c>
      <c r="C26" s="27" t="s">
        <v>160</v>
      </c>
      <c r="D26" s="27" t="s">
        <v>184</v>
      </c>
      <c r="E26" s="27" t="s">
        <v>185</v>
      </c>
      <c r="F26" s="27" t="s">
        <v>186</v>
      </c>
      <c r="G26" s="27" t="s">
        <v>122</v>
      </c>
      <c r="H26" s="28">
        <v>1</v>
      </c>
      <c r="I26" s="27" t="s">
        <v>267</v>
      </c>
      <c r="J26" s="27" t="s">
        <v>126</v>
      </c>
      <c r="K26" s="29" t="s">
        <v>18</v>
      </c>
      <c r="L26" s="42">
        <v>0</v>
      </c>
      <c r="M26" s="30">
        <v>1</v>
      </c>
      <c r="N26" s="30">
        <v>1</v>
      </c>
      <c r="O26" s="31">
        <v>1</v>
      </c>
      <c r="P26" s="31">
        <v>1</v>
      </c>
      <c r="Q26" s="42" t="s">
        <v>1892</v>
      </c>
    </row>
    <row r="27" spans="1:17" ht="64.5" thickTop="1" thickBot="1" x14ac:dyDescent="0.35">
      <c r="A27" s="25">
        <v>27</v>
      </c>
      <c r="B27" s="26" t="s">
        <v>449</v>
      </c>
      <c r="C27" s="27" t="s">
        <v>160</v>
      </c>
      <c r="D27" s="27" t="s">
        <v>277</v>
      </c>
      <c r="E27" s="27" t="s">
        <v>456</v>
      </c>
      <c r="F27" s="27" t="s">
        <v>457</v>
      </c>
      <c r="G27" s="27" t="s">
        <v>207</v>
      </c>
      <c r="H27" s="28">
        <v>22</v>
      </c>
      <c r="I27" s="27" t="s">
        <v>132</v>
      </c>
      <c r="J27" s="27" t="s">
        <v>124</v>
      </c>
      <c r="K27" s="29" t="s">
        <v>270</v>
      </c>
      <c r="L27" s="42">
        <v>0</v>
      </c>
      <c r="M27" s="30">
        <v>22</v>
      </c>
      <c r="N27" s="30">
        <v>25</v>
      </c>
      <c r="O27" s="31">
        <v>1.1363636363636365</v>
      </c>
      <c r="P27" s="31">
        <v>1.1363636363636365</v>
      </c>
      <c r="Q27" s="90" t="s">
        <v>1893</v>
      </c>
    </row>
    <row r="28" spans="1:17" ht="57.75" thickTop="1" thickBot="1" x14ac:dyDescent="0.3">
      <c r="A28" s="25">
        <v>61</v>
      </c>
      <c r="B28" s="26" t="s">
        <v>449</v>
      </c>
      <c r="C28" s="27" t="s">
        <v>133</v>
      </c>
      <c r="D28" s="27" t="s">
        <v>362</v>
      </c>
      <c r="E28" s="27" t="s">
        <v>144</v>
      </c>
      <c r="F28" s="27" t="s">
        <v>363</v>
      </c>
      <c r="G28" s="27" t="s">
        <v>145</v>
      </c>
      <c r="H28" s="28">
        <v>10.199999999999999</v>
      </c>
      <c r="I28" s="27" t="s">
        <v>123</v>
      </c>
      <c r="J28" s="27" t="s">
        <v>138</v>
      </c>
      <c r="K28" s="29" t="s">
        <v>7</v>
      </c>
      <c r="L28" s="42">
        <v>0</v>
      </c>
      <c r="M28" s="30">
        <v>10.199999999999999</v>
      </c>
      <c r="N28" s="30">
        <v>10</v>
      </c>
      <c r="O28" s="31">
        <v>1.02</v>
      </c>
      <c r="P28" s="31">
        <v>1.02</v>
      </c>
      <c r="Q28" s="42" t="s">
        <v>1894</v>
      </c>
    </row>
    <row r="29" spans="1:17" ht="207.75" thickTop="1" thickBot="1" x14ac:dyDescent="0.3">
      <c r="A29" s="25">
        <v>9</v>
      </c>
      <c r="B29" s="26" t="s">
        <v>449</v>
      </c>
      <c r="C29" s="27" t="s">
        <v>133</v>
      </c>
      <c r="D29" s="27" t="s">
        <v>275</v>
      </c>
      <c r="E29" s="27" t="s">
        <v>458</v>
      </c>
      <c r="F29" s="27" t="s">
        <v>459</v>
      </c>
      <c r="G29" s="27" t="s">
        <v>122</v>
      </c>
      <c r="H29" s="28">
        <v>1</v>
      </c>
      <c r="I29" s="27" t="s">
        <v>132</v>
      </c>
      <c r="J29" s="27" t="s">
        <v>124</v>
      </c>
      <c r="K29" s="29" t="s">
        <v>57</v>
      </c>
      <c r="L29" s="42">
        <v>0</v>
      </c>
      <c r="M29" s="30">
        <v>1</v>
      </c>
      <c r="N29" s="30">
        <v>1</v>
      </c>
      <c r="O29" s="31">
        <v>1</v>
      </c>
      <c r="P29" s="31">
        <v>1</v>
      </c>
      <c r="Q29" s="42" t="s">
        <v>1895</v>
      </c>
    </row>
    <row r="30" spans="1:17" ht="143.25" thickTop="1" thickBot="1" x14ac:dyDescent="0.3">
      <c r="A30" s="25">
        <v>42</v>
      </c>
      <c r="B30" s="26" t="s">
        <v>460</v>
      </c>
      <c r="C30" s="27" t="s">
        <v>194</v>
      </c>
      <c r="D30" s="27" t="s">
        <v>198</v>
      </c>
      <c r="E30" s="27" t="s">
        <v>513</v>
      </c>
      <c r="F30" s="27" t="s">
        <v>514</v>
      </c>
      <c r="G30" s="27" t="s">
        <v>207</v>
      </c>
      <c r="H30" s="28">
        <v>22</v>
      </c>
      <c r="I30" s="27" t="s">
        <v>123</v>
      </c>
      <c r="J30" s="27" t="s">
        <v>124</v>
      </c>
      <c r="K30" s="29" t="s">
        <v>30</v>
      </c>
      <c r="L30" s="42">
        <v>0</v>
      </c>
      <c r="M30" s="30">
        <v>22</v>
      </c>
      <c r="N30" s="30">
        <v>21</v>
      </c>
      <c r="O30" s="31">
        <v>0.95454545454545459</v>
      </c>
      <c r="P30" s="31">
        <v>0.95454545454545459</v>
      </c>
      <c r="Q30" s="42" t="s">
        <v>1896</v>
      </c>
    </row>
    <row r="31" spans="1:17" ht="409.6" thickTop="1" thickBot="1" x14ac:dyDescent="0.3">
      <c r="A31" s="25">
        <v>71</v>
      </c>
      <c r="B31" s="26" t="s">
        <v>460</v>
      </c>
      <c r="C31" s="27" t="s">
        <v>149</v>
      </c>
      <c r="D31" s="27" t="s">
        <v>461</v>
      </c>
      <c r="E31" s="27" t="s">
        <v>174</v>
      </c>
      <c r="F31" s="27" t="s">
        <v>462</v>
      </c>
      <c r="G31" s="27" t="s">
        <v>122</v>
      </c>
      <c r="H31" s="28">
        <v>1</v>
      </c>
      <c r="I31" s="27" t="s">
        <v>153</v>
      </c>
      <c r="J31" s="27" t="s">
        <v>126</v>
      </c>
      <c r="K31" s="29" t="s">
        <v>13</v>
      </c>
      <c r="L31" s="42">
        <v>0</v>
      </c>
      <c r="M31" s="30">
        <v>1</v>
      </c>
      <c r="N31" s="30">
        <v>1.0434999999999999</v>
      </c>
      <c r="O31" s="31">
        <v>1.0434999999999999</v>
      </c>
      <c r="P31" s="31">
        <v>1.0434999999999999</v>
      </c>
      <c r="Q31" s="42" t="s">
        <v>1897</v>
      </c>
    </row>
    <row r="32" spans="1:17" ht="33" thickTop="1" thickBot="1" x14ac:dyDescent="0.35">
      <c r="A32" s="25">
        <v>134</v>
      </c>
      <c r="B32" s="26" t="s">
        <v>460</v>
      </c>
      <c r="C32" s="27" t="s">
        <v>203</v>
      </c>
      <c r="D32" s="27" t="s">
        <v>239</v>
      </c>
      <c r="E32" s="27" t="s">
        <v>463</v>
      </c>
      <c r="F32" s="27" t="s">
        <v>464</v>
      </c>
      <c r="G32" s="27" t="s">
        <v>207</v>
      </c>
      <c r="H32" s="28">
        <v>160</v>
      </c>
      <c r="I32" s="27" t="s">
        <v>132</v>
      </c>
      <c r="J32" s="27" t="s">
        <v>124</v>
      </c>
      <c r="K32" s="29" t="s">
        <v>238</v>
      </c>
      <c r="L32" s="42">
        <v>0</v>
      </c>
      <c r="M32" s="30">
        <v>160</v>
      </c>
      <c r="N32" s="30">
        <v>161</v>
      </c>
      <c r="O32" s="31">
        <v>1.0062500000000001</v>
      </c>
      <c r="P32" s="31">
        <v>1.0062500000000001</v>
      </c>
      <c r="Q32" s="90" t="s">
        <v>1898</v>
      </c>
    </row>
    <row r="33" spans="1:17" ht="114" thickTop="1" thickBot="1" x14ac:dyDescent="0.35">
      <c r="A33" s="25">
        <v>235</v>
      </c>
      <c r="B33" s="26" t="s">
        <v>460</v>
      </c>
      <c r="C33" s="27" t="s">
        <v>194</v>
      </c>
      <c r="D33" s="27" t="s">
        <v>389</v>
      </c>
      <c r="E33" s="27" t="s">
        <v>246</v>
      </c>
      <c r="F33" s="27" t="s">
        <v>247</v>
      </c>
      <c r="G33" s="27" t="s">
        <v>440</v>
      </c>
      <c r="H33" s="28">
        <v>10172000000</v>
      </c>
      <c r="I33" s="27" t="s">
        <v>123</v>
      </c>
      <c r="J33" s="27" t="s">
        <v>124</v>
      </c>
      <c r="K33" s="29" t="s">
        <v>36</v>
      </c>
      <c r="L33" s="42">
        <v>0</v>
      </c>
      <c r="M33" s="30">
        <v>10172000000</v>
      </c>
      <c r="N33" s="30">
        <v>11329515268</v>
      </c>
      <c r="O33" s="31">
        <v>1.1137942654345261</v>
      </c>
      <c r="P33" s="31">
        <v>1.1137942654345261</v>
      </c>
      <c r="Q33" s="90" t="s">
        <v>1899</v>
      </c>
    </row>
    <row r="34" spans="1:17" ht="39" thickTop="1" thickBot="1" x14ac:dyDescent="0.35">
      <c r="A34" s="25">
        <v>135</v>
      </c>
      <c r="B34" s="26" t="s">
        <v>460</v>
      </c>
      <c r="C34" s="27" t="s">
        <v>203</v>
      </c>
      <c r="D34" s="27" t="s">
        <v>465</v>
      </c>
      <c r="E34" s="27" t="s">
        <v>465</v>
      </c>
      <c r="F34" s="27" t="s">
        <v>466</v>
      </c>
      <c r="G34" s="27" t="s">
        <v>207</v>
      </c>
      <c r="H34" s="28">
        <v>24</v>
      </c>
      <c r="I34" s="27" t="s">
        <v>132</v>
      </c>
      <c r="J34" s="27" t="s">
        <v>124</v>
      </c>
      <c r="K34" s="29" t="s">
        <v>238</v>
      </c>
      <c r="L34" s="42">
        <v>0</v>
      </c>
      <c r="M34" s="30">
        <v>24</v>
      </c>
      <c r="N34" s="30">
        <v>43</v>
      </c>
      <c r="O34" s="31">
        <v>1.7916666666666667</v>
      </c>
      <c r="P34" s="31">
        <v>1.7916666666666667</v>
      </c>
      <c r="Q34" s="90" t="s">
        <v>1900</v>
      </c>
    </row>
    <row r="35" spans="1:17" s="372" customFormat="1" ht="114" thickTop="1" thickBot="1" x14ac:dyDescent="0.3">
      <c r="A35" s="25">
        <v>104</v>
      </c>
      <c r="B35" s="26" t="s">
        <v>460</v>
      </c>
      <c r="C35" s="27" t="s">
        <v>194</v>
      </c>
      <c r="D35" s="27" t="s">
        <v>319</v>
      </c>
      <c r="E35" s="27" t="s">
        <v>320</v>
      </c>
      <c r="F35" s="27" t="s">
        <v>467</v>
      </c>
      <c r="G35" s="27" t="s">
        <v>122</v>
      </c>
      <c r="H35" s="28">
        <v>0.61299999999999999</v>
      </c>
      <c r="I35" s="27" t="s">
        <v>123</v>
      </c>
      <c r="J35" s="27" t="s">
        <v>261</v>
      </c>
      <c r="K35" s="29" t="s">
        <v>87</v>
      </c>
      <c r="L35" s="42">
        <v>0</v>
      </c>
      <c r="M35" s="30">
        <v>0.61299999999999999</v>
      </c>
      <c r="N35" s="30">
        <v>0.96960000000000002</v>
      </c>
      <c r="O35" s="31">
        <v>1.5817292006525285</v>
      </c>
      <c r="P35" s="31">
        <v>1.5817292006525285</v>
      </c>
      <c r="Q35" s="42" t="s">
        <v>1901</v>
      </c>
    </row>
    <row r="36" spans="1:17" s="372" customFormat="1" ht="132.75" thickTop="1" thickBot="1" x14ac:dyDescent="0.3">
      <c r="A36" s="25">
        <v>62</v>
      </c>
      <c r="B36" s="26" t="s">
        <v>460</v>
      </c>
      <c r="C36" s="27" t="s">
        <v>194</v>
      </c>
      <c r="D36" s="27" t="s">
        <v>389</v>
      </c>
      <c r="E36" s="27" t="s">
        <v>478</v>
      </c>
      <c r="F36" s="27" t="s">
        <v>479</v>
      </c>
      <c r="G36" s="27" t="s">
        <v>207</v>
      </c>
      <c r="H36" s="28">
        <v>1</v>
      </c>
      <c r="I36" s="27" t="s">
        <v>123</v>
      </c>
      <c r="J36" s="27" t="s">
        <v>124</v>
      </c>
      <c r="K36" s="29" t="s">
        <v>38</v>
      </c>
      <c r="L36" s="42">
        <v>0</v>
      </c>
      <c r="M36" s="30">
        <v>1</v>
      </c>
      <c r="N36" s="30">
        <v>1</v>
      </c>
      <c r="O36" s="31">
        <v>1</v>
      </c>
      <c r="P36" s="31">
        <v>1</v>
      </c>
      <c r="Q36" s="42" t="s">
        <v>1902</v>
      </c>
    </row>
    <row r="37" spans="1:17" s="372" customFormat="1" ht="91.5" thickTop="1" thickBot="1" x14ac:dyDescent="0.3">
      <c r="A37" s="25">
        <v>37</v>
      </c>
      <c r="B37" s="26" t="s">
        <v>460</v>
      </c>
      <c r="C37" s="27" t="s">
        <v>194</v>
      </c>
      <c r="D37" s="27" t="s">
        <v>198</v>
      </c>
      <c r="E37" s="27" t="s">
        <v>199</v>
      </c>
      <c r="F37" s="27" t="s">
        <v>200</v>
      </c>
      <c r="G37" s="27" t="s">
        <v>122</v>
      </c>
      <c r="H37" s="28">
        <v>0.03</v>
      </c>
      <c r="I37" s="27" t="s">
        <v>123</v>
      </c>
      <c r="J37" s="27" t="s">
        <v>126</v>
      </c>
      <c r="K37" s="29" t="s">
        <v>18</v>
      </c>
      <c r="L37" s="42">
        <v>0</v>
      </c>
      <c r="M37" s="30">
        <v>0.03</v>
      </c>
      <c r="N37" s="30">
        <v>1.4450000000000001E-2</v>
      </c>
      <c r="O37" s="31">
        <v>0.48166666666666674</v>
      </c>
      <c r="P37" s="31">
        <v>0.48166666666666674</v>
      </c>
      <c r="Q37" s="373" t="s">
        <v>1903</v>
      </c>
    </row>
    <row r="38" spans="1:17" s="372" customFormat="1" ht="64.5" thickTop="1" thickBot="1" x14ac:dyDescent="0.35">
      <c r="A38" s="25">
        <v>142</v>
      </c>
      <c r="B38" s="26" t="s">
        <v>460</v>
      </c>
      <c r="C38" s="27" t="s">
        <v>203</v>
      </c>
      <c r="D38" s="27" t="s">
        <v>497</v>
      </c>
      <c r="E38" s="27" t="s">
        <v>498</v>
      </c>
      <c r="F38" s="27" t="s">
        <v>499</v>
      </c>
      <c r="G38" s="27" t="s">
        <v>122</v>
      </c>
      <c r="H38" s="28">
        <v>1</v>
      </c>
      <c r="I38" s="27" t="s">
        <v>130</v>
      </c>
      <c r="J38" s="27" t="s">
        <v>124</v>
      </c>
      <c r="K38" s="29" t="s">
        <v>36</v>
      </c>
      <c r="L38" s="42">
        <v>0</v>
      </c>
      <c r="M38" s="30">
        <v>1</v>
      </c>
      <c r="N38" s="30">
        <v>1</v>
      </c>
      <c r="O38" s="31">
        <v>1</v>
      </c>
      <c r="P38" s="31">
        <v>1</v>
      </c>
      <c r="Q38" s="90" t="s">
        <v>1904</v>
      </c>
    </row>
    <row r="39" spans="1:17" ht="151.5" thickTop="1" thickBot="1" x14ac:dyDescent="0.3">
      <c r="A39" s="25">
        <v>10</v>
      </c>
      <c r="B39" s="26" t="s">
        <v>460</v>
      </c>
      <c r="C39" s="27" t="s">
        <v>160</v>
      </c>
      <c r="D39" s="27" t="s">
        <v>405</v>
      </c>
      <c r="E39" s="27" t="s">
        <v>469</v>
      </c>
      <c r="F39" s="27" t="s">
        <v>470</v>
      </c>
      <c r="G39" s="27" t="s">
        <v>207</v>
      </c>
      <c r="H39" s="28">
        <v>6</v>
      </c>
      <c r="I39" s="27" t="s">
        <v>132</v>
      </c>
      <c r="J39" s="27" t="s">
        <v>124</v>
      </c>
      <c r="K39" s="29" t="s">
        <v>270</v>
      </c>
      <c r="L39" s="42">
        <v>0</v>
      </c>
      <c r="M39" s="30">
        <v>6</v>
      </c>
      <c r="N39" s="30">
        <v>4</v>
      </c>
      <c r="O39" s="31">
        <v>0.66666666666666663</v>
      </c>
      <c r="P39" s="31">
        <v>0.66666666666666663</v>
      </c>
      <c r="Q39" s="42" t="s">
        <v>1905</v>
      </c>
    </row>
    <row r="40" spans="1:17" ht="114" thickTop="1" thickBot="1" x14ac:dyDescent="0.35">
      <c r="A40" s="25">
        <v>11</v>
      </c>
      <c r="B40" s="26" t="s">
        <v>460</v>
      </c>
      <c r="C40" s="27" t="s">
        <v>203</v>
      </c>
      <c r="D40" s="27" t="s">
        <v>471</v>
      </c>
      <c r="E40" s="27" t="s">
        <v>472</v>
      </c>
      <c r="F40" s="27" t="s">
        <v>473</v>
      </c>
      <c r="G40" s="27" t="s">
        <v>207</v>
      </c>
      <c r="H40" s="28">
        <v>5500</v>
      </c>
      <c r="I40" s="27" t="s">
        <v>123</v>
      </c>
      <c r="J40" s="27" t="s">
        <v>124</v>
      </c>
      <c r="K40" s="29" t="s">
        <v>49</v>
      </c>
      <c r="L40" s="42">
        <v>0</v>
      </c>
      <c r="M40" s="30">
        <v>5500</v>
      </c>
      <c r="N40" s="30">
        <v>8096</v>
      </c>
      <c r="O40" s="31">
        <v>1.472</v>
      </c>
      <c r="P40" s="31">
        <v>1.472</v>
      </c>
      <c r="Q40" s="90" t="s">
        <v>1906</v>
      </c>
    </row>
    <row r="41" spans="1:17" s="372" customFormat="1" ht="170.25" thickTop="1" thickBot="1" x14ac:dyDescent="0.3">
      <c r="A41" s="25">
        <v>144</v>
      </c>
      <c r="B41" s="26" t="s">
        <v>460</v>
      </c>
      <c r="C41" s="27" t="s">
        <v>203</v>
      </c>
      <c r="D41" s="27" t="s">
        <v>500</v>
      </c>
      <c r="E41" s="27" t="s">
        <v>501</v>
      </c>
      <c r="F41" s="27" t="s">
        <v>502</v>
      </c>
      <c r="G41" s="27" t="s">
        <v>122</v>
      </c>
      <c r="H41" s="28">
        <v>1</v>
      </c>
      <c r="I41" s="27" t="s">
        <v>130</v>
      </c>
      <c r="J41" s="27" t="s">
        <v>124</v>
      </c>
      <c r="K41" s="29" t="s">
        <v>36</v>
      </c>
      <c r="L41" s="42">
        <v>0</v>
      </c>
      <c r="M41" s="30">
        <v>1</v>
      </c>
      <c r="N41" s="30">
        <v>0.49</v>
      </c>
      <c r="O41" s="31">
        <v>0.49</v>
      </c>
      <c r="P41" s="31">
        <v>0.49</v>
      </c>
      <c r="Q41" s="42" t="s">
        <v>1907</v>
      </c>
    </row>
    <row r="42" spans="1:17" s="372" customFormat="1" ht="132.75" thickTop="1" thickBot="1" x14ac:dyDescent="0.35">
      <c r="A42" s="25">
        <v>12</v>
      </c>
      <c r="B42" s="26" t="s">
        <v>460</v>
      </c>
      <c r="C42" s="27" t="s">
        <v>203</v>
      </c>
      <c r="D42" s="27" t="s">
        <v>475</v>
      </c>
      <c r="E42" s="27" t="s">
        <v>476</v>
      </c>
      <c r="F42" s="27" t="s">
        <v>477</v>
      </c>
      <c r="G42" s="27" t="s">
        <v>207</v>
      </c>
      <c r="H42" s="28">
        <v>1500</v>
      </c>
      <c r="I42" s="27" t="s">
        <v>123</v>
      </c>
      <c r="J42" s="27" t="s">
        <v>124</v>
      </c>
      <c r="K42" s="29" t="s">
        <v>49</v>
      </c>
      <c r="L42" s="42">
        <v>0</v>
      </c>
      <c r="M42" s="30">
        <v>1500</v>
      </c>
      <c r="N42" s="30">
        <v>2871</v>
      </c>
      <c r="O42" s="31">
        <v>1.9139999999999999</v>
      </c>
      <c r="P42" s="31">
        <v>1.9139999999999999</v>
      </c>
      <c r="Q42" s="90" t="s">
        <v>1908</v>
      </c>
    </row>
    <row r="43" spans="1:17" s="372" customFormat="1" ht="189" thickTop="1" thickBot="1" x14ac:dyDescent="0.35">
      <c r="A43" s="25">
        <v>23</v>
      </c>
      <c r="B43" s="26" t="s">
        <v>460</v>
      </c>
      <c r="C43" s="27" t="s">
        <v>194</v>
      </c>
      <c r="D43" s="27" t="s">
        <v>389</v>
      </c>
      <c r="E43" s="27" t="s">
        <v>478</v>
      </c>
      <c r="F43" s="27" t="s">
        <v>479</v>
      </c>
      <c r="G43" s="27" t="s">
        <v>207</v>
      </c>
      <c r="H43" s="28">
        <v>1</v>
      </c>
      <c r="I43" s="27" t="s">
        <v>123</v>
      </c>
      <c r="J43" s="27" t="s">
        <v>124</v>
      </c>
      <c r="K43" s="29" t="s">
        <v>36</v>
      </c>
      <c r="L43" s="42">
        <v>0</v>
      </c>
      <c r="M43" s="30">
        <v>1</v>
      </c>
      <c r="N43" s="30">
        <v>1</v>
      </c>
      <c r="O43" s="31">
        <v>1</v>
      </c>
      <c r="P43" s="31">
        <v>1</v>
      </c>
      <c r="Q43" s="90" t="s">
        <v>1909</v>
      </c>
    </row>
    <row r="44" spans="1:17" s="372" customFormat="1" ht="409.6" thickTop="1" thickBot="1" x14ac:dyDescent="0.3">
      <c r="A44" s="25">
        <v>69</v>
      </c>
      <c r="B44" s="26" t="s">
        <v>480</v>
      </c>
      <c r="C44" s="27" t="s">
        <v>160</v>
      </c>
      <c r="D44" s="27" t="s">
        <v>169</v>
      </c>
      <c r="E44" s="27" t="s">
        <v>170</v>
      </c>
      <c r="F44" s="27" t="s">
        <v>386</v>
      </c>
      <c r="G44" s="27" t="s">
        <v>122</v>
      </c>
      <c r="H44" s="28">
        <v>1</v>
      </c>
      <c r="I44" s="27" t="s">
        <v>132</v>
      </c>
      <c r="J44" s="27" t="s">
        <v>126</v>
      </c>
      <c r="K44" s="29" t="s">
        <v>13</v>
      </c>
      <c r="L44" s="42">
        <v>0</v>
      </c>
      <c r="M44" s="30">
        <v>1</v>
      </c>
      <c r="N44" s="30">
        <v>0.89749999999999996</v>
      </c>
      <c r="O44" s="31">
        <v>0.89749999999999996</v>
      </c>
      <c r="P44" s="31">
        <v>0.89749999999999996</v>
      </c>
      <c r="Q44" s="357" t="s">
        <v>1910</v>
      </c>
    </row>
    <row r="45" spans="1:17" ht="409.6" thickTop="1" thickBot="1" x14ac:dyDescent="0.3">
      <c r="A45" s="25">
        <v>75</v>
      </c>
      <c r="B45" s="26" t="s">
        <v>480</v>
      </c>
      <c r="C45" s="27" t="s">
        <v>160</v>
      </c>
      <c r="D45" s="27" t="s">
        <v>364</v>
      </c>
      <c r="E45" s="27" t="s">
        <v>377</v>
      </c>
      <c r="F45" s="27" t="s">
        <v>166</v>
      </c>
      <c r="G45" s="27" t="s">
        <v>122</v>
      </c>
      <c r="H45" s="28">
        <v>1</v>
      </c>
      <c r="I45" s="27" t="s">
        <v>132</v>
      </c>
      <c r="J45" s="27" t="s">
        <v>126</v>
      </c>
      <c r="K45" s="29" t="s">
        <v>11</v>
      </c>
      <c r="L45" s="42">
        <v>0</v>
      </c>
      <c r="M45" s="30">
        <v>1</v>
      </c>
      <c r="N45" s="30">
        <v>1</v>
      </c>
      <c r="O45" s="31">
        <v>1</v>
      </c>
      <c r="P45" s="31">
        <v>1</v>
      </c>
      <c r="Q45" s="42" t="s">
        <v>1911</v>
      </c>
    </row>
    <row r="46" spans="1:17" s="372" customFormat="1" ht="409.6" thickTop="1" thickBot="1" x14ac:dyDescent="0.3">
      <c r="A46" s="25">
        <v>67</v>
      </c>
      <c r="B46" s="26" t="s">
        <v>480</v>
      </c>
      <c r="C46" s="27" t="s">
        <v>149</v>
      </c>
      <c r="D46" s="27" t="s">
        <v>461</v>
      </c>
      <c r="E46" s="27" t="s">
        <v>175</v>
      </c>
      <c r="F46" s="27" t="s">
        <v>176</v>
      </c>
      <c r="G46" s="27" t="s">
        <v>122</v>
      </c>
      <c r="H46" s="28">
        <v>1</v>
      </c>
      <c r="I46" s="27" t="s">
        <v>173</v>
      </c>
      <c r="J46" s="27" t="s">
        <v>126</v>
      </c>
      <c r="K46" s="29" t="s">
        <v>15</v>
      </c>
      <c r="L46" s="42">
        <v>0</v>
      </c>
      <c r="M46" s="30">
        <v>1</v>
      </c>
      <c r="N46" s="30">
        <v>1</v>
      </c>
      <c r="O46" s="31">
        <v>1</v>
      </c>
      <c r="P46" s="31">
        <v>1</v>
      </c>
      <c r="Q46" s="357" t="s">
        <v>1912</v>
      </c>
    </row>
    <row r="47" spans="1:17" ht="409.6" thickTop="1" thickBot="1" x14ac:dyDescent="0.3">
      <c r="A47" s="25">
        <v>72</v>
      </c>
      <c r="B47" s="26" t="s">
        <v>480</v>
      </c>
      <c r="C47" s="27" t="s">
        <v>149</v>
      </c>
      <c r="D47" s="27" t="s">
        <v>461</v>
      </c>
      <c r="E47" s="27" t="s">
        <v>481</v>
      </c>
      <c r="F47" s="27" t="s">
        <v>482</v>
      </c>
      <c r="G47" s="27" t="s">
        <v>122</v>
      </c>
      <c r="H47" s="28">
        <v>0.75</v>
      </c>
      <c r="I47" s="27" t="s">
        <v>153</v>
      </c>
      <c r="J47" s="27" t="s">
        <v>126</v>
      </c>
      <c r="K47" s="29" t="s">
        <v>13</v>
      </c>
      <c r="L47" s="42">
        <v>0</v>
      </c>
      <c r="M47" s="30">
        <v>0.75</v>
      </c>
      <c r="N47" s="30">
        <v>0.78949999999999998</v>
      </c>
      <c r="O47" s="31">
        <v>1.0526666666666666</v>
      </c>
      <c r="P47" s="31">
        <v>1.0526666666666666</v>
      </c>
      <c r="Q47" s="357" t="s">
        <v>1913</v>
      </c>
    </row>
    <row r="48" spans="1:17" ht="226.5" thickTop="1" thickBot="1" x14ac:dyDescent="0.3">
      <c r="A48" s="25">
        <v>68</v>
      </c>
      <c r="B48" s="26" t="s">
        <v>480</v>
      </c>
      <c r="C48" s="27" t="s">
        <v>149</v>
      </c>
      <c r="D48" s="27" t="s">
        <v>461</v>
      </c>
      <c r="E48" s="27" t="s">
        <v>483</v>
      </c>
      <c r="F48" s="27" t="s">
        <v>484</v>
      </c>
      <c r="G48" s="27" t="s">
        <v>122</v>
      </c>
      <c r="H48" s="28">
        <v>1</v>
      </c>
      <c r="I48" s="27" t="s">
        <v>153</v>
      </c>
      <c r="J48" s="27" t="s">
        <v>126</v>
      </c>
      <c r="K48" s="29" t="s">
        <v>15</v>
      </c>
      <c r="L48" s="42">
        <v>0</v>
      </c>
      <c r="M48" s="30">
        <v>1</v>
      </c>
      <c r="N48" s="30">
        <v>1</v>
      </c>
      <c r="O48" s="31">
        <v>1</v>
      </c>
      <c r="P48" s="31">
        <v>1</v>
      </c>
      <c r="Q48" s="357" t="s">
        <v>1914</v>
      </c>
    </row>
    <row r="49" spans="1:17" ht="320.25" thickTop="1" thickBot="1" x14ac:dyDescent="0.3">
      <c r="A49" s="25">
        <v>64</v>
      </c>
      <c r="B49" s="26" t="s">
        <v>480</v>
      </c>
      <c r="C49" s="27" t="s">
        <v>149</v>
      </c>
      <c r="D49" s="27" t="s">
        <v>150</v>
      </c>
      <c r="E49" s="27" t="s">
        <v>151</v>
      </c>
      <c r="F49" s="27" t="s">
        <v>152</v>
      </c>
      <c r="G49" s="27" t="s">
        <v>122</v>
      </c>
      <c r="H49" s="28">
        <v>1</v>
      </c>
      <c r="I49" s="27" t="s">
        <v>153</v>
      </c>
      <c r="J49" s="27" t="s">
        <v>126</v>
      </c>
      <c r="K49" s="29" t="s">
        <v>7</v>
      </c>
      <c r="L49" s="42">
        <v>0</v>
      </c>
      <c r="M49" s="30">
        <v>1</v>
      </c>
      <c r="N49" s="30">
        <v>0.58950000000000002</v>
      </c>
      <c r="O49" s="31">
        <v>0.58950000000000002</v>
      </c>
      <c r="P49" s="31">
        <v>0.58950000000000002</v>
      </c>
      <c r="Q49" s="357" t="s">
        <v>1915</v>
      </c>
    </row>
    <row r="50" spans="1:17" ht="190.5" thickTop="1" thickBot="1" x14ac:dyDescent="0.35">
      <c r="A50" s="25">
        <v>105</v>
      </c>
      <c r="B50" s="26" t="s">
        <v>485</v>
      </c>
      <c r="C50" s="27" t="s">
        <v>154</v>
      </c>
      <c r="D50" s="27" t="s">
        <v>165</v>
      </c>
      <c r="E50" s="27" t="s">
        <v>155</v>
      </c>
      <c r="F50" s="27" t="s">
        <v>486</v>
      </c>
      <c r="G50" s="27" t="s">
        <v>122</v>
      </c>
      <c r="H50" s="28">
        <v>0.9</v>
      </c>
      <c r="I50" s="27" t="s">
        <v>132</v>
      </c>
      <c r="J50" s="27" t="s">
        <v>126</v>
      </c>
      <c r="K50" s="29" t="s">
        <v>87</v>
      </c>
      <c r="L50" s="42">
        <v>0</v>
      </c>
      <c r="M50" s="30">
        <v>0.9</v>
      </c>
      <c r="N50" s="30">
        <v>1.1033333333333333</v>
      </c>
      <c r="O50" s="31">
        <v>1.2259259259259259</v>
      </c>
      <c r="P50" s="31">
        <v>1.2259259259259259</v>
      </c>
      <c r="Q50" s="90" t="s">
        <v>1916</v>
      </c>
    </row>
    <row r="51" spans="1:17" ht="34.5" thickTop="1" x14ac:dyDescent="0.35">
      <c r="M51" s="320"/>
      <c r="N51" s="320"/>
      <c r="O51" s="317" t="s">
        <v>157</v>
      </c>
      <c r="P51" s="318">
        <v>1.13012888922592</v>
      </c>
      <c r="Q51" s="319" t="s">
        <v>158</v>
      </c>
    </row>
  </sheetData>
  <sheetProtection algorithmName="SHA-512" hashValue="ZIC19xQS0HZ4DF8Yr1EfYrrYqUwbZIBFooczGrqCZAOwLwKYtSGg+UHoujlhRdJFxyLfkH0YguvJtN+y3uPh+A==" saltValue="p5M8UMGd9LyV00DZuBkKAg==" spinCount="100000" sheet="1" formatCells="0" formatColumns="0"/>
  <autoFilter ref="A3:Q50" xr:uid="{00000000-0009-0000-0000-000000000000}"/>
  <conditionalFormatting sqref="B4:B50">
    <cfRule type="containsText" dxfId="1094" priority="36" operator="containsText" text="Normatividad al Servicio del Cambio / Procesos">
      <formula>NOT(ISERROR(SEARCH("Normatividad al Servicio del Cambio / Procesos",B4)))</formula>
    </cfRule>
    <cfRule type="containsText" dxfId="1093" priority="61" operator="containsText" text="Transparencia y Cercanía al Ciudadano / Grupos de Interés ">
      <formula>NOT(ISERROR(SEARCH("Transparencia y Cercanía al Ciudadano / Grupos de Interés ",B4)))</formula>
    </cfRule>
    <cfRule type="containsText" dxfId="1092" priority="62" operator="containsText" text="Apoyo a la Modernización DIAN / Procesos">
      <formula>NOT(ISERROR(SEARCH("Apoyo a la Modernización DIAN / Procesos",B4)))</formula>
    </cfRule>
    <cfRule type="containsText" dxfId="1091" priority="63" operator="containsText" text="Transformación Cultural y Gestión del Cambio / Talento Humano">
      <formula>NOT(ISERROR(SEARCH("Transformación Cultural y Gestión del Cambio / Talento Humano",B4)))</formula>
    </cfRule>
    <cfRule type="containsText" dxfId="1090" priority="6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50 F4:G50">
    <cfRule type="containsText" dxfId="1089" priority="48" operator="containsText" text="Modernización y Gestión Integral de Procesos del Negocio / Procesos">
      <formula>NOT(ISERROR(SEARCH("Modernización y Gestión Integral de Procesos del Negocio / Procesos",C4)))</formula>
    </cfRule>
    <cfRule type="containsText" dxfId="1088" priority="49" operator="containsText" text="Transparencia y Cercanía al Ciudadano / Grupos de Interés">
      <formula>NOT(ISERROR(SEARCH("Transparencia y Cercanía al Ciudadano / Grupos de Interés",C4)))</formula>
    </cfRule>
    <cfRule type="containsText" dxfId="1087" priority="50" operator="containsText" text="Legitimidad y Sostenibilidad Fiscal / Resultados">
      <formula>NOT(ISERROR(SEARCH("Legitimidad y Sostenibilidad Fiscal / Resultados",C4)))</formula>
    </cfRule>
  </conditionalFormatting>
  <conditionalFormatting sqref="F4:G50 C4:D50">
    <cfRule type="containsText" dxfId="1086" priority="47" operator="containsText" text="Aprendizaje y Crecimiento / Talento Humano">
      <formula>NOT(ISERROR(SEARCH("Aprendizaje y Crecimiento / Talento Humano",C4)))</formula>
    </cfRule>
  </conditionalFormatting>
  <conditionalFormatting sqref="H4:H50 M4:N50">
    <cfRule type="expression" dxfId="1085" priority="29">
      <formula>$G4="Porcentaje"</formula>
    </cfRule>
  </conditionalFormatting>
  <conditionalFormatting sqref="I4:J50 F10:G48">
    <cfRule type="containsText" dxfId="1084" priority="37" operator="containsText" text="Aprendizaje y Crecimiento / Talento Humano">
      <formula>NOT(ISERROR(SEARCH("Aprendizaje y Crecimiento / Talento Humano",F4)))</formula>
    </cfRule>
    <cfRule type="containsText" dxfId="1083" priority="38" operator="containsText" text="Modernización y Gestión Integral de Procesos del Negocio / Procesos">
      <formula>NOT(ISERROR(SEARCH("Modernización y Gestión Integral de Procesos del Negocio / Procesos",F4)))</formula>
    </cfRule>
    <cfRule type="containsText" dxfId="1082" priority="39" operator="containsText" text="Transparencia y Cercanía al Ciudadano / Grupos de Interés">
      <formula>NOT(ISERROR(SEARCH("Transparencia y Cercanía al Ciudadano / Grupos de Interés",F4)))</formula>
    </cfRule>
    <cfRule type="containsText" dxfId="1081" priority="40" operator="containsText" text="Legitimidad y Sostenibilidad Fiscal / Resultados">
      <formula>NOT(ISERROR(SEARCH("Legitimidad y Sostenibilidad Fiscal / Resultados",F4)))</formula>
    </cfRule>
  </conditionalFormatting>
  <conditionalFormatting sqref="L4:L50">
    <cfRule type="cellIs" dxfId="1080" priority="21" operator="equal">
      <formula>0</formula>
    </cfRule>
  </conditionalFormatting>
  <conditionalFormatting sqref="H4:H50 M4:N50">
    <cfRule type="expression" dxfId="1079" priority="28">
      <formula>$G4&lt;&gt;"Porcentaje"</formula>
    </cfRule>
  </conditionalFormatting>
  <conditionalFormatting sqref="O4:O50">
    <cfRule type="containsText" dxfId="1078" priority="51" operator="containsText" text="Sin medición en la vigencia">
      <formula>NOT(ISERROR(SEARCH("Sin medición en la vigencia",O4)))</formula>
    </cfRule>
    <cfRule type="cellIs" dxfId="1077" priority="52" operator="greaterThan">
      <formula>1.1</formula>
    </cfRule>
    <cfRule type="cellIs" dxfId="1076" priority="53" operator="between">
      <formula>100%</formula>
      <formula>110%</formula>
    </cfRule>
    <cfRule type="cellIs" dxfId="1075" priority="54" operator="between">
      <formula>70%</formula>
      <formula>99.9999999%</formula>
    </cfRule>
    <cfRule type="cellIs" dxfId="1074" priority="55" operator="between">
      <formula>0</formula>
      <formula>0.6999999999999</formula>
    </cfRule>
  </conditionalFormatting>
  <conditionalFormatting sqref="P4:P50">
    <cfRule type="cellIs" dxfId="1073" priority="57" operator="greaterThan">
      <formula>1.1</formula>
    </cfRule>
    <cfRule type="cellIs" dxfId="1072" priority="58" operator="between">
      <formula>100%</formula>
      <formula>110%</formula>
    </cfRule>
    <cfRule type="cellIs" dxfId="1071" priority="59" operator="between">
      <formula>70%</formula>
      <formula>99.9999999%</formula>
    </cfRule>
    <cfRule type="cellIs" dxfId="1070" priority="60" operator="between">
      <formula>0</formula>
      <formula>0.6999999999999</formula>
    </cfRule>
  </conditionalFormatting>
  <hyperlinks>
    <hyperlink ref="Q51" location="Principal!A1" display="volver al índice" xr:uid="{854EE822-B04F-4D94-AF58-8FC8939C8904}"/>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6" operator="containsText" id="{3D3F4B6A-5F66-48CB-8C0C-E34994CCD673}">
            <xm:f>NOT(ISERROR(SEARCH("-",P4)))</xm:f>
            <xm:f>"-"</xm:f>
            <x14:dxf>
              <fill>
                <patternFill>
                  <bgColor rgb="FF000000"/>
                </patternFill>
              </fill>
            </x14:dxf>
          </x14:cfRule>
          <xm:sqref>P4:P50</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1CAEA-AADC-4138-9E4B-5DB84ACC4250}">
  <sheetPr codeName="Hoja8">
    <pageSetUpPr fitToPage="1"/>
  </sheetPr>
  <dimension ref="A1:Q19"/>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210</v>
      </c>
      <c r="E1" s="9" t="s">
        <v>18</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132.75" thickTop="1" thickBot="1" x14ac:dyDescent="0.3">
      <c r="A4" s="25">
        <v>30</v>
      </c>
      <c r="B4" s="26" t="s">
        <v>438</v>
      </c>
      <c r="C4" s="27" t="s">
        <v>127</v>
      </c>
      <c r="D4" s="27" t="s">
        <v>177</v>
      </c>
      <c r="E4" s="27" t="s">
        <v>178</v>
      </c>
      <c r="F4" s="27" t="s">
        <v>179</v>
      </c>
      <c r="G4" s="27" t="s">
        <v>440</v>
      </c>
      <c r="H4" s="28">
        <v>51141424</v>
      </c>
      <c r="I4" s="27" t="s">
        <v>123</v>
      </c>
      <c r="J4" s="27" t="s">
        <v>124</v>
      </c>
      <c r="K4" s="29" t="s">
        <v>18</v>
      </c>
      <c r="L4" s="29"/>
      <c r="M4" s="30">
        <v>51141424</v>
      </c>
      <c r="N4" s="30">
        <v>41504880.254872002</v>
      </c>
      <c r="O4" s="31">
        <v>0.81157068005912392</v>
      </c>
      <c r="P4" s="31">
        <v>0.81157068005912392</v>
      </c>
      <c r="Q4" s="42" t="s">
        <v>2419</v>
      </c>
    </row>
    <row r="5" spans="1:17" ht="114" thickTop="1" thickBot="1" x14ac:dyDescent="0.3">
      <c r="A5" s="25">
        <v>31</v>
      </c>
      <c r="B5" s="26" t="s">
        <v>438</v>
      </c>
      <c r="C5" s="27" t="s">
        <v>127</v>
      </c>
      <c r="D5" s="27" t="s">
        <v>177</v>
      </c>
      <c r="E5" s="27" t="s">
        <v>180</v>
      </c>
      <c r="F5" s="27" t="s">
        <v>181</v>
      </c>
      <c r="G5" s="27" t="s">
        <v>122</v>
      </c>
      <c r="H5" s="28">
        <v>0.16</v>
      </c>
      <c r="I5" s="27" t="s">
        <v>123</v>
      </c>
      <c r="J5" s="27" t="s">
        <v>126</v>
      </c>
      <c r="K5" s="29" t="s">
        <v>18</v>
      </c>
      <c r="L5" s="29"/>
      <c r="M5" s="30">
        <v>0.16</v>
      </c>
      <c r="N5" s="30">
        <v>0.15476666666666669</v>
      </c>
      <c r="O5" s="31">
        <v>0.96729166666666677</v>
      </c>
      <c r="P5" s="31">
        <v>0.96729166666666677</v>
      </c>
      <c r="Q5" s="42" t="s">
        <v>2420</v>
      </c>
    </row>
    <row r="6" spans="1:17" ht="189" thickTop="1" thickBot="1" x14ac:dyDescent="0.3">
      <c r="A6" s="25">
        <v>109</v>
      </c>
      <c r="B6" s="26" t="s">
        <v>438</v>
      </c>
      <c r="C6" s="27" t="s">
        <v>290</v>
      </c>
      <c r="D6" s="27" t="s">
        <v>290</v>
      </c>
      <c r="E6" s="27" t="s">
        <v>317</v>
      </c>
      <c r="F6" s="27" t="s">
        <v>121</v>
      </c>
      <c r="G6" s="27" t="s">
        <v>122</v>
      </c>
      <c r="H6" s="28">
        <v>0.95</v>
      </c>
      <c r="I6" s="27" t="s">
        <v>123</v>
      </c>
      <c r="J6" s="27" t="s">
        <v>124</v>
      </c>
      <c r="K6" s="29" t="s">
        <v>93</v>
      </c>
      <c r="L6" s="29"/>
      <c r="M6" s="30">
        <v>0.95</v>
      </c>
      <c r="N6" s="30">
        <v>0.97199999999999998</v>
      </c>
      <c r="O6" s="31">
        <v>1.023157894736842</v>
      </c>
      <c r="P6" s="31">
        <v>1.023157894736842</v>
      </c>
      <c r="Q6" s="42" t="s">
        <v>2421</v>
      </c>
    </row>
    <row r="7" spans="1:17" ht="114" thickTop="1" thickBot="1" x14ac:dyDescent="0.3">
      <c r="A7" s="25">
        <v>32</v>
      </c>
      <c r="B7" s="26" t="s">
        <v>438</v>
      </c>
      <c r="C7" s="27" t="s">
        <v>127</v>
      </c>
      <c r="D7" s="27" t="s">
        <v>177</v>
      </c>
      <c r="E7" s="27" t="s">
        <v>182</v>
      </c>
      <c r="F7" s="27" t="s">
        <v>183</v>
      </c>
      <c r="G7" s="27" t="s">
        <v>440</v>
      </c>
      <c r="H7" s="28">
        <v>85265</v>
      </c>
      <c r="I7" s="27" t="s">
        <v>123</v>
      </c>
      <c r="J7" s="27" t="s">
        <v>124</v>
      </c>
      <c r="K7" s="29" t="s">
        <v>18</v>
      </c>
      <c r="L7" s="29"/>
      <c r="M7" s="30">
        <v>85265</v>
      </c>
      <c r="N7" s="30">
        <v>122997</v>
      </c>
      <c r="O7" s="31">
        <v>1.4425262417169999</v>
      </c>
      <c r="P7" s="31">
        <v>1.4425262417169999</v>
      </c>
      <c r="Q7" s="42" t="s">
        <v>2422</v>
      </c>
    </row>
    <row r="8" spans="1:17" ht="57.75" thickTop="1" thickBot="1" x14ac:dyDescent="0.3">
      <c r="A8" s="25">
        <v>98</v>
      </c>
      <c r="B8" s="26" t="s">
        <v>438</v>
      </c>
      <c r="C8" s="27" t="s">
        <v>290</v>
      </c>
      <c r="D8" s="27" t="s">
        <v>446</v>
      </c>
      <c r="E8" s="27" t="s">
        <v>125</v>
      </c>
      <c r="F8" s="27" t="s">
        <v>331</v>
      </c>
      <c r="G8" s="27" t="s">
        <v>122</v>
      </c>
      <c r="H8" s="28">
        <v>0.95</v>
      </c>
      <c r="I8" s="27" t="s">
        <v>123</v>
      </c>
      <c r="J8" s="27" t="s">
        <v>126</v>
      </c>
      <c r="K8" s="29" t="s">
        <v>93</v>
      </c>
      <c r="L8" s="29"/>
      <c r="M8" s="30">
        <v>0.95</v>
      </c>
      <c r="N8" s="30">
        <v>0.314</v>
      </c>
      <c r="O8" s="31">
        <v>0.33052631578947372</v>
      </c>
      <c r="P8" s="31">
        <v>0.33052631578947372</v>
      </c>
      <c r="Q8" s="42" t="s">
        <v>2423</v>
      </c>
    </row>
    <row r="9" spans="1:17" ht="57.75" thickTop="1" thickBot="1" x14ac:dyDescent="0.3">
      <c r="A9" s="25">
        <v>43</v>
      </c>
      <c r="B9" s="26" t="s">
        <v>449</v>
      </c>
      <c r="C9" s="27" t="s">
        <v>160</v>
      </c>
      <c r="D9" s="27" t="s">
        <v>184</v>
      </c>
      <c r="E9" s="27" t="s">
        <v>509</v>
      </c>
      <c r="F9" s="27" t="s">
        <v>510</v>
      </c>
      <c r="G9" s="27" t="s">
        <v>122</v>
      </c>
      <c r="H9" s="28">
        <v>0.03</v>
      </c>
      <c r="I9" s="27" t="s">
        <v>130</v>
      </c>
      <c r="J9" s="27" t="s">
        <v>126</v>
      </c>
      <c r="K9" s="29" t="s">
        <v>28</v>
      </c>
      <c r="L9" s="29"/>
      <c r="M9" s="30">
        <v>0.03</v>
      </c>
      <c r="N9" s="30">
        <v>4.4299999999999999E-2</v>
      </c>
      <c r="O9" s="31">
        <v>1.4766666666666668</v>
      </c>
      <c r="P9" s="31">
        <v>1.4766666666666668</v>
      </c>
      <c r="Q9" s="42" t="s">
        <v>2424</v>
      </c>
    </row>
    <row r="10" spans="1:17" ht="132.75" thickTop="1" thickBot="1" x14ac:dyDescent="0.3">
      <c r="A10" s="137">
        <v>20</v>
      </c>
      <c r="B10" s="138" t="s">
        <v>449</v>
      </c>
      <c r="C10" s="140" t="s">
        <v>160</v>
      </c>
      <c r="D10" s="140" t="s">
        <v>402</v>
      </c>
      <c r="E10" s="140" t="s">
        <v>452</v>
      </c>
      <c r="F10" s="140" t="s">
        <v>453</v>
      </c>
      <c r="G10" s="140" t="s">
        <v>122</v>
      </c>
      <c r="H10" s="141">
        <v>1</v>
      </c>
      <c r="I10" s="140" t="s">
        <v>130</v>
      </c>
      <c r="J10" s="140" t="s">
        <v>126</v>
      </c>
      <c r="K10" s="142" t="s">
        <v>51</v>
      </c>
      <c r="L10" s="142"/>
      <c r="M10" s="143">
        <v>1</v>
      </c>
      <c r="N10" s="143">
        <v>0</v>
      </c>
      <c r="O10" s="144" t="s">
        <v>406</v>
      </c>
      <c r="P10" s="144" t="s">
        <v>291</v>
      </c>
      <c r="Q10" s="145" t="s">
        <v>2425</v>
      </c>
    </row>
    <row r="11" spans="1:17" ht="170.25" thickTop="1" thickBot="1" x14ac:dyDescent="0.3">
      <c r="A11" s="25">
        <v>33</v>
      </c>
      <c r="B11" s="26" t="s">
        <v>449</v>
      </c>
      <c r="C11" s="27" t="s">
        <v>160</v>
      </c>
      <c r="D11" s="27" t="s">
        <v>184</v>
      </c>
      <c r="E11" s="27" t="s">
        <v>185</v>
      </c>
      <c r="F11" s="27" t="s">
        <v>186</v>
      </c>
      <c r="G11" s="27" t="s">
        <v>122</v>
      </c>
      <c r="H11" s="28">
        <v>1</v>
      </c>
      <c r="I11" s="27" t="s">
        <v>267</v>
      </c>
      <c r="J11" s="27" t="s">
        <v>126</v>
      </c>
      <c r="K11" s="29" t="s">
        <v>18</v>
      </c>
      <c r="L11" s="29"/>
      <c r="M11" s="30">
        <v>1</v>
      </c>
      <c r="N11" s="30">
        <v>1</v>
      </c>
      <c r="O11" s="31">
        <v>1</v>
      </c>
      <c r="P11" s="31">
        <v>1</v>
      </c>
      <c r="Q11" s="42" t="s">
        <v>2426</v>
      </c>
    </row>
    <row r="12" spans="1:17" ht="95.25" thickTop="1" thickBot="1" x14ac:dyDescent="0.3">
      <c r="A12" s="25">
        <v>34</v>
      </c>
      <c r="B12" s="26" t="s">
        <v>460</v>
      </c>
      <c r="C12" s="27" t="s">
        <v>187</v>
      </c>
      <c r="D12" s="27" t="s">
        <v>188</v>
      </c>
      <c r="E12" s="27" t="s">
        <v>189</v>
      </c>
      <c r="F12" s="27" t="s">
        <v>190</v>
      </c>
      <c r="G12" s="27" t="s">
        <v>122</v>
      </c>
      <c r="H12" s="28">
        <v>0.5</v>
      </c>
      <c r="I12" s="27" t="s">
        <v>132</v>
      </c>
      <c r="J12" s="27" t="s">
        <v>126</v>
      </c>
      <c r="K12" s="29" t="s">
        <v>18</v>
      </c>
      <c r="L12" s="29"/>
      <c r="M12" s="30">
        <v>0.5</v>
      </c>
      <c r="N12" s="30">
        <v>0.55625000000000002</v>
      </c>
      <c r="O12" s="31">
        <v>1.1125</v>
      </c>
      <c r="P12" s="31">
        <v>1.1125</v>
      </c>
      <c r="Q12" s="42" t="s">
        <v>2427</v>
      </c>
    </row>
    <row r="13" spans="1:17" ht="48.75" thickTop="1" thickBot="1" x14ac:dyDescent="0.3">
      <c r="A13" s="25">
        <v>35</v>
      </c>
      <c r="B13" s="26" t="s">
        <v>460</v>
      </c>
      <c r="C13" s="27" t="s">
        <v>187</v>
      </c>
      <c r="D13" s="27" t="s">
        <v>191</v>
      </c>
      <c r="E13" s="27" t="s">
        <v>192</v>
      </c>
      <c r="F13" s="27" t="s">
        <v>193</v>
      </c>
      <c r="G13" s="27" t="s">
        <v>122</v>
      </c>
      <c r="H13" s="28">
        <v>0.65</v>
      </c>
      <c r="I13" s="27" t="s">
        <v>130</v>
      </c>
      <c r="J13" s="27" t="s">
        <v>124</v>
      </c>
      <c r="K13" s="29" t="s">
        <v>18</v>
      </c>
      <c r="L13" s="29"/>
      <c r="M13" s="30">
        <v>0.65</v>
      </c>
      <c r="N13" s="30">
        <v>0.96299999999999997</v>
      </c>
      <c r="O13" s="31">
        <v>1.4815384615384615</v>
      </c>
      <c r="P13" s="31">
        <v>1.4815384615384615</v>
      </c>
      <c r="Q13" s="32" t="s">
        <v>2428</v>
      </c>
    </row>
    <row r="14" spans="1:17" ht="95.25" thickTop="1" thickBot="1" x14ac:dyDescent="0.3">
      <c r="A14" s="25">
        <v>36</v>
      </c>
      <c r="B14" s="26" t="s">
        <v>460</v>
      </c>
      <c r="C14" s="27" t="s">
        <v>194</v>
      </c>
      <c r="D14" s="27" t="s">
        <v>198</v>
      </c>
      <c r="E14" s="27" t="s">
        <v>195</v>
      </c>
      <c r="F14" s="27" t="s">
        <v>196</v>
      </c>
      <c r="G14" s="27" t="s">
        <v>122</v>
      </c>
      <c r="H14" s="28">
        <v>0.01</v>
      </c>
      <c r="I14" s="27" t="s">
        <v>123</v>
      </c>
      <c r="J14" s="27" t="s">
        <v>126</v>
      </c>
      <c r="K14" s="29" t="s">
        <v>18</v>
      </c>
      <c r="L14" s="29"/>
      <c r="M14" s="30">
        <v>0.01</v>
      </c>
      <c r="N14" s="30">
        <v>1.695E-2</v>
      </c>
      <c r="O14" s="31">
        <v>1.6949999999999998</v>
      </c>
      <c r="P14" s="31">
        <v>1.6949999999999998</v>
      </c>
      <c r="Q14" s="32" t="s">
        <v>2429</v>
      </c>
    </row>
    <row r="15" spans="1:17" ht="76.5" thickTop="1" thickBot="1" x14ac:dyDescent="0.3">
      <c r="A15" s="25">
        <v>37</v>
      </c>
      <c r="B15" s="26" t="s">
        <v>460</v>
      </c>
      <c r="C15" s="27" t="s">
        <v>194</v>
      </c>
      <c r="D15" s="27" t="s">
        <v>198</v>
      </c>
      <c r="E15" s="27" t="s">
        <v>199</v>
      </c>
      <c r="F15" s="27" t="s">
        <v>200</v>
      </c>
      <c r="G15" s="27" t="s">
        <v>122</v>
      </c>
      <c r="H15" s="28">
        <v>0.03</v>
      </c>
      <c r="I15" s="27" t="s">
        <v>123</v>
      </c>
      <c r="J15" s="27" t="s">
        <v>126</v>
      </c>
      <c r="K15" s="29" t="s">
        <v>18</v>
      </c>
      <c r="L15" s="29"/>
      <c r="M15" s="30">
        <v>0.03</v>
      </c>
      <c r="N15" s="30">
        <v>2.7333333333333334E-2</v>
      </c>
      <c r="O15" s="31">
        <v>0.9111111111111112</v>
      </c>
      <c r="P15" s="31">
        <v>0.9111111111111112</v>
      </c>
      <c r="Q15" s="32" t="s">
        <v>2430</v>
      </c>
    </row>
    <row r="16" spans="1:17" ht="114" thickTop="1" thickBot="1" x14ac:dyDescent="0.3">
      <c r="A16" s="25">
        <v>38</v>
      </c>
      <c r="B16" s="26" t="s">
        <v>460</v>
      </c>
      <c r="C16" s="27" t="s">
        <v>194</v>
      </c>
      <c r="D16" s="27" t="s">
        <v>198</v>
      </c>
      <c r="E16" s="27" t="s">
        <v>201</v>
      </c>
      <c r="F16" s="27" t="s">
        <v>202</v>
      </c>
      <c r="G16" s="27" t="s">
        <v>122</v>
      </c>
      <c r="H16" s="28">
        <v>0.02</v>
      </c>
      <c r="I16" s="27" t="s">
        <v>123</v>
      </c>
      <c r="J16" s="27" t="s">
        <v>126</v>
      </c>
      <c r="K16" s="29" t="s">
        <v>18</v>
      </c>
      <c r="L16" s="29"/>
      <c r="M16" s="30">
        <v>0.02</v>
      </c>
      <c r="N16" s="30">
        <v>5.6999999999999995E-2</v>
      </c>
      <c r="O16" s="31">
        <v>2.8499999999999996</v>
      </c>
      <c r="P16" s="31">
        <v>2</v>
      </c>
      <c r="Q16" s="102" t="s">
        <v>2431</v>
      </c>
    </row>
    <row r="17" spans="1:17" ht="48.75" thickTop="1" thickBot="1" x14ac:dyDescent="0.3">
      <c r="A17" s="25">
        <v>39</v>
      </c>
      <c r="B17" s="26" t="s">
        <v>460</v>
      </c>
      <c r="C17" s="27" t="s">
        <v>203</v>
      </c>
      <c r="D17" s="27" t="s">
        <v>204</v>
      </c>
      <c r="E17" s="27" t="s">
        <v>205</v>
      </c>
      <c r="F17" s="27" t="s">
        <v>206</v>
      </c>
      <c r="G17" s="27" t="s">
        <v>207</v>
      </c>
      <c r="H17" s="28">
        <v>2</v>
      </c>
      <c r="I17" s="27" t="s">
        <v>153</v>
      </c>
      <c r="J17" s="27" t="s">
        <v>124</v>
      </c>
      <c r="K17" s="29" t="s">
        <v>18</v>
      </c>
      <c r="L17" s="29"/>
      <c r="M17" s="30">
        <v>2</v>
      </c>
      <c r="N17" s="30">
        <v>2</v>
      </c>
      <c r="O17" s="31">
        <v>1</v>
      </c>
      <c r="P17" s="31">
        <v>1</v>
      </c>
      <c r="Q17" s="32" t="s">
        <v>2392</v>
      </c>
    </row>
    <row r="18" spans="1:17" ht="80.25" thickTop="1" thickBot="1" x14ac:dyDescent="0.3">
      <c r="A18" s="25">
        <v>105</v>
      </c>
      <c r="B18" s="26" t="s">
        <v>485</v>
      </c>
      <c r="C18" s="27" t="s">
        <v>154</v>
      </c>
      <c r="D18" s="27" t="s">
        <v>165</v>
      </c>
      <c r="E18" s="27" t="s">
        <v>155</v>
      </c>
      <c r="F18" s="27" t="s">
        <v>486</v>
      </c>
      <c r="G18" s="27" t="s">
        <v>122</v>
      </c>
      <c r="H18" s="28">
        <v>0.9</v>
      </c>
      <c r="I18" s="27" t="s">
        <v>132</v>
      </c>
      <c r="J18" s="27" t="s">
        <v>126</v>
      </c>
      <c r="K18" s="29" t="s">
        <v>87</v>
      </c>
      <c r="L18" s="29"/>
      <c r="M18" s="30">
        <v>0.9</v>
      </c>
      <c r="N18" s="30">
        <v>1.1433333333333333</v>
      </c>
      <c r="O18" s="31">
        <v>1.2703703703703704</v>
      </c>
      <c r="P18" s="31">
        <v>1.2703703703703704</v>
      </c>
      <c r="Q18" s="32" t="s">
        <v>208</v>
      </c>
    </row>
    <row r="19" spans="1:17" ht="34.5" thickTop="1" x14ac:dyDescent="0.35">
      <c r="M19" s="3"/>
      <c r="N19" s="3"/>
      <c r="O19" s="2" t="s">
        <v>157</v>
      </c>
      <c r="P19" s="4">
        <v>1.1801613863325513</v>
      </c>
      <c r="Q19" s="1" t="s">
        <v>158</v>
      </c>
    </row>
  </sheetData>
  <sheetProtection algorithmName="SHA-512" hashValue="Lx99YUiNeSZQXBpaLIiXyk0jWqEsT3bxE0hp8Jk9JSAG4UvtIOuwP07pBtAt4OXDC/SbJtoxnlhFX59/oZ0gHQ==" saltValue="S3tlNFdhJdToI3nhXAWseQ==" spinCount="100000" sheet="1" formatCells="0" formatColumns="0"/>
  <autoFilter ref="A3:Q18" xr:uid="{00000000-0001-0000-0400-000000000000}"/>
  <conditionalFormatting sqref="B4:B18">
    <cfRule type="containsText" dxfId="3167" priority="54" operator="containsText" text="Normatividad al Servicio del Cambio / Procesos">
      <formula>NOT(ISERROR(SEARCH("Normatividad al Servicio del Cambio / Procesos",B4)))</formula>
    </cfRule>
    <cfRule type="containsText" dxfId="3166" priority="82" operator="containsText" text="Transparencia y Cercanía al Ciudadano / Grupos de Interés ">
      <formula>NOT(ISERROR(SEARCH("Transparencia y Cercanía al Ciudadano / Grupos de Interés ",B4)))</formula>
    </cfRule>
    <cfRule type="containsText" dxfId="3165" priority="83" operator="containsText" text="Apoyo a la Modernización DIAN / Procesos">
      <formula>NOT(ISERROR(SEARCH("Apoyo a la Modernización DIAN / Procesos",B4)))</formula>
    </cfRule>
    <cfRule type="containsText" dxfId="3164" priority="84" operator="containsText" text="Transformación Cultural y Gestión del Cambio / Talento Humano">
      <formula>NOT(ISERROR(SEARCH("Transformación Cultural y Gestión del Cambio / Talento Humano",B4)))</formula>
    </cfRule>
    <cfRule type="containsText" dxfId="3163" priority="8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18 F4:G18">
    <cfRule type="containsText" dxfId="3162" priority="69" operator="containsText" text="Modernización y Gestión Integral de Procesos del Negocio / Procesos">
      <formula>NOT(ISERROR(SEARCH("Modernización y Gestión Integral de Procesos del Negocio / Procesos",C4)))</formula>
    </cfRule>
    <cfRule type="containsText" dxfId="3161" priority="70" operator="containsText" text="Transparencia y Cercanía al Ciudadano / Grupos de Interés">
      <formula>NOT(ISERROR(SEARCH("Transparencia y Cercanía al Ciudadano / Grupos de Interés",C4)))</formula>
    </cfRule>
    <cfRule type="containsText" dxfId="3160" priority="71" operator="containsText" text="Legitimidad y Sostenibilidad Fiscal / Resultados">
      <formula>NOT(ISERROR(SEARCH("Legitimidad y Sostenibilidad Fiscal / Resultados",C4)))</formula>
    </cfRule>
  </conditionalFormatting>
  <conditionalFormatting sqref="F4:G18 C4:D18">
    <cfRule type="containsText" dxfId="3159" priority="68" operator="containsText" text="Aprendizaje y Crecimiento / Talento Humano">
      <formula>NOT(ISERROR(SEARCH("Aprendizaje y Crecimiento / Talento Humano",C4)))</formula>
    </cfRule>
  </conditionalFormatting>
  <conditionalFormatting sqref="F4:G18 I4:J18">
    <cfRule type="containsText" dxfId="3158" priority="55" operator="containsText" text="Aprendizaje y Crecimiento / Talento Humano">
      <formula>NOT(ISERROR(SEARCH("Aprendizaje y Crecimiento / Talento Humano",F4)))</formula>
    </cfRule>
    <cfRule type="containsText" dxfId="3157" priority="56" operator="containsText" text="Modernización y Gestión Integral de Procesos del Negocio / Procesos">
      <formula>NOT(ISERROR(SEARCH("Modernización y Gestión Integral de Procesos del Negocio / Procesos",F4)))</formula>
    </cfRule>
    <cfRule type="containsText" dxfId="3156" priority="57" operator="containsText" text="Transparencia y Cercanía al Ciudadano / Grupos de Interés">
      <formula>NOT(ISERROR(SEARCH("Transparencia y Cercanía al Ciudadano / Grupos de Interés",F4)))</formula>
    </cfRule>
    <cfRule type="containsText" dxfId="3155" priority="58" operator="containsText" text="Legitimidad y Sostenibilidad Fiscal / Resultados">
      <formula>NOT(ISERROR(SEARCH("Legitimidad y Sostenibilidad Fiscal / Resultados",F4)))</formula>
    </cfRule>
  </conditionalFormatting>
  <conditionalFormatting sqref="H4:H18">
    <cfRule type="expression" dxfId="3154" priority="61">
      <formula>$G4&lt;&gt;"Porcentaje"</formula>
    </cfRule>
    <cfRule type="expression" dxfId="3153" priority="62">
      <formula>$G4="Porcentaje"</formula>
    </cfRule>
  </conditionalFormatting>
  <conditionalFormatting sqref="O4:O18">
    <cfRule type="containsText" dxfId="3152" priority="72" operator="containsText" text="Sin medición en la vigencia">
      <formula>NOT(ISERROR(SEARCH("Sin medición en la vigencia",O4)))</formula>
    </cfRule>
    <cfRule type="cellIs" dxfId="3151" priority="73" operator="greaterThan">
      <formula>1.1</formula>
    </cfRule>
    <cfRule type="cellIs" dxfId="3150" priority="74" operator="between">
      <formula>100%</formula>
      <formula>110%</formula>
    </cfRule>
    <cfRule type="cellIs" dxfId="3149" priority="75" operator="between">
      <formula>70%</formula>
      <formula>99.9999999%</formula>
    </cfRule>
    <cfRule type="cellIs" dxfId="3148" priority="76" operator="between">
      <formula>0</formula>
      <formula>0.6999999999999</formula>
    </cfRule>
  </conditionalFormatting>
  <conditionalFormatting sqref="P4:P18">
    <cfRule type="cellIs" dxfId="3147" priority="78" operator="greaterThan">
      <formula>1.1</formula>
    </cfRule>
    <cfRule type="cellIs" dxfId="3146" priority="79" operator="between">
      <formula>100%</formula>
      <formula>110%</formula>
    </cfRule>
    <cfRule type="cellIs" dxfId="3145" priority="80" operator="between">
      <formula>70%</formula>
      <formula>99.9999999%</formula>
    </cfRule>
    <cfRule type="cellIs" dxfId="3144" priority="81" operator="between">
      <formula>0</formula>
      <formula>0.6999999999999</formula>
    </cfRule>
  </conditionalFormatting>
  <conditionalFormatting sqref="M4:N18">
    <cfRule type="expression" dxfId="3143" priority="59">
      <formula>$G4&lt;&gt;"Porcentaje"</formula>
    </cfRule>
    <cfRule type="expression" dxfId="3142" priority="60">
      <formula>$G4="Porcentaje"</formula>
    </cfRule>
  </conditionalFormatting>
  <conditionalFormatting sqref="Q16">
    <cfRule type="cellIs" dxfId="3141" priority="23" operator="equal">
      <formula>0</formula>
    </cfRule>
  </conditionalFormatting>
  <hyperlinks>
    <hyperlink ref="Q19" location="Principal!A1" display="volver al índice" xr:uid="{A1E9A7C8-E11E-49A4-90C8-1E1772312CFB}"/>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7" operator="containsText" id="{E0440B4B-E0E4-44EC-A6AF-ABC6E50EC407}">
            <xm:f>NOT(ISERROR(SEARCH("-",P4)))</xm:f>
            <xm:f>"-"</xm:f>
            <x14:dxf>
              <fill>
                <patternFill>
                  <bgColor rgb="FF000000"/>
                </patternFill>
              </fill>
            </x14:dxf>
          </x14:cfRule>
          <xm:sqref>P4:P18</xm:sqref>
        </x14:conditionalFormatting>
      </x14:conditionalFormattings>
    </ext>
  </extLst>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4E9C-C35B-42FA-B0E6-F3D61AFDB558}">
  <sheetPr codeName="Sheet19">
    <pageSetUpPr fitToPage="1"/>
  </sheetPr>
  <dimension ref="A1:Q49"/>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35</v>
      </c>
      <c r="E1" s="9" t="s">
        <v>588</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995</v>
      </c>
      <c r="O3" s="24" t="s">
        <v>436</v>
      </c>
      <c r="P3" s="24" t="s">
        <v>437</v>
      </c>
      <c r="Q3" s="135" t="s">
        <v>120</v>
      </c>
    </row>
    <row r="4" spans="1:17" ht="57.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382</v>
      </c>
      <c r="M4" s="30">
        <v>0.66500000000000004</v>
      </c>
      <c r="N4" s="30">
        <v>0</v>
      </c>
      <c r="O4" s="31" t="s">
        <v>406</v>
      </c>
      <c r="P4" s="31" t="s">
        <v>291</v>
      </c>
      <c r="Q4" s="42" t="s">
        <v>2169</v>
      </c>
    </row>
    <row r="5" spans="1:17" ht="226.5" thickTop="1" thickBot="1" x14ac:dyDescent="0.3">
      <c r="A5" s="25">
        <v>136</v>
      </c>
      <c r="B5" s="26" t="s">
        <v>438</v>
      </c>
      <c r="C5" s="27" t="s">
        <v>127</v>
      </c>
      <c r="D5" s="27" t="s">
        <v>240</v>
      </c>
      <c r="E5" s="27" t="s">
        <v>241</v>
      </c>
      <c r="F5" s="27" t="s">
        <v>242</v>
      </c>
      <c r="G5" s="27" t="s">
        <v>231</v>
      </c>
      <c r="H5" s="28">
        <v>31918999999.999992</v>
      </c>
      <c r="I5" s="27" t="s">
        <v>123</v>
      </c>
      <c r="J5" s="27" t="s">
        <v>124</v>
      </c>
      <c r="K5" s="29" t="s">
        <v>36</v>
      </c>
      <c r="L5" s="52" t="s">
        <v>395</v>
      </c>
      <c r="M5" s="30">
        <v>31918999999.999992</v>
      </c>
      <c r="N5" s="30">
        <v>53953280761</v>
      </c>
      <c r="O5" s="31">
        <v>1.6903186428459542</v>
      </c>
      <c r="P5" s="31">
        <v>1.6903186428459542</v>
      </c>
      <c r="Q5" s="42" t="s">
        <v>2170</v>
      </c>
    </row>
    <row r="6" spans="1:17" ht="189" thickTop="1" thickBot="1" x14ac:dyDescent="0.3">
      <c r="A6" s="25">
        <v>132</v>
      </c>
      <c r="B6" s="26" t="s">
        <v>438</v>
      </c>
      <c r="C6" s="27" t="s">
        <v>127</v>
      </c>
      <c r="D6" s="27" t="s">
        <v>358</v>
      </c>
      <c r="E6" s="27" t="s">
        <v>442</v>
      </c>
      <c r="F6" s="27" t="s">
        <v>442</v>
      </c>
      <c r="G6" s="27" t="s">
        <v>231</v>
      </c>
      <c r="H6" s="28">
        <v>19290000000</v>
      </c>
      <c r="I6" s="27" t="s">
        <v>123</v>
      </c>
      <c r="J6" s="27" t="s">
        <v>124</v>
      </c>
      <c r="K6" s="29" t="s">
        <v>238</v>
      </c>
      <c r="L6" s="52" t="s">
        <v>590</v>
      </c>
      <c r="M6" s="30">
        <v>19290000000</v>
      </c>
      <c r="N6" s="30">
        <v>22575540099</v>
      </c>
      <c r="O6" s="31">
        <v>1.1703234888024883</v>
      </c>
      <c r="P6" s="31">
        <v>1.1703234888024883</v>
      </c>
      <c r="Q6" s="42" t="s">
        <v>2171</v>
      </c>
    </row>
    <row r="7" spans="1:17" ht="114" thickTop="1" thickBot="1" x14ac:dyDescent="0.3">
      <c r="A7" s="25">
        <v>65</v>
      </c>
      <c r="B7" s="26" t="s">
        <v>438</v>
      </c>
      <c r="C7" s="27" t="s">
        <v>127</v>
      </c>
      <c r="D7" s="27" t="s">
        <v>128</v>
      </c>
      <c r="E7" s="27" t="s">
        <v>359</v>
      </c>
      <c r="F7" s="27" t="s">
        <v>360</v>
      </c>
      <c r="G7" s="27" t="s">
        <v>122</v>
      </c>
      <c r="H7" s="28">
        <v>0.4</v>
      </c>
      <c r="I7" s="27" t="s">
        <v>132</v>
      </c>
      <c r="J7" s="27" t="s">
        <v>126</v>
      </c>
      <c r="K7" s="29" t="s">
        <v>15</v>
      </c>
      <c r="L7" s="52" t="s">
        <v>382</v>
      </c>
      <c r="M7" s="30">
        <v>0.4</v>
      </c>
      <c r="N7" s="30">
        <v>0.82499999999999996</v>
      </c>
      <c r="O7" s="31">
        <v>2.0624999999999996</v>
      </c>
      <c r="P7" s="31">
        <v>2</v>
      </c>
      <c r="Q7" s="42" t="s">
        <v>2172</v>
      </c>
    </row>
    <row r="8" spans="1:17" ht="114" thickTop="1" thickBot="1" x14ac:dyDescent="0.3">
      <c r="A8" s="25">
        <v>2</v>
      </c>
      <c r="B8" s="26" t="s">
        <v>438</v>
      </c>
      <c r="C8" s="27" t="s">
        <v>127</v>
      </c>
      <c r="D8" s="27" t="s">
        <v>265</v>
      </c>
      <c r="E8" s="27" t="s">
        <v>444</v>
      </c>
      <c r="F8" s="27" t="s">
        <v>445</v>
      </c>
      <c r="G8" s="27" t="s">
        <v>440</v>
      </c>
      <c r="H8" s="28">
        <v>40935.449816368309</v>
      </c>
      <c r="I8" s="27" t="s">
        <v>123</v>
      </c>
      <c r="J8" s="27" t="s">
        <v>124</v>
      </c>
      <c r="K8" s="29" t="s">
        <v>45</v>
      </c>
      <c r="L8" s="52" t="s">
        <v>589</v>
      </c>
      <c r="M8" s="30">
        <v>40935.449816368309</v>
      </c>
      <c r="N8" s="30">
        <v>38941</v>
      </c>
      <c r="O8" s="31">
        <v>0.95127817514366686</v>
      </c>
      <c r="P8" s="31">
        <v>0.95127817514366686</v>
      </c>
      <c r="Q8" s="42" t="s">
        <v>2173</v>
      </c>
    </row>
    <row r="9" spans="1:17" ht="395.25" thickTop="1" thickBot="1" x14ac:dyDescent="0.3">
      <c r="A9" s="25">
        <v>137</v>
      </c>
      <c r="B9" s="26" t="s">
        <v>438</v>
      </c>
      <c r="C9" s="27" t="s">
        <v>127</v>
      </c>
      <c r="D9" s="27" t="s">
        <v>489</v>
      </c>
      <c r="E9" s="27" t="s">
        <v>243</v>
      </c>
      <c r="F9" s="27" t="s">
        <v>244</v>
      </c>
      <c r="G9" s="27" t="s">
        <v>231</v>
      </c>
      <c r="H9" s="28">
        <v>8284000000.0000019</v>
      </c>
      <c r="I9" s="27" t="s">
        <v>123</v>
      </c>
      <c r="J9" s="27" t="s">
        <v>124</v>
      </c>
      <c r="K9" s="29" t="s">
        <v>36</v>
      </c>
      <c r="L9" s="52" t="s">
        <v>591</v>
      </c>
      <c r="M9" s="30">
        <v>8284000000.0000019</v>
      </c>
      <c r="N9" s="30">
        <v>8554336571</v>
      </c>
      <c r="O9" s="31">
        <v>1.0326335793095121</v>
      </c>
      <c r="P9" s="31">
        <v>1.0326335793095121</v>
      </c>
      <c r="Q9" s="42" t="s">
        <v>2174</v>
      </c>
    </row>
    <row r="10" spans="1:17" ht="151.5" thickTop="1" thickBot="1" x14ac:dyDescent="0.3">
      <c r="A10" s="25">
        <v>133</v>
      </c>
      <c r="B10" s="26" t="s">
        <v>438</v>
      </c>
      <c r="C10" s="27" t="s">
        <v>127</v>
      </c>
      <c r="D10" s="27" t="s">
        <v>358</v>
      </c>
      <c r="E10" s="27" t="s">
        <v>237</v>
      </c>
      <c r="F10" s="27" t="s">
        <v>237</v>
      </c>
      <c r="G10" s="27" t="s">
        <v>231</v>
      </c>
      <c r="H10" s="28">
        <v>13366648351.648352</v>
      </c>
      <c r="I10" s="27" t="s">
        <v>123</v>
      </c>
      <c r="J10" s="27" t="s">
        <v>124</v>
      </c>
      <c r="K10" s="29" t="s">
        <v>238</v>
      </c>
      <c r="L10" s="52" t="s">
        <v>592</v>
      </c>
      <c r="M10" s="30">
        <v>13366648351.648352</v>
      </c>
      <c r="N10" s="30">
        <v>21777454599</v>
      </c>
      <c r="O10" s="31">
        <v>1.6292382372963707</v>
      </c>
      <c r="P10" s="31">
        <v>1.6292382372963707</v>
      </c>
      <c r="Q10" s="42" t="s">
        <v>2175</v>
      </c>
    </row>
    <row r="11" spans="1:17" ht="64.5" thickTop="1" thickBot="1" x14ac:dyDescent="0.3">
      <c r="A11" s="25">
        <v>66</v>
      </c>
      <c r="B11" s="26" t="s">
        <v>438</v>
      </c>
      <c r="C11" s="27" t="s">
        <v>127</v>
      </c>
      <c r="D11" s="27" t="s">
        <v>128</v>
      </c>
      <c r="E11" s="27" t="s">
        <v>361</v>
      </c>
      <c r="F11" s="27" t="s">
        <v>383</v>
      </c>
      <c r="G11" s="27" t="s">
        <v>122</v>
      </c>
      <c r="H11" s="28">
        <v>1</v>
      </c>
      <c r="I11" s="27" t="s">
        <v>132</v>
      </c>
      <c r="J11" s="27" t="s">
        <v>126</v>
      </c>
      <c r="K11" s="29" t="s">
        <v>15</v>
      </c>
      <c r="L11" s="52" t="s">
        <v>382</v>
      </c>
      <c r="M11" s="30">
        <v>1</v>
      </c>
      <c r="N11" s="30">
        <v>0.97499999999999998</v>
      </c>
      <c r="O11" s="31">
        <v>0.97499999999999998</v>
      </c>
      <c r="P11" s="31">
        <v>0.97499999999999998</v>
      </c>
      <c r="Q11" s="42" t="s">
        <v>2176</v>
      </c>
    </row>
    <row r="12" spans="1:17" ht="151.5" thickTop="1" thickBot="1" x14ac:dyDescent="0.3">
      <c r="A12" s="25">
        <v>109</v>
      </c>
      <c r="B12" s="26" t="s">
        <v>438</v>
      </c>
      <c r="C12" s="27" t="s">
        <v>290</v>
      </c>
      <c r="D12" s="27" t="s">
        <v>290</v>
      </c>
      <c r="E12" s="27" t="s">
        <v>317</v>
      </c>
      <c r="F12" s="27" t="s">
        <v>121</v>
      </c>
      <c r="G12" s="27" t="s">
        <v>122</v>
      </c>
      <c r="H12" s="28">
        <v>0.95</v>
      </c>
      <c r="I12" s="27" t="s">
        <v>123</v>
      </c>
      <c r="J12" s="27" t="s">
        <v>124</v>
      </c>
      <c r="K12" s="29" t="s">
        <v>93</v>
      </c>
      <c r="L12" s="52" t="s">
        <v>378</v>
      </c>
      <c r="M12" s="30">
        <v>0.95</v>
      </c>
      <c r="N12" s="30">
        <v>0.878</v>
      </c>
      <c r="O12" s="31">
        <v>0.92421052631578948</v>
      </c>
      <c r="P12" s="31">
        <v>0.92421052631578948</v>
      </c>
      <c r="Q12" s="42" t="s">
        <v>2177</v>
      </c>
    </row>
    <row r="13" spans="1:17" ht="151.5" thickTop="1" thickBot="1" x14ac:dyDescent="0.3">
      <c r="A13" s="25">
        <v>32</v>
      </c>
      <c r="B13" s="26" t="s">
        <v>438</v>
      </c>
      <c r="C13" s="27" t="s">
        <v>127</v>
      </c>
      <c r="D13" s="27" t="s">
        <v>177</v>
      </c>
      <c r="E13" s="27" t="s">
        <v>182</v>
      </c>
      <c r="F13" s="27" t="s">
        <v>183</v>
      </c>
      <c r="G13" s="27" t="s">
        <v>440</v>
      </c>
      <c r="H13" s="28">
        <v>18792</v>
      </c>
      <c r="I13" s="27" t="s">
        <v>123</v>
      </c>
      <c r="J13" s="27" t="s">
        <v>124</v>
      </c>
      <c r="K13" s="29" t="s">
        <v>18</v>
      </c>
      <c r="L13" s="52" t="s">
        <v>591</v>
      </c>
      <c r="M13" s="30">
        <v>18792</v>
      </c>
      <c r="N13" s="30">
        <v>23253</v>
      </c>
      <c r="O13" s="31">
        <v>1.2373882503192848</v>
      </c>
      <c r="P13" s="31">
        <v>1.2373882503192848</v>
      </c>
      <c r="Q13" s="42" t="s">
        <v>2178</v>
      </c>
    </row>
    <row r="14" spans="1:17" ht="207.75" thickTop="1" thickBot="1" x14ac:dyDescent="0.3">
      <c r="A14" s="25">
        <v>138</v>
      </c>
      <c r="B14" s="26" t="s">
        <v>438</v>
      </c>
      <c r="C14" s="27" t="s">
        <v>127</v>
      </c>
      <c r="D14" s="27" t="s">
        <v>489</v>
      </c>
      <c r="E14" s="27" t="s">
        <v>245</v>
      </c>
      <c r="F14" s="27" t="s">
        <v>492</v>
      </c>
      <c r="G14" s="27" t="s">
        <v>231</v>
      </c>
      <c r="H14" s="28">
        <v>28000000000.000008</v>
      </c>
      <c r="I14" s="27" t="s">
        <v>123</v>
      </c>
      <c r="J14" s="27" t="s">
        <v>124</v>
      </c>
      <c r="K14" s="29" t="s">
        <v>36</v>
      </c>
      <c r="L14" s="52" t="s">
        <v>591</v>
      </c>
      <c r="M14" s="30">
        <v>28000000000.000008</v>
      </c>
      <c r="N14" s="30">
        <v>51963695689</v>
      </c>
      <c r="O14" s="31">
        <v>1.8558462746071422</v>
      </c>
      <c r="P14" s="31">
        <v>1.8558462746071422</v>
      </c>
      <c r="Q14" s="42" t="s">
        <v>2179</v>
      </c>
    </row>
    <row r="15" spans="1:17" ht="114" thickTop="1" thickBot="1" x14ac:dyDescent="0.3">
      <c r="A15" s="25">
        <v>98</v>
      </c>
      <c r="B15" s="26" t="s">
        <v>438</v>
      </c>
      <c r="C15" s="27" t="s">
        <v>290</v>
      </c>
      <c r="D15" s="27" t="s">
        <v>446</v>
      </c>
      <c r="E15" s="27" t="s">
        <v>125</v>
      </c>
      <c r="F15" s="27" t="s">
        <v>331</v>
      </c>
      <c r="G15" s="27" t="s">
        <v>122</v>
      </c>
      <c r="H15" s="28">
        <v>0.95</v>
      </c>
      <c r="I15" s="27" t="s">
        <v>123</v>
      </c>
      <c r="J15" s="27" t="s">
        <v>126</v>
      </c>
      <c r="K15" s="29" t="s">
        <v>93</v>
      </c>
      <c r="L15" s="52" t="s">
        <v>378</v>
      </c>
      <c r="M15" s="30">
        <v>0.95</v>
      </c>
      <c r="N15" s="30">
        <v>0.75800000000000001</v>
      </c>
      <c r="O15" s="31">
        <v>0.79789473684210532</v>
      </c>
      <c r="P15" s="31">
        <v>0.79789473684210532</v>
      </c>
      <c r="Q15" s="42" t="s">
        <v>2180</v>
      </c>
    </row>
    <row r="16" spans="1:17" ht="114" thickTop="1" thickBot="1" x14ac:dyDescent="0.3">
      <c r="A16" s="25">
        <v>4</v>
      </c>
      <c r="B16" s="26" t="s">
        <v>438</v>
      </c>
      <c r="C16" s="27" t="s">
        <v>127</v>
      </c>
      <c r="D16" s="27" t="s">
        <v>268</v>
      </c>
      <c r="E16" s="27" t="s">
        <v>269</v>
      </c>
      <c r="F16" s="27" t="s">
        <v>447</v>
      </c>
      <c r="G16" s="27" t="s">
        <v>207</v>
      </c>
      <c r="H16" s="28">
        <v>109</v>
      </c>
      <c r="I16" s="27" t="s">
        <v>123</v>
      </c>
      <c r="J16" s="27" t="s">
        <v>124</v>
      </c>
      <c r="K16" s="29" t="s">
        <v>45</v>
      </c>
      <c r="L16" s="52" t="s">
        <v>589</v>
      </c>
      <c r="M16" s="30">
        <v>109</v>
      </c>
      <c r="N16" s="30">
        <v>236</v>
      </c>
      <c r="O16" s="31">
        <v>2.165137614678899</v>
      </c>
      <c r="P16" s="31">
        <v>2</v>
      </c>
      <c r="Q16" s="66" t="s">
        <v>2181</v>
      </c>
    </row>
    <row r="17" spans="1:17" ht="64.5" thickTop="1" thickBot="1" x14ac:dyDescent="0.3">
      <c r="A17" s="25">
        <v>234</v>
      </c>
      <c r="B17" s="26" t="s">
        <v>438</v>
      </c>
      <c r="C17" s="27" t="s">
        <v>127</v>
      </c>
      <c r="D17" s="27" t="s">
        <v>489</v>
      </c>
      <c r="E17" s="27" t="s">
        <v>493</v>
      </c>
      <c r="F17" s="27" t="s">
        <v>493</v>
      </c>
      <c r="G17" s="27" t="s">
        <v>231</v>
      </c>
      <c r="H17" s="28">
        <v>36284000000</v>
      </c>
      <c r="I17" s="27" t="s">
        <v>123</v>
      </c>
      <c r="J17" s="27" t="s">
        <v>124</v>
      </c>
      <c r="K17" s="29" t="s">
        <v>36</v>
      </c>
      <c r="L17" s="52" t="s">
        <v>591</v>
      </c>
      <c r="M17" s="30">
        <v>36284000000</v>
      </c>
      <c r="N17" s="30">
        <v>0</v>
      </c>
      <c r="O17" s="31" t="s">
        <v>406</v>
      </c>
      <c r="P17" s="31" t="s">
        <v>291</v>
      </c>
      <c r="Q17" s="42" t="s">
        <v>2182</v>
      </c>
    </row>
    <row r="18" spans="1:17" ht="76.5" thickTop="1" thickBot="1" x14ac:dyDescent="0.3">
      <c r="A18" s="25">
        <v>73</v>
      </c>
      <c r="B18" s="26" t="s">
        <v>449</v>
      </c>
      <c r="C18" s="27" t="s">
        <v>160</v>
      </c>
      <c r="D18" s="27" t="s">
        <v>384</v>
      </c>
      <c r="E18" s="27" t="s">
        <v>167</v>
      </c>
      <c r="F18" s="27" t="s">
        <v>385</v>
      </c>
      <c r="G18" s="27" t="s">
        <v>145</v>
      </c>
      <c r="H18" s="28">
        <v>4</v>
      </c>
      <c r="I18" s="27" t="s">
        <v>123</v>
      </c>
      <c r="J18" s="27" t="s">
        <v>138</v>
      </c>
      <c r="K18" s="29" t="s">
        <v>11</v>
      </c>
      <c r="L18" s="52" t="s">
        <v>382</v>
      </c>
      <c r="M18" s="30">
        <v>4</v>
      </c>
      <c r="N18" s="30">
        <v>4</v>
      </c>
      <c r="O18" s="31">
        <v>1</v>
      </c>
      <c r="P18" s="31">
        <v>1</v>
      </c>
      <c r="Q18" s="42" t="s">
        <v>2183</v>
      </c>
    </row>
    <row r="19" spans="1:17" ht="48.75" thickTop="1" thickBot="1" x14ac:dyDescent="0.3">
      <c r="A19" s="25">
        <v>74</v>
      </c>
      <c r="B19" s="26" t="s">
        <v>449</v>
      </c>
      <c r="C19" s="27" t="s">
        <v>160</v>
      </c>
      <c r="D19" s="27" t="s">
        <v>494</v>
      </c>
      <c r="E19" s="27" t="s">
        <v>495</v>
      </c>
      <c r="F19" s="27" t="s">
        <v>496</v>
      </c>
      <c r="G19" s="27" t="s">
        <v>145</v>
      </c>
      <c r="H19" s="28">
        <v>5.5</v>
      </c>
      <c r="I19" s="27" t="s">
        <v>123</v>
      </c>
      <c r="J19" s="27" t="s">
        <v>138</v>
      </c>
      <c r="K19" s="29" t="s">
        <v>11</v>
      </c>
      <c r="L19" s="52" t="s">
        <v>593</v>
      </c>
      <c r="M19" s="30">
        <v>5.5</v>
      </c>
      <c r="N19" s="30">
        <v>6</v>
      </c>
      <c r="O19" s="31">
        <v>0.91666666666666663</v>
      </c>
      <c r="P19" s="31">
        <v>0.91666666666666663</v>
      </c>
      <c r="Q19" s="42" t="s">
        <v>2184</v>
      </c>
    </row>
    <row r="20" spans="1:17" ht="95.25" thickTop="1" thickBot="1" x14ac:dyDescent="0.3">
      <c r="A20" s="25">
        <v>19</v>
      </c>
      <c r="B20" s="26" t="s">
        <v>449</v>
      </c>
      <c r="C20" s="27" t="s">
        <v>160</v>
      </c>
      <c r="D20" s="27" t="s">
        <v>402</v>
      </c>
      <c r="E20" s="27" t="s">
        <v>450</v>
      </c>
      <c r="F20" s="27" t="s">
        <v>451</v>
      </c>
      <c r="G20" s="27" t="s">
        <v>122</v>
      </c>
      <c r="H20" s="28">
        <v>1</v>
      </c>
      <c r="I20" s="27" t="s">
        <v>153</v>
      </c>
      <c r="J20" s="27" t="s">
        <v>261</v>
      </c>
      <c r="K20" s="29" t="s">
        <v>51</v>
      </c>
      <c r="L20" s="52" t="s">
        <v>547</v>
      </c>
      <c r="M20" s="30">
        <v>1</v>
      </c>
      <c r="N20" s="30">
        <v>1</v>
      </c>
      <c r="O20" s="31">
        <v>1</v>
      </c>
      <c r="P20" s="31">
        <v>1</v>
      </c>
      <c r="Q20" s="66" t="s">
        <v>2185</v>
      </c>
    </row>
    <row r="21" spans="1:17" ht="95.25" thickTop="1" thickBot="1" x14ac:dyDescent="0.3">
      <c r="A21" s="25">
        <v>20</v>
      </c>
      <c r="B21" s="83" t="s">
        <v>449</v>
      </c>
      <c r="C21" s="84" t="s">
        <v>160</v>
      </c>
      <c r="D21" s="84" t="s">
        <v>402</v>
      </c>
      <c r="E21" s="84" t="s">
        <v>452</v>
      </c>
      <c r="F21" s="84" t="s">
        <v>453</v>
      </c>
      <c r="G21" s="84" t="s">
        <v>122</v>
      </c>
      <c r="H21" s="85">
        <v>1</v>
      </c>
      <c r="I21" s="84" t="s">
        <v>130</v>
      </c>
      <c r="J21" s="84" t="s">
        <v>126</v>
      </c>
      <c r="K21" s="86" t="s">
        <v>51</v>
      </c>
      <c r="L21" s="103" t="s">
        <v>547</v>
      </c>
      <c r="M21" s="89"/>
      <c r="N21" s="89"/>
      <c r="O21" s="88" t="s">
        <v>406</v>
      </c>
      <c r="P21" s="88" t="s">
        <v>291</v>
      </c>
      <c r="Q21" s="369" t="s">
        <v>2186</v>
      </c>
    </row>
    <row r="22" spans="1:17" ht="95.25" thickTop="1" thickBot="1" x14ac:dyDescent="0.3">
      <c r="A22" s="25">
        <v>26</v>
      </c>
      <c r="B22" s="26" t="s">
        <v>449</v>
      </c>
      <c r="C22" s="27" t="s">
        <v>160</v>
      </c>
      <c r="D22" s="27" t="s">
        <v>278</v>
      </c>
      <c r="E22" s="27" t="s">
        <v>454</v>
      </c>
      <c r="F22" s="27" t="s">
        <v>455</v>
      </c>
      <c r="G22" s="27" t="s">
        <v>207</v>
      </c>
      <c r="H22" s="28">
        <v>8</v>
      </c>
      <c r="I22" s="27" t="s">
        <v>132</v>
      </c>
      <c r="J22" s="27" t="s">
        <v>124</v>
      </c>
      <c r="K22" s="29" t="s">
        <v>270</v>
      </c>
      <c r="L22" s="52" t="s">
        <v>547</v>
      </c>
      <c r="M22" s="30">
        <v>8</v>
      </c>
      <c r="N22" s="30">
        <v>8</v>
      </c>
      <c r="O22" s="31">
        <v>1</v>
      </c>
      <c r="P22" s="31">
        <v>1</v>
      </c>
      <c r="Q22" s="42" t="s">
        <v>2187</v>
      </c>
    </row>
    <row r="23" spans="1:17" ht="207.75" thickTop="1" thickBot="1" x14ac:dyDescent="0.3">
      <c r="A23" s="25">
        <v>33</v>
      </c>
      <c r="B23" s="26" t="s">
        <v>449</v>
      </c>
      <c r="C23" s="27" t="s">
        <v>160</v>
      </c>
      <c r="D23" s="27" t="s">
        <v>184</v>
      </c>
      <c r="E23" s="27" t="s">
        <v>185</v>
      </c>
      <c r="F23" s="27" t="s">
        <v>186</v>
      </c>
      <c r="G23" s="27" t="s">
        <v>122</v>
      </c>
      <c r="H23" s="28">
        <v>1</v>
      </c>
      <c r="I23" s="27" t="s">
        <v>267</v>
      </c>
      <c r="J23" s="27" t="s">
        <v>126</v>
      </c>
      <c r="K23" s="29" t="s">
        <v>18</v>
      </c>
      <c r="L23" s="52">
        <v>0</v>
      </c>
      <c r="M23" s="30">
        <v>1</v>
      </c>
      <c r="N23" s="30">
        <v>1</v>
      </c>
      <c r="O23" s="31">
        <v>1</v>
      </c>
      <c r="P23" s="31">
        <v>1</v>
      </c>
      <c r="Q23" s="42" t="s">
        <v>2188</v>
      </c>
    </row>
    <row r="24" spans="1:17" ht="64.5" thickTop="1" thickBot="1" x14ac:dyDescent="0.3">
      <c r="A24" s="25">
        <v>27</v>
      </c>
      <c r="B24" s="26" t="s">
        <v>449</v>
      </c>
      <c r="C24" s="27" t="s">
        <v>160</v>
      </c>
      <c r="D24" s="27" t="s">
        <v>277</v>
      </c>
      <c r="E24" s="27" t="s">
        <v>456</v>
      </c>
      <c r="F24" s="27" t="s">
        <v>457</v>
      </c>
      <c r="G24" s="27" t="s">
        <v>207</v>
      </c>
      <c r="H24" s="28">
        <v>20</v>
      </c>
      <c r="I24" s="27" t="s">
        <v>132</v>
      </c>
      <c r="J24" s="27" t="s">
        <v>124</v>
      </c>
      <c r="K24" s="29" t="s">
        <v>270</v>
      </c>
      <c r="L24" s="52" t="s">
        <v>547</v>
      </c>
      <c r="M24" s="30">
        <v>20</v>
      </c>
      <c r="N24" s="30">
        <v>19</v>
      </c>
      <c r="O24" s="31">
        <v>0.95</v>
      </c>
      <c r="P24" s="31">
        <v>0.95</v>
      </c>
      <c r="Q24" s="42" t="s">
        <v>2189</v>
      </c>
    </row>
    <row r="25" spans="1:17" ht="76.5" thickTop="1" thickBot="1" x14ac:dyDescent="0.3">
      <c r="A25" s="25">
        <v>61</v>
      </c>
      <c r="B25" s="26" t="s">
        <v>449</v>
      </c>
      <c r="C25" s="27" t="s">
        <v>133</v>
      </c>
      <c r="D25" s="27" t="s">
        <v>362</v>
      </c>
      <c r="E25" s="27" t="s">
        <v>144</v>
      </c>
      <c r="F25" s="27" t="s">
        <v>363</v>
      </c>
      <c r="G25" s="27" t="s">
        <v>145</v>
      </c>
      <c r="H25" s="28">
        <v>10.199999999999999</v>
      </c>
      <c r="I25" s="27" t="s">
        <v>123</v>
      </c>
      <c r="J25" s="27" t="s">
        <v>138</v>
      </c>
      <c r="K25" s="29" t="s">
        <v>7</v>
      </c>
      <c r="L25" s="52" t="s">
        <v>382</v>
      </c>
      <c r="M25" s="30">
        <v>10.199999999999999</v>
      </c>
      <c r="N25" s="30">
        <v>10</v>
      </c>
      <c r="O25" s="31">
        <v>1.02</v>
      </c>
      <c r="P25" s="31">
        <v>1.02</v>
      </c>
      <c r="Q25" s="42" t="s">
        <v>2190</v>
      </c>
    </row>
    <row r="26" spans="1:17" ht="76.5" thickTop="1" thickBot="1" x14ac:dyDescent="0.3">
      <c r="A26" s="25">
        <v>9</v>
      </c>
      <c r="B26" s="26" t="s">
        <v>449</v>
      </c>
      <c r="C26" s="27" t="s">
        <v>133</v>
      </c>
      <c r="D26" s="27" t="s">
        <v>275</v>
      </c>
      <c r="E26" s="27" t="s">
        <v>458</v>
      </c>
      <c r="F26" s="27" t="s">
        <v>459</v>
      </c>
      <c r="G26" s="27" t="s">
        <v>122</v>
      </c>
      <c r="H26" s="28">
        <v>1</v>
      </c>
      <c r="I26" s="27" t="s">
        <v>132</v>
      </c>
      <c r="J26" s="27" t="s">
        <v>124</v>
      </c>
      <c r="K26" s="29" t="s">
        <v>57</v>
      </c>
      <c r="L26" s="52" t="s">
        <v>547</v>
      </c>
      <c r="M26" s="30">
        <v>1</v>
      </c>
      <c r="N26" s="30">
        <v>0.98399999999999999</v>
      </c>
      <c r="O26" s="31">
        <v>0.98399999999999999</v>
      </c>
      <c r="P26" s="31">
        <v>0.98399999999999999</v>
      </c>
      <c r="Q26" s="42" t="s">
        <v>2191</v>
      </c>
    </row>
    <row r="27" spans="1:17" ht="76.5" thickTop="1" thickBot="1" x14ac:dyDescent="0.3">
      <c r="A27" s="25">
        <v>51</v>
      </c>
      <c r="B27" s="26" t="s">
        <v>460</v>
      </c>
      <c r="C27" s="27" t="s">
        <v>194</v>
      </c>
      <c r="D27" s="27" t="s">
        <v>198</v>
      </c>
      <c r="E27" s="27" t="s">
        <v>512</v>
      </c>
      <c r="F27" s="27" t="s">
        <v>213</v>
      </c>
      <c r="G27" s="27" t="s">
        <v>122</v>
      </c>
      <c r="H27" s="28">
        <v>0.8</v>
      </c>
      <c r="I27" s="27" t="s">
        <v>132</v>
      </c>
      <c r="J27" s="27" t="s">
        <v>126</v>
      </c>
      <c r="K27" s="29" t="s">
        <v>22</v>
      </c>
      <c r="L27" s="52" t="s">
        <v>381</v>
      </c>
      <c r="M27" s="30">
        <v>0.8</v>
      </c>
      <c r="N27" s="30">
        <v>1.5</v>
      </c>
      <c r="O27" s="31">
        <v>1.875</v>
      </c>
      <c r="P27" s="31">
        <v>1.875</v>
      </c>
      <c r="Q27" s="42" t="s">
        <v>2192</v>
      </c>
    </row>
    <row r="28" spans="1:17" ht="64.5" thickTop="1" thickBot="1" x14ac:dyDescent="0.3">
      <c r="A28" s="25">
        <v>42</v>
      </c>
      <c r="B28" s="26" t="s">
        <v>460</v>
      </c>
      <c r="C28" s="27" t="s">
        <v>194</v>
      </c>
      <c r="D28" s="27" t="s">
        <v>198</v>
      </c>
      <c r="E28" s="27" t="s">
        <v>513</v>
      </c>
      <c r="F28" s="27" t="s">
        <v>514</v>
      </c>
      <c r="G28" s="27" t="s">
        <v>207</v>
      </c>
      <c r="H28" s="28">
        <v>375</v>
      </c>
      <c r="I28" s="27" t="s">
        <v>123</v>
      </c>
      <c r="J28" s="27" t="s">
        <v>124</v>
      </c>
      <c r="K28" s="29" t="s">
        <v>30</v>
      </c>
      <c r="L28" s="52" t="s">
        <v>381</v>
      </c>
      <c r="M28" s="30">
        <v>375</v>
      </c>
      <c r="N28" s="30">
        <v>602</v>
      </c>
      <c r="O28" s="31">
        <v>1.6053333333333333</v>
      </c>
      <c r="P28" s="31">
        <v>1.6053333333333333</v>
      </c>
      <c r="Q28" s="42" t="s">
        <v>2193</v>
      </c>
    </row>
    <row r="29" spans="1:17" ht="76.5" thickTop="1" thickBot="1" x14ac:dyDescent="0.3">
      <c r="A29" s="25">
        <v>71</v>
      </c>
      <c r="B29" s="26" t="s">
        <v>460</v>
      </c>
      <c r="C29" s="27" t="s">
        <v>149</v>
      </c>
      <c r="D29" s="27" t="s">
        <v>461</v>
      </c>
      <c r="E29" s="27" t="s">
        <v>174</v>
      </c>
      <c r="F29" s="27" t="s">
        <v>462</v>
      </c>
      <c r="G29" s="27" t="s">
        <v>122</v>
      </c>
      <c r="H29" s="28">
        <v>1</v>
      </c>
      <c r="I29" s="27" t="s">
        <v>153</v>
      </c>
      <c r="J29" s="27" t="s">
        <v>126</v>
      </c>
      <c r="K29" s="29" t="s">
        <v>13</v>
      </c>
      <c r="L29" s="52" t="s">
        <v>594</v>
      </c>
      <c r="M29" s="30">
        <v>1</v>
      </c>
      <c r="N29" s="30">
        <v>0.56500000000000006</v>
      </c>
      <c r="O29" s="31">
        <v>0.56500000000000006</v>
      </c>
      <c r="P29" s="31">
        <v>0.56500000000000006</v>
      </c>
      <c r="Q29" s="42" t="s">
        <v>2194</v>
      </c>
    </row>
    <row r="30" spans="1:17" ht="76.5" thickTop="1" thickBot="1" x14ac:dyDescent="0.3">
      <c r="A30" s="25">
        <v>134</v>
      </c>
      <c r="B30" s="26" t="s">
        <v>460</v>
      </c>
      <c r="C30" s="27" t="s">
        <v>203</v>
      </c>
      <c r="D30" s="27" t="s">
        <v>239</v>
      </c>
      <c r="E30" s="27" t="s">
        <v>463</v>
      </c>
      <c r="F30" s="27" t="s">
        <v>464</v>
      </c>
      <c r="G30" s="27" t="s">
        <v>207</v>
      </c>
      <c r="H30" s="28">
        <v>30</v>
      </c>
      <c r="I30" s="27" t="s">
        <v>132</v>
      </c>
      <c r="J30" s="27" t="s">
        <v>124</v>
      </c>
      <c r="K30" s="29" t="s">
        <v>238</v>
      </c>
      <c r="L30" s="52" t="s">
        <v>595</v>
      </c>
      <c r="M30" s="30">
        <v>30</v>
      </c>
      <c r="N30" s="30">
        <v>32</v>
      </c>
      <c r="O30" s="31">
        <v>1.0666666666666667</v>
      </c>
      <c r="P30" s="31">
        <v>1.0666666666666667</v>
      </c>
      <c r="Q30" s="42" t="s">
        <v>2195</v>
      </c>
    </row>
    <row r="31" spans="1:17" ht="339" thickTop="1" thickBot="1" x14ac:dyDescent="0.3">
      <c r="A31" s="25">
        <v>235</v>
      </c>
      <c r="B31" s="26" t="s">
        <v>460</v>
      </c>
      <c r="C31" s="27" t="s">
        <v>194</v>
      </c>
      <c r="D31" s="27" t="s">
        <v>389</v>
      </c>
      <c r="E31" s="27" t="s">
        <v>246</v>
      </c>
      <c r="F31" s="27" t="s">
        <v>247</v>
      </c>
      <c r="G31" s="27" t="s">
        <v>440</v>
      </c>
      <c r="H31" s="28">
        <v>40587000000</v>
      </c>
      <c r="I31" s="27" t="s">
        <v>123</v>
      </c>
      <c r="J31" s="27" t="s">
        <v>124</v>
      </c>
      <c r="K31" s="29" t="s">
        <v>36</v>
      </c>
      <c r="L31" s="52" t="s">
        <v>395</v>
      </c>
      <c r="M31" s="30">
        <v>40587000000</v>
      </c>
      <c r="N31" s="30">
        <v>10239286136</v>
      </c>
      <c r="O31" s="31">
        <v>0.25227994520412939</v>
      </c>
      <c r="P31" s="31">
        <v>0.25227994520412939</v>
      </c>
      <c r="Q31" s="370" t="s">
        <v>2196</v>
      </c>
    </row>
    <row r="32" spans="1:17" ht="95.25" thickTop="1" thickBot="1" x14ac:dyDescent="0.3">
      <c r="A32" s="25">
        <v>135</v>
      </c>
      <c r="B32" s="26" t="s">
        <v>460</v>
      </c>
      <c r="C32" s="27" t="s">
        <v>203</v>
      </c>
      <c r="D32" s="27" t="s">
        <v>465</v>
      </c>
      <c r="E32" s="27" t="s">
        <v>465</v>
      </c>
      <c r="F32" s="27" t="s">
        <v>466</v>
      </c>
      <c r="G32" s="27" t="s">
        <v>207</v>
      </c>
      <c r="H32" s="28">
        <v>3</v>
      </c>
      <c r="I32" s="27" t="s">
        <v>132</v>
      </c>
      <c r="J32" s="27" t="s">
        <v>124</v>
      </c>
      <c r="K32" s="29" t="s">
        <v>238</v>
      </c>
      <c r="L32" s="52" t="s">
        <v>592</v>
      </c>
      <c r="M32" s="30">
        <v>3</v>
      </c>
      <c r="N32" s="30">
        <v>3</v>
      </c>
      <c r="O32" s="31">
        <v>1</v>
      </c>
      <c r="P32" s="31">
        <v>1</v>
      </c>
      <c r="Q32" s="42" t="s">
        <v>2197</v>
      </c>
    </row>
    <row r="33" spans="1:17" ht="226.5" thickTop="1" thickBot="1" x14ac:dyDescent="0.3">
      <c r="A33" s="25">
        <v>104</v>
      </c>
      <c r="B33" s="26" t="s">
        <v>460</v>
      </c>
      <c r="C33" s="27" t="s">
        <v>194</v>
      </c>
      <c r="D33" s="27" t="s">
        <v>319</v>
      </c>
      <c r="E33" s="27" t="s">
        <v>320</v>
      </c>
      <c r="F33" s="27" t="s">
        <v>467</v>
      </c>
      <c r="G33" s="27" t="s">
        <v>122</v>
      </c>
      <c r="H33" s="28">
        <v>0.5272</v>
      </c>
      <c r="I33" s="27" t="s">
        <v>123</v>
      </c>
      <c r="J33" s="27" t="s">
        <v>261</v>
      </c>
      <c r="K33" s="29" t="s">
        <v>87</v>
      </c>
      <c r="L33" s="52" t="s">
        <v>596</v>
      </c>
      <c r="M33" s="30">
        <v>0.5272</v>
      </c>
      <c r="N33" s="30">
        <v>0.41099999999999998</v>
      </c>
      <c r="O33" s="31">
        <v>0.77959028831562971</v>
      </c>
      <c r="P33" s="31">
        <v>0.77959028831562971</v>
      </c>
      <c r="Q33" s="42" t="s">
        <v>2168</v>
      </c>
    </row>
    <row r="34" spans="1:17" ht="207.75" thickTop="1" thickBot="1" x14ac:dyDescent="0.3">
      <c r="A34" s="25">
        <v>36</v>
      </c>
      <c r="B34" s="26" t="s">
        <v>460</v>
      </c>
      <c r="C34" s="27" t="s">
        <v>194</v>
      </c>
      <c r="D34" s="27" t="s">
        <v>198</v>
      </c>
      <c r="E34" s="27" t="s">
        <v>195</v>
      </c>
      <c r="F34" s="27" t="s">
        <v>196</v>
      </c>
      <c r="G34" s="27" t="s">
        <v>122</v>
      </c>
      <c r="H34" s="28">
        <v>0.01</v>
      </c>
      <c r="I34" s="27" t="s">
        <v>123</v>
      </c>
      <c r="J34" s="27" t="s">
        <v>126</v>
      </c>
      <c r="K34" s="29" t="s">
        <v>18</v>
      </c>
      <c r="L34" s="52" t="s">
        <v>395</v>
      </c>
      <c r="M34" s="30">
        <v>0.01</v>
      </c>
      <c r="N34" s="30">
        <v>1.7425E-2</v>
      </c>
      <c r="O34" s="31">
        <v>1.7424999999999999</v>
      </c>
      <c r="P34" s="31">
        <v>1.7424999999999999</v>
      </c>
      <c r="Q34" s="42" t="s">
        <v>2198</v>
      </c>
    </row>
    <row r="35" spans="1:17" ht="114" thickTop="1" thickBot="1" x14ac:dyDescent="0.3">
      <c r="A35" s="25">
        <v>18</v>
      </c>
      <c r="B35" s="26" t="s">
        <v>460</v>
      </c>
      <c r="C35" s="27" t="s">
        <v>203</v>
      </c>
      <c r="D35" s="27" t="s">
        <v>256</v>
      </c>
      <c r="E35" s="27" t="s">
        <v>1032</v>
      </c>
      <c r="F35" s="27" t="s">
        <v>468</v>
      </c>
      <c r="G35" s="27" t="s">
        <v>122</v>
      </c>
      <c r="H35" s="28">
        <v>1</v>
      </c>
      <c r="I35" s="27" t="s">
        <v>132</v>
      </c>
      <c r="J35" s="27" t="s">
        <v>124</v>
      </c>
      <c r="K35" s="29" t="s">
        <v>238</v>
      </c>
      <c r="L35" s="52" t="s">
        <v>592</v>
      </c>
      <c r="M35" s="30">
        <v>1</v>
      </c>
      <c r="N35" s="30">
        <v>2</v>
      </c>
      <c r="O35" s="31">
        <v>2</v>
      </c>
      <c r="P35" s="31">
        <v>2</v>
      </c>
      <c r="Q35" s="42" t="s">
        <v>2199</v>
      </c>
    </row>
    <row r="36" spans="1:17" ht="151.5" thickTop="1" thickBot="1" x14ac:dyDescent="0.3">
      <c r="A36" s="25">
        <v>37</v>
      </c>
      <c r="B36" s="26" t="s">
        <v>460</v>
      </c>
      <c r="C36" s="27" t="s">
        <v>194</v>
      </c>
      <c r="D36" s="27" t="s">
        <v>198</v>
      </c>
      <c r="E36" s="27" t="s">
        <v>199</v>
      </c>
      <c r="F36" s="27" t="s">
        <v>200</v>
      </c>
      <c r="G36" s="27" t="s">
        <v>122</v>
      </c>
      <c r="H36" s="28">
        <v>0.03</v>
      </c>
      <c r="I36" s="27" t="s">
        <v>123</v>
      </c>
      <c r="J36" s="27" t="s">
        <v>126</v>
      </c>
      <c r="K36" s="29" t="s">
        <v>18</v>
      </c>
      <c r="L36" s="52" t="s">
        <v>395</v>
      </c>
      <c r="M36" s="30">
        <v>0.03</v>
      </c>
      <c r="N36" s="30">
        <v>3.2249999999999994E-2</v>
      </c>
      <c r="O36" s="31">
        <v>1.0749999999999997</v>
      </c>
      <c r="P36" s="31">
        <v>1.0749999999999997</v>
      </c>
      <c r="Q36" s="42" t="s">
        <v>2200</v>
      </c>
    </row>
    <row r="37" spans="1:17" ht="48.75" thickTop="1" thickBot="1" x14ac:dyDescent="0.3">
      <c r="A37" s="25">
        <v>142</v>
      </c>
      <c r="B37" s="26" t="s">
        <v>460</v>
      </c>
      <c r="C37" s="27" t="s">
        <v>203</v>
      </c>
      <c r="D37" s="27" t="s">
        <v>497</v>
      </c>
      <c r="E37" s="27" t="s">
        <v>498</v>
      </c>
      <c r="F37" s="27" t="s">
        <v>499</v>
      </c>
      <c r="G37" s="27" t="s">
        <v>122</v>
      </c>
      <c r="H37" s="28">
        <v>1</v>
      </c>
      <c r="I37" s="27" t="s">
        <v>130</v>
      </c>
      <c r="J37" s="27" t="s">
        <v>124</v>
      </c>
      <c r="K37" s="29" t="s">
        <v>36</v>
      </c>
      <c r="L37" s="52">
        <v>0</v>
      </c>
      <c r="M37" s="30">
        <v>1</v>
      </c>
      <c r="N37" s="30">
        <v>0</v>
      </c>
      <c r="O37" s="31" t="s">
        <v>406</v>
      </c>
      <c r="P37" s="31" t="s">
        <v>291</v>
      </c>
      <c r="Q37" s="42" t="s">
        <v>2201</v>
      </c>
    </row>
    <row r="38" spans="1:17" ht="76.5" thickTop="1" thickBot="1" x14ac:dyDescent="0.3">
      <c r="A38" s="25">
        <v>11</v>
      </c>
      <c r="B38" s="26" t="s">
        <v>460</v>
      </c>
      <c r="C38" s="27" t="s">
        <v>203</v>
      </c>
      <c r="D38" s="27" t="s">
        <v>471</v>
      </c>
      <c r="E38" s="27" t="s">
        <v>472</v>
      </c>
      <c r="F38" s="27" t="s">
        <v>473</v>
      </c>
      <c r="G38" s="27" t="s">
        <v>207</v>
      </c>
      <c r="H38" s="28">
        <v>400</v>
      </c>
      <c r="I38" s="27" t="s">
        <v>123</v>
      </c>
      <c r="J38" s="27" t="s">
        <v>124</v>
      </c>
      <c r="K38" s="29" t="s">
        <v>49</v>
      </c>
      <c r="L38" s="52" t="s">
        <v>393</v>
      </c>
      <c r="M38" s="30">
        <v>400</v>
      </c>
      <c r="N38" s="30">
        <v>570</v>
      </c>
      <c r="O38" s="31">
        <v>1.425</v>
      </c>
      <c r="P38" s="31">
        <v>1.425</v>
      </c>
      <c r="Q38" s="42" t="s">
        <v>2202</v>
      </c>
    </row>
    <row r="39" spans="1:17" ht="57.75" thickTop="1" thickBot="1" x14ac:dyDescent="0.3">
      <c r="A39" s="25">
        <v>144</v>
      </c>
      <c r="B39" s="26" t="s">
        <v>460</v>
      </c>
      <c r="C39" s="27" t="s">
        <v>203</v>
      </c>
      <c r="D39" s="27" t="s">
        <v>500</v>
      </c>
      <c r="E39" s="27" t="s">
        <v>501</v>
      </c>
      <c r="F39" s="27" t="s">
        <v>502</v>
      </c>
      <c r="G39" s="27" t="s">
        <v>122</v>
      </c>
      <c r="H39" s="28">
        <v>1</v>
      </c>
      <c r="I39" s="27" t="s">
        <v>130</v>
      </c>
      <c r="J39" s="27" t="s">
        <v>124</v>
      </c>
      <c r="K39" s="29" t="s">
        <v>36</v>
      </c>
      <c r="L39" s="52" t="s">
        <v>395</v>
      </c>
      <c r="M39" s="30">
        <v>1</v>
      </c>
      <c r="N39" s="30">
        <v>0</v>
      </c>
      <c r="O39" s="31" t="s">
        <v>406</v>
      </c>
      <c r="P39" s="31" t="s">
        <v>291</v>
      </c>
      <c r="Q39" s="42" t="s">
        <v>2203</v>
      </c>
    </row>
    <row r="40" spans="1:17" ht="57.75" thickTop="1" thickBot="1" x14ac:dyDescent="0.3">
      <c r="A40" s="25">
        <v>12</v>
      </c>
      <c r="B40" s="26" t="s">
        <v>460</v>
      </c>
      <c r="C40" s="27" t="s">
        <v>203</v>
      </c>
      <c r="D40" s="27" t="s">
        <v>475</v>
      </c>
      <c r="E40" s="27" t="s">
        <v>476</v>
      </c>
      <c r="F40" s="27" t="s">
        <v>477</v>
      </c>
      <c r="G40" s="27" t="s">
        <v>207</v>
      </c>
      <c r="H40" s="28">
        <v>100</v>
      </c>
      <c r="I40" s="27" t="s">
        <v>123</v>
      </c>
      <c r="J40" s="27" t="s">
        <v>124</v>
      </c>
      <c r="K40" s="29" t="s">
        <v>49</v>
      </c>
      <c r="L40" s="52" t="s">
        <v>393</v>
      </c>
      <c r="M40" s="30">
        <v>100</v>
      </c>
      <c r="N40" s="30">
        <v>175</v>
      </c>
      <c r="O40" s="31">
        <v>1.75</v>
      </c>
      <c r="P40" s="31">
        <v>1.75</v>
      </c>
      <c r="Q40" s="42" t="s">
        <v>2204</v>
      </c>
    </row>
    <row r="41" spans="1:17" ht="95.25" thickTop="1" thickBot="1" x14ac:dyDescent="0.3">
      <c r="A41" s="25">
        <v>23</v>
      </c>
      <c r="B41" s="26" t="s">
        <v>460</v>
      </c>
      <c r="C41" s="27" t="s">
        <v>194</v>
      </c>
      <c r="D41" s="27" t="s">
        <v>389</v>
      </c>
      <c r="E41" s="27" t="s">
        <v>478</v>
      </c>
      <c r="F41" s="27" t="s">
        <v>479</v>
      </c>
      <c r="G41" s="27" t="s">
        <v>207</v>
      </c>
      <c r="H41" s="28">
        <v>1</v>
      </c>
      <c r="I41" s="27" t="s">
        <v>123</v>
      </c>
      <c r="J41" s="27" t="s">
        <v>124</v>
      </c>
      <c r="K41" s="29" t="s">
        <v>36</v>
      </c>
      <c r="L41" s="52" t="s">
        <v>395</v>
      </c>
      <c r="M41" s="30">
        <v>1</v>
      </c>
      <c r="N41" s="30">
        <v>0</v>
      </c>
      <c r="O41" s="31" t="s">
        <v>406</v>
      </c>
      <c r="P41" s="31" t="s">
        <v>291</v>
      </c>
      <c r="Q41" s="42" t="s">
        <v>2205</v>
      </c>
    </row>
    <row r="42" spans="1:17" ht="114" thickTop="1" thickBot="1" x14ac:dyDescent="0.3">
      <c r="A42" s="25">
        <v>69</v>
      </c>
      <c r="B42" s="26" t="s">
        <v>480</v>
      </c>
      <c r="C42" s="27" t="s">
        <v>160</v>
      </c>
      <c r="D42" s="27" t="s">
        <v>169</v>
      </c>
      <c r="E42" s="27" t="s">
        <v>170</v>
      </c>
      <c r="F42" s="27" t="s">
        <v>386</v>
      </c>
      <c r="G42" s="27" t="s">
        <v>122</v>
      </c>
      <c r="H42" s="28">
        <v>1</v>
      </c>
      <c r="I42" s="27" t="s">
        <v>132</v>
      </c>
      <c r="J42" s="27" t="s">
        <v>126</v>
      </c>
      <c r="K42" s="29" t="s">
        <v>13</v>
      </c>
      <c r="L42" s="52" t="s">
        <v>382</v>
      </c>
      <c r="M42" s="30">
        <v>1</v>
      </c>
      <c r="N42" s="30">
        <v>1</v>
      </c>
      <c r="O42" s="31">
        <v>1</v>
      </c>
      <c r="P42" s="31">
        <v>1</v>
      </c>
      <c r="Q42" s="42" t="s">
        <v>2206</v>
      </c>
    </row>
    <row r="43" spans="1:17" ht="48.75" thickTop="1" thickBot="1" x14ac:dyDescent="0.3">
      <c r="A43" s="25">
        <v>75</v>
      </c>
      <c r="B43" s="26" t="s">
        <v>480</v>
      </c>
      <c r="C43" s="27" t="s">
        <v>160</v>
      </c>
      <c r="D43" s="27" t="s">
        <v>364</v>
      </c>
      <c r="E43" s="27" t="s">
        <v>377</v>
      </c>
      <c r="F43" s="27" t="s">
        <v>166</v>
      </c>
      <c r="G43" s="27" t="s">
        <v>122</v>
      </c>
      <c r="H43" s="28">
        <v>1</v>
      </c>
      <c r="I43" s="27" t="s">
        <v>132</v>
      </c>
      <c r="J43" s="27" t="s">
        <v>126</v>
      </c>
      <c r="K43" s="29" t="s">
        <v>11</v>
      </c>
      <c r="L43" s="52" t="s">
        <v>382</v>
      </c>
      <c r="M43" s="30">
        <v>1</v>
      </c>
      <c r="N43" s="30">
        <v>1</v>
      </c>
      <c r="O43" s="31">
        <v>1</v>
      </c>
      <c r="P43" s="31">
        <v>1</v>
      </c>
      <c r="Q43" s="42" t="s">
        <v>2207</v>
      </c>
    </row>
    <row r="44" spans="1:17" ht="48.75" thickTop="1" thickBot="1" x14ac:dyDescent="0.3">
      <c r="A44" s="25">
        <v>67</v>
      </c>
      <c r="B44" s="26" t="s">
        <v>480</v>
      </c>
      <c r="C44" s="27" t="s">
        <v>149</v>
      </c>
      <c r="D44" s="27" t="s">
        <v>461</v>
      </c>
      <c r="E44" s="27" t="s">
        <v>175</v>
      </c>
      <c r="F44" s="27" t="s">
        <v>176</v>
      </c>
      <c r="G44" s="27" t="s">
        <v>122</v>
      </c>
      <c r="H44" s="28">
        <v>1</v>
      </c>
      <c r="I44" s="27" t="s">
        <v>173</v>
      </c>
      <c r="J44" s="27" t="s">
        <v>126</v>
      </c>
      <c r="K44" s="29" t="s">
        <v>15</v>
      </c>
      <c r="L44" s="52" t="s">
        <v>382</v>
      </c>
      <c r="M44" s="30">
        <v>1</v>
      </c>
      <c r="N44" s="30">
        <v>1</v>
      </c>
      <c r="O44" s="31">
        <v>1</v>
      </c>
      <c r="P44" s="31">
        <v>1</v>
      </c>
      <c r="Q44" s="42" t="s">
        <v>2208</v>
      </c>
    </row>
    <row r="45" spans="1:17" ht="57.75" thickTop="1" thickBot="1" x14ac:dyDescent="0.3">
      <c r="A45" s="25">
        <v>72</v>
      </c>
      <c r="B45" s="26" t="s">
        <v>480</v>
      </c>
      <c r="C45" s="27" t="s">
        <v>149</v>
      </c>
      <c r="D45" s="27" t="s">
        <v>461</v>
      </c>
      <c r="E45" s="27" t="s">
        <v>481</v>
      </c>
      <c r="F45" s="27" t="s">
        <v>482</v>
      </c>
      <c r="G45" s="27" t="s">
        <v>122</v>
      </c>
      <c r="H45" s="28">
        <v>0.75</v>
      </c>
      <c r="I45" s="27" t="s">
        <v>153</v>
      </c>
      <c r="J45" s="27" t="s">
        <v>126</v>
      </c>
      <c r="K45" s="29" t="s">
        <v>13</v>
      </c>
      <c r="L45" s="52" t="s">
        <v>382</v>
      </c>
      <c r="M45" s="30">
        <v>0.75</v>
      </c>
      <c r="N45" s="30">
        <v>0.875</v>
      </c>
      <c r="O45" s="31">
        <v>1.1666666666666667</v>
      </c>
      <c r="P45" s="31">
        <v>1.1666666666666667</v>
      </c>
      <c r="Q45" s="42" t="s">
        <v>2209</v>
      </c>
    </row>
    <row r="46" spans="1:17" ht="76.5" thickTop="1" thickBot="1" x14ac:dyDescent="0.3">
      <c r="A46" s="25">
        <v>68</v>
      </c>
      <c r="B46" s="26" t="s">
        <v>480</v>
      </c>
      <c r="C46" s="27" t="s">
        <v>149</v>
      </c>
      <c r="D46" s="27" t="s">
        <v>461</v>
      </c>
      <c r="E46" s="27" t="s">
        <v>483</v>
      </c>
      <c r="F46" s="27" t="s">
        <v>484</v>
      </c>
      <c r="G46" s="27" t="s">
        <v>122</v>
      </c>
      <c r="H46" s="28">
        <v>1</v>
      </c>
      <c r="I46" s="27" t="s">
        <v>153</v>
      </c>
      <c r="J46" s="27" t="s">
        <v>126</v>
      </c>
      <c r="K46" s="29" t="s">
        <v>15</v>
      </c>
      <c r="L46" s="52" t="s">
        <v>382</v>
      </c>
      <c r="M46" s="30">
        <v>1</v>
      </c>
      <c r="N46" s="30">
        <v>0.62</v>
      </c>
      <c r="O46" s="31">
        <v>0.62</v>
      </c>
      <c r="P46" s="31">
        <v>0.62</v>
      </c>
      <c r="Q46" s="42" t="s">
        <v>2210</v>
      </c>
    </row>
    <row r="47" spans="1:17" ht="95.25" thickTop="1" thickBot="1" x14ac:dyDescent="0.3">
      <c r="A47" s="25">
        <v>64</v>
      </c>
      <c r="B47" s="26" t="s">
        <v>480</v>
      </c>
      <c r="C47" s="27" t="s">
        <v>149</v>
      </c>
      <c r="D47" s="27" t="s">
        <v>150</v>
      </c>
      <c r="E47" s="27" t="s">
        <v>151</v>
      </c>
      <c r="F47" s="27" t="s">
        <v>152</v>
      </c>
      <c r="G47" s="27" t="s">
        <v>122</v>
      </c>
      <c r="H47" s="28">
        <v>1</v>
      </c>
      <c r="I47" s="27" t="s">
        <v>153</v>
      </c>
      <c r="J47" s="27" t="s">
        <v>126</v>
      </c>
      <c r="K47" s="29" t="s">
        <v>7</v>
      </c>
      <c r="L47" s="52" t="s">
        <v>382</v>
      </c>
      <c r="M47" s="30">
        <v>1</v>
      </c>
      <c r="N47" s="30">
        <v>0.47350000000000003</v>
      </c>
      <c r="O47" s="31">
        <v>0.47350000000000003</v>
      </c>
      <c r="P47" s="31">
        <v>0.47350000000000003</v>
      </c>
      <c r="Q47" s="42" t="s">
        <v>2211</v>
      </c>
    </row>
    <row r="48" spans="1:17" ht="207.75" thickTop="1" thickBot="1" x14ac:dyDescent="0.3">
      <c r="A48" s="25">
        <v>105</v>
      </c>
      <c r="B48" s="26" t="s">
        <v>485</v>
      </c>
      <c r="C48" s="27" t="s">
        <v>154</v>
      </c>
      <c r="D48" s="27" t="s">
        <v>165</v>
      </c>
      <c r="E48" s="27" t="s">
        <v>155</v>
      </c>
      <c r="F48" s="27" t="s">
        <v>486</v>
      </c>
      <c r="G48" s="27" t="s">
        <v>122</v>
      </c>
      <c r="H48" s="28">
        <v>0.9</v>
      </c>
      <c r="I48" s="27" t="s">
        <v>132</v>
      </c>
      <c r="J48" s="27" t="s">
        <v>126</v>
      </c>
      <c r="K48" s="29" t="s">
        <v>87</v>
      </c>
      <c r="L48" s="52" t="s">
        <v>597</v>
      </c>
      <c r="M48" s="30">
        <v>0.9</v>
      </c>
      <c r="N48" s="30">
        <v>1.0075000000000001</v>
      </c>
      <c r="O48" s="31">
        <v>1.1194444444444445</v>
      </c>
      <c r="P48" s="31">
        <v>1.1194444444444445</v>
      </c>
      <c r="Q48" s="42" t="s">
        <v>2212</v>
      </c>
    </row>
    <row r="49" spans="13:17" ht="34.5" thickTop="1" x14ac:dyDescent="0.35">
      <c r="M49" s="320"/>
      <c r="N49" s="320"/>
      <c r="O49" s="317" t="s">
        <v>157</v>
      </c>
      <c r="P49" s="318">
        <v>1.1705328185328168</v>
      </c>
      <c r="Q49" s="319" t="s">
        <v>158</v>
      </c>
    </row>
  </sheetData>
  <sheetProtection algorithmName="SHA-512" hashValue="e8Y4y65cVtjvgtLWVmmI8CjqJONpJxR9drwTG8wNKSxlDVuYhYTPz8Eply7FKQVodjpYuVogPPYXZBKvN1HqNA==" saltValue="Vz3jWVWPhkNadg0a4D8UaQ==" spinCount="100000" sheet="1" formatCells="0" formatColumns="0"/>
  <autoFilter ref="A3:Q48" xr:uid="{00000000-0001-0000-0400-000000000000}"/>
  <conditionalFormatting sqref="B4:B48">
    <cfRule type="containsText" dxfId="1068" priority="127" operator="containsText" text="Normatividad al Servicio del Cambio / Procesos">
      <formula>NOT(ISERROR(SEARCH("Normatividad al Servicio del Cambio / Procesos",B4)))</formula>
    </cfRule>
    <cfRule type="containsText" dxfId="1067" priority="155" operator="containsText" text="Transparencia y Cercanía al Ciudadano / Grupos de Interés ">
      <formula>NOT(ISERROR(SEARCH("Transparencia y Cercanía al Ciudadano / Grupos de Interés ",B4)))</formula>
    </cfRule>
    <cfRule type="containsText" dxfId="1066" priority="156" operator="containsText" text="Apoyo a la Modernización DIAN / Procesos">
      <formula>NOT(ISERROR(SEARCH("Apoyo a la Modernización DIAN / Procesos",B4)))</formula>
    </cfRule>
    <cfRule type="containsText" dxfId="1065" priority="157" operator="containsText" text="Transformación Cultural y Gestión del Cambio / Talento Humano">
      <formula>NOT(ISERROR(SEARCH("Transformación Cultural y Gestión del Cambio / Talento Humano",B4)))</formula>
    </cfRule>
    <cfRule type="containsText" dxfId="1064" priority="1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48 F4:G48">
    <cfRule type="containsText" dxfId="1063" priority="142" operator="containsText" text="Modernización y Gestión Integral de Procesos del Negocio / Procesos">
      <formula>NOT(ISERROR(SEARCH("Modernización y Gestión Integral de Procesos del Negocio / Procesos",C4)))</formula>
    </cfRule>
    <cfRule type="containsText" dxfId="1062" priority="143" operator="containsText" text="Transparencia y Cercanía al Ciudadano / Grupos de Interés">
      <formula>NOT(ISERROR(SEARCH("Transparencia y Cercanía al Ciudadano / Grupos de Interés",C4)))</formula>
    </cfRule>
    <cfRule type="containsText" dxfId="1061" priority="144" operator="containsText" text="Legitimidad y Sostenibilidad Fiscal / Resultados">
      <formula>NOT(ISERROR(SEARCH("Legitimidad y Sostenibilidad Fiscal / Resultados",C4)))</formula>
    </cfRule>
  </conditionalFormatting>
  <conditionalFormatting sqref="F4:G48 C4:D48">
    <cfRule type="containsText" dxfId="1060" priority="141" operator="containsText" text="Aprendizaje y Crecimiento / Talento Humano">
      <formula>NOT(ISERROR(SEARCH("Aprendizaje y Crecimiento / Talento Humano",C4)))</formula>
    </cfRule>
  </conditionalFormatting>
  <conditionalFormatting sqref="H4:H48 M4:N48">
    <cfRule type="expression" dxfId="1059" priority="132">
      <formula>$G4&lt;&gt;"Porcentaje"</formula>
    </cfRule>
    <cfRule type="expression" dxfId="1058" priority="133">
      <formula>$G4="Porcentaje"</formula>
    </cfRule>
  </conditionalFormatting>
  <conditionalFormatting sqref="I4:J48 F9:G46">
    <cfRule type="containsText" dxfId="1057" priority="128" operator="containsText" text="Aprendizaje y Crecimiento / Talento Humano">
      <formula>NOT(ISERROR(SEARCH("Aprendizaje y Crecimiento / Talento Humano",F4)))</formula>
    </cfRule>
    <cfRule type="containsText" dxfId="1056" priority="129" operator="containsText" text="Modernización y Gestión Integral de Procesos del Negocio / Procesos">
      <formula>NOT(ISERROR(SEARCH("Modernización y Gestión Integral de Procesos del Negocio / Procesos",F4)))</formula>
    </cfRule>
    <cfRule type="containsText" dxfId="1055" priority="130" operator="containsText" text="Transparencia y Cercanía al Ciudadano / Grupos de Interés">
      <formula>NOT(ISERROR(SEARCH("Transparencia y Cercanía al Ciudadano / Grupos de Interés",F4)))</formula>
    </cfRule>
    <cfRule type="containsText" dxfId="1054" priority="131" operator="containsText" text="Legitimidad y Sostenibilidad Fiscal / Resultados">
      <formula>NOT(ISERROR(SEARCH("Legitimidad y Sostenibilidad Fiscal / Resultados",F4)))</formula>
    </cfRule>
  </conditionalFormatting>
  <conditionalFormatting sqref="L4:L48">
    <cfRule type="cellIs" dxfId="1053" priority="103" operator="equal">
      <formula>0</formula>
    </cfRule>
  </conditionalFormatting>
  <conditionalFormatting sqref="O4:O48">
    <cfRule type="containsText" dxfId="1052" priority="145" operator="containsText" text="Sin medición en la vigencia">
      <formula>NOT(ISERROR(SEARCH("Sin medición en la vigencia",O4)))</formula>
    </cfRule>
    <cfRule type="cellIs" dxfId="1051" priority="146" operator="greaterThan">
      <formula>1.1</formula>
    </cfRule>
    <cfRule type="cellIs" dxfId="1050" priority="147" operator="between">
      <formula>100%</formula>
      <formula>110%</formula>
    </cfRule>
    <cfRule type="cellIs" dxfId="1049" priority="148" operator="between">
      <formula>70%</formula>
      <formula>99.9999999%</formula>
    </cfRule>
    <cfRule type="cellIs" dxfId="1048" priority="149" operator="between">
      <formula>0</formula>
      <formula>0.6999999999999</formula>
    </cfRule>
  </conditionalFormatting>
  <conditionalFormatting sqref="P4:P48">
    <cfRule type="cellIs" dxfId="1047" priority="151" operator="greaterThan">
      <formula>1.1</formula>
    </cfRule>
    <cfRule type="cellIs" dxfId="1046" priority="152" operator="between">
      <formula>100%</formula>
      <formula>110%</formula>
    </cfRule>
    <cfRule type="cellIs" dxfId="1045" priority="153" operator="between">
      <formula>70%</formula>
      <formula>99.9999999%</formula>
    </cfRule>
    <cfRule type="cellIs" dxfId="1044" priority="154" operator="between">
      <formula>0</formula>
      <formula>0.6999999999999</formula>
    </cfRule>
  </conditionalFormatting>
  <conditionalFormatting sqref="Q5">
    <cfRule type="cellIs" dxfId="1043" priority="64" operator="equal">
      <formula>0</formula>
    </cfRule>
  </conditionalFormatting>
  <conditionalFormatting sqref="Q9">
    <cfRule type="cellIs" dxfId="1042" priority="51" operator="equal">
      <formula>0</formula>
    </cfRule>
  </conditionalFormatting>
  <conditionalFormatting sqref="Q4">
    <cfRule type="cellIs" dxfId="1041" priority="3" operator="equal">
      <formula>0</formula>
    </cfRule>
  </conditionalFormatting>
  <conditionalFormatting sqref="Q41">
    <cfRule type="cellIs" dxfId="1040" priority="1" operator="equal">
      <formula>0</formula>
    </cfRule>
  </conditionalFormatting>
  <hyperlinks>
    <hyperlink ref="Q49" location="Principal!A1" display="volver al índice" xr:uid="{29EA6812-1BF6-4593-A4C4-BE32C6D61212}"/>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50" operator="containsText" id="{542132BB-9EE7-4926-A00D-05264A8D9B61}">
            <xm:f>NOT(ISERROR(SEARCH("-",P4)))</xm:f>
            <xm:f>"-"</xm:f>
            <x14:dxf>
              <fill>
                <patternFill>
                  <bgColor rgb="FF000000"/>
                </patternFill>
              </fill>
            </x14:dxf>
          </x14:cfRule>
          <xm:sqref>P4:P48</xm:sqref>
        </x14:conditionalFormatting>
      </x14:conditionalFormattings>
    </ext>
  </extLst>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A7218-39EB-4A50-8BF2-D29511A64772}">
  <sheetPr codeName="Sheet20">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28</v>
      </c>
      <c r="E1" s="9" t="s">
        <v>626</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v>0</v>
      </c>
      <c r="M4" s="30">
        <v>0.66500000000000004</v>
      </c>
      <c r="N4" s="30">
        <v>0</v>
      </c>
      <c r="O4" s="31" t="s">
        <v>406</v>
      </c>
      <c r="P4" s="31" t="s">
        <v>291</v>
      </c>
      <c r="Q4" s="42" t="s">
        <v>1453</v>
      </c>
    </row>
    <row r="5" spans="1:17" ht="264" thickTop="1" thickBot="1" x14ac:dyDescent="0.3">
      <c r="A5" s="25">
        <v>132</v>
      </c>
      <c r="B5" s="26" t="s">
        <v>438</v>
      </c>
      <c r="C5" s="27" t="s">
        <v>127</v>
      </c>
      <c r="D5" s="27" t="s">
        <v>358</v>
      </c>
      <c r="E5" s="27" t="s">
        <v>442</v>
      </c>
      <c r="F5" s="27" t="s">
        <v>442</v>
      </c>
      <c r="G5" s="27" t="s">
        <v>231</v>
      </c>
      <c r="H5" s="28">
        <v>8460000000</v>
      </c>
      <c r="I5" s="27" t="s">
        <v>123</v>
      </c>
      <c r="J5" s="27" t="s">
        <v>124</v>
      </c>
      <c r="K5" s="29" t="s">
        <v>238</v>
      </c>
      <c r="L5" s="42">
        <v>0</v>
      </c>
      <c r="M5" s="30">
        <v>8460000000</v>
      </c>
      <c r="N5" s="30">
        <v>11146603330</v>
      </c>
      <c r="O5" s="31">
        <v>1.3175654054373522</v>
      </c>
      <c r="P5" s="31">
        <v>1.3175654054373522</v>
      </c>
      <c r="Q5" s="122" t="s">
        <v>1454</v>
      </c>
    </row>
    <row r="6" spans="1:17" ht="57.75" thickTop="1" thickBot="1" x14ac:dyDescent="0.3">
      <c r="A6" s="25">
        <v>65</v>
      </c>
      <c r="B6" s="26" t="s">
        <v>438</v>
      </c>
      <c r="C6" s="27" t="s">
        <v>127</v>
      </c>
      <c r="D6" s="27" t="s">
        <v>128</v>
      </c>
      <c r="E6" s="27" t="s">
        <v>359</v>
      </c>
      <c r="F6" s="27" t="s">
        <v>360</v>
      </c>
      <c r="G6" s="27" t="s">
        <v>122</v>
      </c>
      <c r="H6" s="28">
        <v>1</v>
      </c>
      <c r="I6" s="27" t="s">
        <v>132</v>
      </c>
      <c r="J6" s="27" t="s">
        <v>126</v>
      </c>
      <c r="K6" s="29" t="s">
        <v>15</v>
      </c>
      <c r="L6" s="42">
        <v>0</v>
      </c>
      <c r="M6" s="30">
        <v>1</v>
      </c>
      <c r="N6" s="30">
        <v>1</v>
      </c>
      <c r="O6" s="31">
        <v>1</v>
      </c>
      <c r="P6" s="31">
        <v>1</v>
      </c>
      <c r="Q6" s="42" t="s">
        <v>1455</v>
      </c>
    </row>
    <row r="7" spans="1:17" ht="95.25" thickTop="1" thickBot="1" x14ac:dyDescent="0.3">
      <c r="A7" s="25">
        <v>2</v>
      </c>
      <c r="B7" s="26" t="s">
        <v>438</v>
      </c>
      <c r="C7" s="27" t="s">
        <v>127</v>
      </c>
      <c r="D7" s="27" t="s">
        <v>265</v>
      </c>
      <c r="E7" s="27" t="s">
        <v>444</v>
      </c>
      <c r="F7" s="27" t="s">
        <v>445</v>
      </c>
      <c r="G7" s="27" t="s">
        <v>440</v>
      </c>
      <c r="H7" s="28">
        <v>62884.576710577698</v>
      </c>
      <c r="I7" s="27" t="s">
        <v>123</v>
      </c>
      <c r="J7" s="27" t="s">
        <v>124</v>
      </c>
      <c r="K7" s="29" t="s">
        <v>45</v>
      </c>
      <c r="L7" s="42">
        <v>0</v>
      </c>
      <c r="M7" s="30">
        <v>62884.576710577698</v>
      </c>
      <c r="N7" s="30">
        <v>62297.116604508585</v>
      </c>
      <c r="O7" s="31">
        <v>0.99065812100838557</v>
      </c>
      <c r="P7" s="31">
        <v>0.99065812100838557</v>
      </c>
      <c r="Q7" s="122" t="s">
        <v>1456</v>
      </c>
    </row>
    <row r="8" spans="1:17" ht="170.25" thickTop="1" thickBot="1" x14ac:dyDescent="0.3">
      <c r="A8" s="25">
        <v>133</v>
      </c>
      <c r="B8" s="26" t="s">
        <v>438</v>
      </c>
      <c r="C8" s="27" t="s">
        <v>127</v>
      </c>
      <c r="D8" s="27" t="s">
        <v>358</v>
      </c>
      <c r="E8" s="27" t="s">
        <v>237</v>
      </c>
      <c r="F8" s="27" t="s">
        <v>237</v>
      </c>
      <c r="G8" s="27" t="s">
        <v>231</v>
      </c>
      <c r="H8" s="28">
        <v>6934000000</v>
      </c>
      <c r="I8" s="27" t="s">
        <v>123</v>
      </c>
      <c r="J8" s="27" t="s">
        <v>124</v>
      </c>
      <c r="K8" s="29" t="s">
        <v>238</v>
      </c>
      <c r="L8" s="42">
        <v>0</v>
      </c>
      <c r="M8" s="30">
        <v>6934000000</v>
      </c>
      <c r="N8" s="30">
        <v>11047941960</v>
      </c>
      <c r="O8" s="31">
        <v>1.5932999653879434</v>
      </c>
      <c r="P8" s="31">
        <v>1.5932999653879434</v>
      </c>
      <c r="Q8" s="122" t="s">
        <v>1457</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v>0</v>
      </c>
      <c r="M9" s="30">
        <v>1</v>
      </c>
      <c r="N9" s="30">
        <v>1</v>
      </c>
      <c r="O9" s="31">
        <v>1</v>
      </c>
      <c r="P9" s="31">
        <v>1</v>
      </c>
      <c r="Q9" s="122" t="s">
        <v>1458</v>
      </c>
    </row>
    <row r="10" spans="1:17" ht="409.6"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v>0</v>
      </c>
      <c r="M10" s="30">
        <v>0.95</v>
      </c>
      <c r="N10" s="30">
        <v>0.97</v>
      </c>
      <c r="O10" s="31">
        <v>1.0210526315789474</v>
      </c>
      <c r="P10" s="31">
        <v>1.0210526315789474</v>
      </c>
      <c r="Q10" s="122" t="s">
        <v>1459</v>
      </c>
    </row>
    <row r="11" spans="1:17" ht="114"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v>0</v>
      </c>
      <c r="M11" s="30">
        <v>0.95</v>
      </c>
      <c r="N11" s="30">
        <v>0.55400000000000005</v>
      </c>
      <c r="O11" s="31">
        <v>0.58315789473684221</v>
      </c>
      <c r="P11" s="31">
        <v>0.58315789473684221</v>
      </c>
      <c r="Q11" s="42" t="s">
        <v>1460</v>
      </c>
    </row>
    <row r="12" spans="1:17" ht="226.5" thickTop="1" thickBot="1" x14ac:dyDescent="0.3">
      <c r="A12" s="25">
        <v>4</v>
      </c>
      <c r="B12" s="26" t="s">
        <v>438</v>
      </c>
      <c r="C12" s="27" t="s">
        <v>127</v>
      </c>
      <c r="D12" s="27" t="s">
        <v>268</v>
      </c>
      <c r="E12" s="27" t="s">
        <v>269</v>
      </c>
      <c r="F12" s="27" t="s">
        <v>447</v>
      </c>
      <c r="G12" s="27" t="s">
        <v>207</v>
      </c>
      <c r="H12" s="28">
        <v>174</v>
      </c>
      <c r="I12" s="27" t="s">
        <v>123</v>
      </c>
      <c r="J12" s="27" t="s">
        <v>124</v>
      </c>
      <c r="K12" s="29" t="s">
        <v>45</v>
      </c>
      <c r="L12" s="42">
        <v>0</v>
      </c>
      <c r="M12" s="30">
        <v>174</v>
      </c>
      <c r="N12" s="30">
        <v>195</v>
      </c>
      <c r="O12" s="31">
        <v>1.1206896551724137</v>
      </c>
      <c r="P12" s="31">
        <v>1.1206896551724137</v>
      </c>
      <c r="Q12" s="122" t="s">
        <v>1461</v>
      </c>
    </row>
    <row r="13" spans="1:17" ht="95.25"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v>0</v>
      </c>
      <c r="M13" s="30">
        <v>1</v>
      </c>
      <c r="N13" s="30">
        <v>1</v>
      </c>
      <c r="O13" s="31">
        <v>1</v>
      </c>
      <c r="P13" s="31">
        <v>1</v>
      </c>
      <c r="Q13" s="122" t="s">
        <v>1462</v>
      </c>
    </row>
    <row r="14" spans="1:17" ht="114" thickTop="1" thickBot="1" x14ac:dyDescent="0.3">
      <c r="A14" s="118">
        <v>20</v>
      </c>
      <c r="B14" s="108" t="s">
        <v>449</v>
      </c>
      <c r="C14" s="109" t="s">
        <v>160</v>
      </c>
      <c r="D14" s="109" t="s">
        <v>402</v>
      </c>
      <c r="E14" s="109" t="s">
        <v>452</v>
      </c>
      <c r="F14" s="109" t="s">
        <v>453</v>
      </c>
      <c r="G14" s="109" t="s">
        <v>122</v>
      </c>
      <c r="H14" s="110">
        <v>1</v>
      </c>
      <c r="I14" s="109" t="s">
        <v>130</v>
      </c>
      <c r="J14" s="109" t="s">
        <v>126</v>
      </c>
      <c r="K14" s="95" t="s">
        <v>51</v>
      </c>
      <c r="L14" s="96">
        <v>0</v>
      </c>
      <c r="M14" s="99">
        <v>1</v>
      </c>
      <c r="N14" s="99">
        <v>0</v>
      </c>
      <c r="O14" s="98" t="s">
        <v>406</v>
      </c>
      <c r="P14" s="98" t="s">
        <v>291</v>
      </c>
      <c r="Q14" s="368" t="s">
        <v>1463</v>
      </c>
    </row>
    <row r="15" spans="1:17" ht="76.5" thickTop="1" thickBot="1" x14ac:dyDescent="0.3">
      <c r="A15" s="25">
        <v>26</v>
      </c>
      <c r="B15" s="26" t="s">
        <v>449</v>
      </c>
      <c r="C15" s="27" t="s">
        <v>160</v>
      </c>
      <c r="D15" s="27" t="s">
        <v>278</v>
      </c>
      <c r="E15" s="27" t="s">
        <v>454</v>
      </c>
      <c r="F15" s="27" t="s">
        <v>455</v>
      </c>
      <c r="G15" s="27" t="s">
        <v>207</v>
      </c>
      <c r="H15" s="28">
        <v>8</v>
      </c>
      <c r="I15" s="27" t="s">
        <v>132</v>
      </c>
      <c r="J15" s="27" t="s">
        <v>124</v>
      </c>
      <c r="K15" s="29" t="s">
        <v>270</v>
      </c>
      <c r="L15" s="42">
        <v>0</v>
      </c>
      <c r="M15" s="30">
        <v>8</v>
      </c>
      <c r="N15" s="30">
        <v>12</v>
      </c>
      <c r="O15" s="31">
        <v>1.5</v>
      </c>
      <c r="P15" s="31">
        <v>1.5</v>
      </c>
      <c r="Q15" s="122" t="s">
        <v>1464</v>
      </c>
    </row>
    <row r="16" spans="1:17" ht="409.6" thickTop="1" thickBot="1" x14ac:dyDescent="0.3">
      <c r="A16" s="25">
        <v>27</v>
      </c>
      <c r="B16" s="26" t="s">
        <v>449</v>
      </c>
      <c r="C16" s="27" t="s">
        <v>160</v>
      </c>
      <c r="D16" s="27" t="s">
        <v>277</v>
      </c>
      <c r="E16" s="27" t="s">
        <v>456</v>
      </c>
      <c r="F16" s="27" t="s">
        <v>457</v>
      </c>
      <c r="G16" s="27" t="s">
        <v>207</v>
      </c>
      <c r="H16" s="28">
        <v>20</v>
      </c>
      <c r="I16" s="27" t="s">
        <v>132</v>
      </c>
      <c r="J16" s="27" t="s">
        <v>124</v>
      </c>
      <c r="K16" s="29" t="s">
        <v>270</v>
      </c>
      <c r="L16" s="42">
        <v>0</v>
      </c>
      <c r="M16" s="30">
        <v>20</v>
      </c>
      <c r="N16" s="30">
        <v>30</v>
      </c>
      <c r="O16" s="31">
        <v>1.5</v>
      </c>
      <c r="P16" s="31">
        <v>1.5</v>
      </c>
      <c r="Q16" s="122" t="s">
        <v>1465</v>
      </c>
    </row>
    <row r="17" spans="1:17" ht="33"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42">
        <v>0</v>
      </c>
      <c r="M17" s="30">
        <v>10.199999999999999</v>
      </c>
      <c r="N17" s="30">
        <v>4.6666666666666661</v>
      </c>
      <c r="O17" s="31">
        <v>2.1857142857142859</v>
      </c>
      <c r="P17" s="31">
        <v>2</v>
      </c>
      <c r="Q17" s="122" t="s">
        <v>1466</v>
      </c>
    </row>
    <row r="18" spans="1:17" ht="151.5" thickTop="1" thickBot="1" x14ac:dyDescent="0.3">
      <c r="A18" s="25">
        <v>9</v>
      </c>
      <c r="B18" s="26" t="s">
        <v>449</v>
      </c>
      <c r="C18" s="27" t="s">
        <v>133</v>
      </c>
      <c r="D18" s="27" t="s">
        <v>275</v>
      </c>
      <c r="E18" s="27" t="s">
        <v>458</v>
      </c>
      <c r="F18" s="27" t="s">
        <v>459</v>
      </c>
      <c r="G18" s="27" t="s">
        <v>122</v>
      </c>
      <c r="H18" s="28">
        <v>1</v>
      </c>
      <c r="I18" s="27" t="s">
        <v>132</v>
      </c>
      <c r="J18" s="27" t="s">
        <v>124</v>
      </c>
      <c r="K18" s="29" t="s">
        <v>57</v>
      </c>
      <c r="L18" s="42">
        <v>0</v>
      </c>
      <c r="M18" s="30">
        <v>1</v>
      </c>
      <c r="N18" s="30">
        <v>1</v>
      </c>
      <c r="O18" s="31">
        <v>1</v>
      </c>
      <c r="P18" s="31">
        <v>1</v>
      </c>
      <c r="Q18" s="122" t="s">
        <v>1467</v>
      </c>
    </row>
    <row r="19" spans="1:17" ht="76.5" thickTop="1" thickBot="1" x14ac:dyDescent="0.3">
      <c r="A19" s="25">
        <v>71</v>
      </c>
      <c r="B19" s="26" t="s">
        <v>460</v>
      </c>
      <c r="C19" s="27" t="s">
        <v>149</v>
      </c>
      <c r="D19" s="27" t="s">
        <v>461</v>
      </c>
      <c r="E19" s="27" t="s">
        <v>174</v>
      </c>
      <c r="F19" s="27" t="s">
        <v>462</v>
      </c>
      <c r="G19" s="27" t="s">
        <v>122</v>
      </c>
      <c r="H19" s="28">
        <v>1</v>
      </c>
      <c r="I19" s="27" t="s">
        <v>153</v>
      </c>
      <c r="J19" s="27" t="s">
        <v>126</v>
      </c>
      <c r="K19" s="29" t="s">
        <v>13</v>
      </c>
      <c r="L19" s="42">
        <v>0</v>
      </c>
      <c r="M19" s="30">
        <v>1</v>
      </c>
      <c r="N19" s="30">
        <v>0.91199999999999992</v>
      </c>
      <c r="O19" s="31">
        <v>0.91199999999999992</v>
      </c>
      <c r="P19" s="31">
        <v>0.91199999999999992</v>
      </c>
      <c r="Q19" s="122" t="s">
        <v>1468</v>
      </c>
    </row>
    <row r="20" spans="1:17" ht="114" thickTop="1" thickBot="1" x14ac:dyDescent="0.3">
      <c r="A20" s="25">
        <v>134</v>
      </c>
      <c r="B20" s="26" t="s">
        <v>460</v>
      </c>
      <c r="C20" s="27" t="s">
        <v>203</v>
      </c>
      <c r="D20" s="27" t="s">
        <v>239</v>
      </c>
      <c r="E20" s="27" t="s">
        <v>463</v>
      </c>
      <c r="F20" s="27" t="s">
        <v>464</v>
      </c>
      <c r="G20" s="27" t="s">
        <v>207</v>
      </c>
      <c r="H20" s="28">
        <v>54</v>
      </c>
      <c r="I20" s="27" t="s">
        <v>132</v>
      </c>
      <c r="J20" s="27" t="s">
        <v>124</v>
      </c>
      <c r="K20" s="29" t="s">
        <v>238</v>
      </c>
      <c r="L20" s="42">
        <v>0</v>
      </c>
      <c r="M20" s="30">
        <v>54</v>
      </c>
      <c r="N20" s="30">
        <v>58</v>
      </c>
      <c r="O20" s="31">
        <v>1.0740740740740742</v>
      </c>
      <c r="P20" s="31">
        <v>1.0740740740740742</v>
      </c>
      <c r="Q20" s="122" t="s">
        <v>1469</v>
      </c>
    </row>
    <row r="21" spans="1:17" ht="151.5" thickTop="1" thickBot="1" x14ac:dyDescent="0.3">
      <c r="A21" s="25">
        <v>235</v>
      </c>
      <c r="B21" s="26" t="s">
        <v>460</v>
      </c>
      <c r="C21" s="27" t="s">
        <v>194</v>
      </c>
      <c r="D21" s="27" t="s">
        <v>389</v>
      </c>
      <c r="E21" s="27" t="s">
        <v>246</v>
      </c>
      <c r="F21" s="27" t="s">
        <v>247</v>
      </c>
      <c r="G21" s="27" t="s">
        <v>440</v>
      </c>
      <c r="H21" s="28">
        <v>106000000.00000003</v>
      </c>
      <c r="I21" s="27" t="s">
        <v>123</v>
      </c>
      <c r="J21" s="27" t="s">
        <v>124</v>
      </c>
      <c r="K21" s="29" t="s">
        <v>36</v>
      </c>
      <c r="L21" s="42">
        <v>0</v>
      </c>
      <c r="M21" s="30">
        <v>106000000.00000003</v>
      </c>
      <c r="N21" s="30">
        <v>116167624</v>
      </c>
      <c r="O21" s="31">
        <v>1.0959209811320751</v>
      </c>
      <c r="P21" s="31">
        <v>1.0959209811320751</v>
      </c>
      <c r="Q21" s="122" t="s">
        <v>1470</v>
      </c>
    </row>
    <row r="22" spans="1:17" ht="76.5" thickTop="1" thickBot="1" x14ac:dyDescent="0.3">
      <c r="A22" s="25">
        <v>135</v>
      </c>
      <c r="B22" s="26" t="s">
        <v>460</v>
      </c>
      <c r="C22" s="27" t="s">
        <v>203</v>
      </c>
      <c r="D22" s="27" t="s">
        <v>465</v>
      </c>
      <c r="E22" s="27" t="s">
        <v>465</v>
      </c>
      <c r="F22" s="27" t="s">
        <v>466</v>
      </c>
      <c r="G22" s="27" t="s">
        <v>207</v>
      </c>
      <c r="H22" s="28">
        <v>10</v>
      </c>
      <c r="I22" s="27" t="s">
        <v>132</v>
      </c>
      <c r="J22" s="27" t="s">
        <v>124</v>
      </c>
      <c r="K22" s="29" t="s">
        <v>238</v>
      </c>
      <c r="L22" s="42">
        <v>0</v>
      </c>
      <c r="M22" s="30">
        <v>10</v>
      </c>
      <c r="N22" s="30">
        <v>11</v>
      </c>
      <c r="O22" s="31">
        <v>1.1000000000000001</v>
      </c>
      <c r="P22" s="31">
        <v>1.1000000000000001</v>
      </c>
      <c r="Q22" s="122" t="s">
        <v>1471</v>
      </c>
    </row>
    <row r="23" spans="1:17" ht="226.5" thickTop="1" thickBot="1" x14ac:dyDescent="0.3">
      <c r="A23" s="25">
        <v>104</v>
      </c>
      <c r="B23" s="26" t="s">
        <v>460</v>
      </c>
      <c r="C23" s="27" t="s">
        <v>194</v>
      </c>
      <c r="D23" s="27" t="s">
        <v>319</v>
      </c>
      <c r="E23" s="27" t="s">
        <v>320</v>
      </c>
      <c r="F23" s="27" t="s">
        <v>467</v>
      </c>
      <c r="G23" s="27" t="s">
        <v>122</v>
      </c>
      <c r="H23" s="28">
        <v>0.73337794284549696</v>
      </c>
      <c r="I23" s="27" t="s">
        <v>123</v>
      </c>
      <c r="J23" s="27" t="s">
        <v>261</v>
      </c>
      <c r="K23" s="29" t="s">
        <v>87</v>
      </c>
      <c r="L23" s="42">
        <v>0</v>
      </c>
      <c r="M23" s="30">
        <v>0.73337794284549696</v>
      </c>
      <c r="N23" s="30">
        <v>0.76919999999999999</v>
      </c>
      <c r="O23" s="31">
        <v>1.0488452884409285</v>
      </c>
      <c r="P23" s="31">
        <v>1.0488452884409285</v>
      </c>
      <c r="Q23" s="122" t="s">
        <v>1472</v>
      </c>
    </row>
    <row r="24" spans="1:17" ht="151.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42">
        <v>0</v>
      </c>
      <c r="M24" s="30">
        <v>1</v>
      </c>
      <c r="N24" s="30">
        <v>1</v>
      </c>
      <c r="O24" s="31">
        <v>1</v>
      </c>
      <c r="P24" s="31">
        <v>1</v>
      </c>
      <c r="Q24" s="122" t="s">
        <v>1473</v>
      </c>
    </row>
    <row r="25" spans="1:17" ht="207.75" thickTop="1" thickBot="1" x14ac:dyDescent="0.3">
      <c r="A25" s="25">
        <v>10</v>
      </c>
      <c r="B25" s="26" t="s">
        <v>460</v>
      </c>
      <c r="C25" s="27" t="s">
        <v>160</v>
      </c>
      <c r="D25" s="27" t="s">
        <v>405</v>
      </c>
      <c r="E25" s="27" t="s">
        <v>469</v>
      </c>
      <c r="F25" s="27" t="s">
        <v>470</v>
      </c>
      <c r="G25" s="27" t="s">
        <v>207</v>
      </c>
      <c r="H25" s="28">
        <v>2</v>
      </c>
      <c r="I25" s="27" t="s">
        <v>132</v>
      </c>
      <c r="J25" s="27" t="s">
        <v>124</v>
      </c>
      <c r="K25" s="29" t="s">
        <v>270</v>
      </c>
      <c r="L25" s="42">
        <v>0</v>
      </c>
      <c r="M25" s="30">
        <v>2</v>
      </c>
      <c r="N25" s="30">
        <v>2</v>
      </c>
      <c r="O25" s="31">
        <v>1</v>
      </c>
      <c r="P25" s="31">
        <v>1</v>
      </c>
      <c r="Q25" s="122" t="s">
        <v>1474</v>
      </c>
    </row>
    <row r="26" spans="1:17" ht="151.5" thickTop="1" thickBot="1" x14ac:dyDescent="0.3">
      <c r="A26" s="25">
        <v>11</v>
      </c>
      <c r="B26" s="26" t="s">
        <v>460</v>
      </c>
      <c r="C26" s="27" t="s">
        <v>203</v>
      </c>
      <c r="D26" s="27" t="s">
        <v>471</v>
      </c>
      <c r="E26" s="27" t="s">
        <v>472</v>
      </c>
      <c r="F26" s="27" t="s">
        <v>473</v>
      </c>
      <c r="G26" s="27" t="s">
        <v>207</v>
      </c>
      <c r="H26" s="28">
        <v>1100</v>
      </c>
      <c r="I26" s="27" t="s">
        <v>123</v>
      </c>
      <c r="J26" s="27" t="s">
        <v>124</v>
      </c>
      <c r="K26" s="29" t="s">
        <v>49</v>
      </c>
      <c r="L26" s="42">
        <v>0</v>
      </c>
      <c r="M26" s="30">
        <v>1100</v>
      </c>
      <c r="N26" s="30">
        <v>1575</v>
      </c>
      <c r="O26" s="31">
        <v>1.4318181818181819</v>
      </c>
      <c r="P26" s="31">
        <v>1.4318181818181819</v>
      </c>
      <c r="Q26" s="122" t="s">
        <v>1475</v>
      </c>
    </row>
    <row r="27" spans="1:17" ht="151.5" thickTop="1" thickBot="1" x14ac:dyDescent="0.3">
      <c r="A27" s="25">
        <v>12</v>
      </c>
      <c r="B27" s="26" t="s">
        <v>460</v>
      </c>
      <c r="C27" s="27" t="s">
        <v>203</v>
      </c>
      <c r="D27" s="27" t="s">
        <v>475</v>
      </c>
      <c r="E27" s="27" t="s">
        <v>476</v>
      </c>
      <c r="F27" s="27" t="s">
        <v>477</v>
      </c>
      <c r="G27" s="27" t="s">
        <v>207</v>
      </c>
      <c r="H27" s="28">
        <v>200</v>
      </c>
      <c r="I27" s="27" t="s">
        <v>123</v>
      </c>
      <c r="J27" s="27" t="s">
        <v>124</v>
      </c>
      <c r="K27" s="29" t="s">
        <v>49</v>
      </c>
      <c r="L27" s="42">
        <v>0</v>
      </c>
      <c r="M27" s="30">
        <v>200</v>
      </c>
      <c r="N27" s="30">
        <v>440</v>
      </c>
      <c r="O27" s="31">
        <v>2.2000000000000002</v>
      </c>
      <c r="P27" s="31">
        <v>2</v>
      </c>
      <c r="Q27" s="122" t="s">
        <v>1475</v>
      </c>
    </row>
    <row r="28" spans="1:17" ht="301.5" thickTop="1" thickBot="1" x14ac:dyDescent="0.3">
      <c r="A28" s="25">
        <v>23</v>
      </c>
      <c r="B28" s="26" t="s">
        <v>460</v>
      </c>
      <c r="C28" s="27" t="s">
        <v>194</v>
      </c>
      <c r="D28" s="27" t="s">
        <v>389</v>
      </c>
      <c r="E28" s="27" t="s">
        <v>478</v>
      </c>
      <c r="F28" s="27" t="s">
        <v>479</v>
      </c>
      <c r="G28" s="27" t="s">
        <v>207</v>
      </c>
      <c r="H28" s="28">
        <v>1</v>
      </c>
      <c r="I28" s="27" t="s">
        <v>123</v>
      </c>
      <c r="J28" s="27" t="s">
        <v>124</v>
      </c>
      <c r="K28" s="29" t="s">
        <v>36</v>
      </c>
      <c r="L28" s="42">
        <v>0</v>
      </c>
      <c r="M28" s="30">
        <v>1</v>
      </c>
      <c r="N28" s="30">
        <v>1</v>
      </c>
      <c r="O28" s="31">
        <v>1</v>
      </c>
      <c r="P28" s="31">
        <v>1</v>
      </c>
      <c r="Q28" s="122" t="s">
        <v>1476</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42">
        <v>0</v>
      </c>
      <c r="M29" s="30">
        <v>1</v>
      </c>
      <c r="N29" s="30">
        <v>1</v>
      </c>
      <c r="O29" s="31">
        <v>1</v>
      </c>
      <c r="P29" s="31">
        <v>1</v>
      </c>
      <c r="Q29" s="122" t="s">
        <v>1477</v>
      </c>
    </row>
    <row r="30" spans="1:17" ht="48.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42">
        <v>0</v>
      </c>
      <c r="M30" s="30">
        <v>1</v>
      </c>
      <c r="N30" s="30">
        <v>1</v>
      </c>
      <c r="O30" s="31">
        <v>1</v>
      </c>
      <c r="P30" s="31">
        <v>1</v>
      </c>
      <c r="Q30" s="122" t="s">
        <v>1478</v>
      </c>
    </row>
    <row r="31" spans="1:17" ht="48.75" thickTop="1" thickBot="1" x14ac:dyDescent="0.3">
      <c r="A31" s="25">
        <v>67</v>
      </c>
      <c r="B31" s="26" t="s">
        <v>480</v>
      </c>
      <c r="C31" s="27" t="s">
        <v>149</v>
      </c>
      <c r="D31" s="27" t="s">
        <v>461</v>
      </c>
      <c r="E31" s="27" t="s">
        <v>175</v>
      </c>
      <c r="F31" s="27" t="s">
        <v>176</v>
      </c>
      <c r="G31" s="27" t="s">
        <v>122</v>
      </c>
      <c r="H31" s="28">
        <v>1</v>
      </c>
      <c r="I31" s="27" t="s">
        <v>173</v>
      </c>
      <c r="J31" s="27" t="s">
        <v>126</v>
      </c>
      <c r="K31" s="29" t="s">
        <v>15</v>
      </c>
      <c r="L31" s="42">
        <v>0</v>
      </c>
      <c r="M31" s="30">
        <v>1</v>
      </c>
      <c r="N31" s="30">
        <v>1</v>
      </c>
      <c r="O31" s="31">
        <v>1</v>
      </c>
      <c r="P31" s="31">
        <v>1</v>
      </c>
      <c r="Q31" s="122" t="s">
        <v>1479</v>
      </c>
    </row>
    <row r="32" spans="1:17" ht="48.75" thickTop="1" thickBot="1" x14ac:dyDescent="0.3">
      <c r="A32" s="25">
        <v>72</v>
      </c>
      <c r="B32" s="26" t="s">
        <v>480</v>
      </c>
      <c r="C32" s="27" t="s">
        <v>149</v>
      </c>
      <c r="D32" s="27" t="s">
        <v>461</v>
      </c>
      <c r="E32" s="27" t="s">
        <v>481</v>
      </c>
      <c r="F32" s="27" t="s">
        <v>482</v>
      </c>
      <c r="G32" s="27" t="s">
        <v>122</v>
      </c>
      <c r="H32" s="28">
        <v>0.75</v>
      </c>
      <c r="I32" s="27" t="s">
        <v>153</v>
      </c>
      <c r="J32" s="27" t="s">
        <v>126</v>
      </c>
      <c r="K32" s="29" t="s">
        <v>13</v>
      </c>
      <c r="L32" s="42">
        <v>0</v>
      </c>
      <c r="M32" s="30">
        <v>0.75</v>
      </c>
      <c r="N32" s="30">
        <v>1.5329999999999999</v>
      </c>
      <c r="O32" s="31">
        <v>2.044</v>
      </c>
      <c r="P32" s="31">
        <v>2</v>
      </c>
      <c r="Q32" s="122" t="s">
        <v>1480</v>
      </c>
    </row>
    <row r="33" spans="1:17" ht="64.5" thickTop="1" thickBot="1" x14ac:dyDescent="0.3">
      <c r="A33" s="25">
        <v>68</v>
      </c>
      <c r="B33" s="26" t="s">
        <v>480</v>
      </c>
      <c r="C33" s="27" t="s">
        <v>149</v>
      </c>
      <c r="D33" s="27" t="s">
        <v>461</v>
      </c>
      <c r="E33" s="27" t="s">
        <v>483</v>
      </c>
      <c r="F33" s="27" t="s">
        <v>484</v>
      </c>
      <c r="G33" s="27" t="s">
        <v>122</v>
      </c>
      <c r="H33" s="28">
        <v>1</v>
      </c>
      <c r="I33" s="27" t="s">
        <v>153</v>
      </c>
      <c r="J33" s="27" t="s">
        <v>126</v>
      </c>
      <c r="K33" s="29" t="s">
        <v>15</v>
      </c>
      <c r="L33" s="42">
        <v>0</v>
      </c>
      <c r="M33" s="30">
        <v>1</v>
      </c>
      <c r="N33" s="30">
        <v>1</v>
      </c>
      <c r="O33" s="31">
        <v>1</v>
      </c>
      <c r="P33" s="31">
        <v>1</v>
      </c>
      <c r="Q33" s="122" t="s">
        <v>1481</v>
      </c>
    </row>
    <row r="34" spans="1:17" ht="76.5" thickTop="1" thickBot="1" x14ac:dyDescent="0.3">
      <c r="A34" s="25">
        <v>64</v>
      </c>
      <c r="B34" s="26" t="s">
        <v>480</v>
      </c>
      <c r="C34" s="27" t="s">
        <v>149</v>
      </c>
      <c r="D34" s="27" t="s">
        <v>150</v>
      </c>
      <c r="E34" s="27" t="s">
        <v>151</v>
      </c>
      <c r="F34" s="27" t="s">
        <v>152</v>
      </c>
      <c r="G34" s="27" t="s">
        <v>122</v>
      </c>
      <c r="H34" s="28">
        <v>1</v>
      </c>
      <c r="I34" s="27" t="s">
        <v>153</v>
      </c>
      <c r="J34" s="27" t="s">
        <v>126</v>
      </c>
      <c r="K34" s="29" t="s">
        <v>7</v>
      </c>
      <c r="L34" s="42">
        <v>0</v>
      </c>
      <c r="M34" s="30">
        <v>1</v>
      </c>
      <c r="N34" s="30">
        <v>0.96450000000000002</v>
      </c>
      <c r="O34" s="31">
        <v>0.96450000000000002</v>
      </c>
      <c r="P34" s="31">
        <v>0.96450000000000002</v>
      </c>
      <c r="Q34" s="122" t="s">
        <v>1482</v>
      </c>
    </row>
    <row r="35" spans="1:17" ht="339"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42">
        <v>0</v>
      </c>
      <c r="M35" s="30">
        <v>0.9</v>
      </c>
      <c r="N35" s="30">
        <v>1.0955333333333332</v>
      </c>
      <c r="O35" s="31">
        <v>1.217259259259259</v>
      </c>
      <c r="P35" s="31">
        <v>1.217259259259259</v>
      </c>
      <c r="Q35" s="122" t="s">
        <v>1483</v>
      </c>
    </row>
    <row r="36" spans="1:17" ht="34.5" thickTop="1" x14ac:dyDescent="0.35">
      <c r="M36" s="320"/>
      <c r="N36" s="320"/>
      <c r="O36" s="317" t="s">
        <v>157</v>
      </c>
      <c r="P36" s="318">
        <v>1.1823613819348799</v>
      </c>
      <c r="Q36" s="319" t="s">
        <v>158</v>
      </c>
    </row>
  </sheetData>
  <sheetProtection algorithmName="SHA-512" hashValue="b9BE6axDSC/xGXDQeSU9fCEwqdzUwXVP6PI9kSyubz5ugD82hmjpe8fspaNd0O7VNp3Iq6GW0XdIGPZ8LV6B8Q==" saltValue="CmoB+bCu6+D+YpYhTgDAtw==" spinCount="100000" sheet="1" formatCells="0" formatColumns="0"/>
  <autoFilter ref="A3:Q35" xr:uid="{00000000-0001-0000-0400-000000000000}"/>
  <conditionalFormatting sqref="B4:B35">
    <cfRule type="containsText" dxfId="1038" priority="25" operator="containsText" text="Normatividad al Servicio del Cambio / Procesos">
      <formula>NOT(ISERROR(SEARCH("Normatividad al Servicio del Cambio / Procesos",B4)))</formula>
    </cfRule>
    <cfRule type="containsText" dxfId="1037" priority="55" operator="containsText" text="Transparencia y Cercanía al Ciudadano / Grupos de Interés ">
      <formula>NOT(ISERROR(SEARCH("Transparencia y Cercanía al Ciudadano / Grupos de Interés ",B4)))</formula>
    </cfRule>
    <cfRule type="containsText" dxfId="1036" priority="56" operator="containsText" text="Apoyo a la Modernización DIAN / Procesos">
      <formula>NOT(ISERROR(SEARCH("Apoyo a la Modernización DIAN / Procesos",B4)))</formula>
    </cfRule>
    <cfRule type="containsText" dxfId="1035" priority="57" operator="containsText" text="Transformación Cultural y Gestión del Cambio / Talento Humano">
      <formula>NOT(ISERROR(SEARCH("Transformación Cultural y Gestión del Cambio / Talento Humano",B4)))</formula>
    </cfRule>
    <cfRule type="containsText" dxfId="1034" priority="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1033" priority="42" operator="containsText" text="Modernización y Gestión Integral de Procesos del Negocio / Procesos">
      <formula>NOT(ISERROR(SEARCH("Modernización y Gestión Integral de Procesos del Negocio / Procesos",C4)))</formula>
    </cfRule>
    <cfRule type="containsText" dxfId="1032" priority="43" operator="containsText" text="Transparencia y Cercanía al Ciudadano / Grupos de Interés">
      <formula>NOT(ISERROR(SEARCH("Transparencia y Cercanía al Ciudadano / Grupos de Interés",C4)))</formula>
    </cfRule>
    <cfRule type="containsText" dxfId="1031" priority="44" operator="containsText" text="Legitimidad y Sostenibilidad Fiscal / Resultados">
      <formula>NOT(ISERROR(SEARCH("Legitimidad y Sostenibilidad Fiscal / Resultados",C4)))</formula>
    </cfRule>
  </conditionalFormatting>
  <conditionalFormatting sqref="F4:G35 C4:D35">
    <cfRule type="containsText" dxfId="1030" priority="41" operator="containsText" text="Aprendizaje y Crecimiento / Talento Humano">
      <formula>NOT(ISERROR(SEARCH("Aprendizaje y Crecimiento / Talento Humano",C4)))</formula>
    </cfRule>
  </conditionalFormatting>
  <conditionalFormatting sqref="H4:H35 M4:N35">
    <cfRule type="expression" dxfId="1029" priority="30">
      <formula>$G4&lt;&gt;"Porcentaje"</formula>
    </cfRule>
    <cfRule type="expression" dxfId="1028" priority="31">
      <formula>$G4="Porcentaje"</formula>
    </cfRule>
  </conditionalFormatting>
  <conditionalFormatting sqref="I4:J35 F10:G34">
    <cfRule type="containsText" dxfId="1027" priority="26" operator="containsText" text="Aprendizaje y Crecimiento / Talento Humano">
      <formula>NOT(ISERROR(SEARCH("Aprendizaje y Crecimiento / Talento Humano",F4)))</formula>
    </cfRule>
    <cfRule type="containsText" dxfId="1026" priority="27" operator="containsText" text="Modernización y Gestión Integral de Procesos del Negocio / Procesos">
      <formula>NOT(ISERROR(SEARCH("Modernización y Gestión Integral de Procesos del Negocio / Procesos",F4)))</formula>
    </cfRule>
    <cfRule type="containsText" dxfId="1025" priority="28" operator="containsText" text="Transparencia y Cercanía al Ciudadano / Grupos de Interés">
      <formula>NOT(ISERROR(SEARCH("Transparencia y Cercanía al Ciudadano / Grupos de Interés",F4)))</formula>
    </cfRule>
    <cfRule type="containsText" dxfId="1024" priority="29" operator="containsText" text="Legitimidad y Sostenibilidad Fiscal / Resultados">
      <formula>NOT(ISERROR(SEARCH("Legitimidad y Sostenibilidad Fiscal / Resultados",F4)))</formula>
    </cfRule>
  </conditionalFormatting>
  <conditionalFormatting sqref="L4:L35">
    <cfRule type="cellIs" dxfId="1023" priority="1" operator="equal">
      <formula>0</formula>
    </cfRule>
  </conditionalFormatting>
  <conditionalFormatting sqref="O4:O35">
    <cfRule type="containsText" dxfId="1022" priority="45" operator="containsText" text="Sin medición en la vigencia">
      <formula>NOT(ISERROR(SEARCH("Sin medición en la vigencia",O4)))</formula>
    </cfRule>
    <cfRule type="cellIs" dxfId="1021" priority="46" operator="greaterThan">
      <formula>1.1</formula>
    </cfRule>
    <cfRule type="cellIs" dxfId="1020" priority="47" operator="between">
      <formula>100%</formula>
      <formula>110%</formula>
    </cfRule>
    <cfRule type="cellIs" dxfId="1019" priority="48" operator="between">
      <formula>70%</formula>
      <formula>99.9999999%</formula>
    </cfRule>
    <cfRule type="cellIs" dxfId="1018" priority="49" operator="between">
      <formula>0</formula>
      <formula>0.6999999999999</formula>
    </cfRule>
  </conditionalFormatting>
  <conditionalFormatting sqref="P4:P35">
    <cfRule type="cellIs" dxfId="1017" priority="51" operator="greaterThan">
      <formula>1.1</formula>
    </cfRule>
    <cfRule type="cellIs" dxfId="1016" priority="52" operator="between">
      <formula>100%</formula>
      <formula>110%</formula>
    </cfRule>
    <cfRule type="cellIs" dxfId="1015" priority="53" operator="between">
      <formula>70%</formula>
      <formula>99.9999999%</formula>
    </cfRule>
    <cfRule type="cellIs" dxfId="1014" priority="54" operator="between">
      <formula>0</formula>
      <formula>0.6999999999999</formula>
    </cfRule>
  </conditionalFormatting>
  <hyperlinks>
    <hyperlink ref="Q36" location="Principal!A1" display="volver al índice" xr:uid="{CD009F89-4268-488B-9067-5853AAF77E6B}"/>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0" operator="containsText" id="{60436CFA-0469-4460-89D3-79779FE39FC9}">
            <xm:f>NOT(ISERROR(SEARCH("-",P4)))</xm:f>
            <xm:f>"-"</xm:f>
            <x14:dxf>
              <fill>
                <patternFill>
                  <bgColor rgb="FF000000"/>
                </patternFill>
              </fill>
            </x14:dxf>
          </x14:cfRule>
          <xm:sqref>P4:P35</xm:sqref>
        </x14:conditionalFormatting>
      </x14:conditionalFormattings>
    </ext>
  </extLst>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A2B86-3CD6-4E8F-9359-0B8ED664DE9B}">
  <sheetPr codeName="Sheet21">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8</v>
      </c>
      <c r="E1" s="9" t="s">
        <v>536</v>
      </c>
      <c r="F1" s="9"/>
      <c r="G1" s="9"/>
      <c r="H1" s="9"/>
      <c r="I1" s="10"/>
      <c r="J1" s="11"/>
      <c r="K1" s="12"/>
      <c r="L1" s="41"/>
      <c r="M1" s="14"/>
      <c r="N1" s="14"/>
      <c r="O1" s="15"/>
      <c r="P1" s="15"/>
      <c r="Q1" s="224"/>
    </row>
    <row r="2" spans="1:17" ht="69" customHeight="1" thickBot="1" x14ac:dyDescent="0.3">
      <c r="A2" s="5"/>
      <c r="B2" s="6"/>
      <c r="C2" s="43"/>
      <c r="D2" s="43"/>
      <c r="E2" s="82" t="s">
        <v>1000</v>
      </c>
      <c r="F2" s="18"/>
      <c r="G2" s="18"/>
      <c r="H2" s="19"/>
      <c r="I2" s="10"/>
      <c r="J2" s="11"/>
      <c r="K2" s="12"/>
      <c r="L2" s="41"/>
      <c r="M2" s="20" t="s">
        <v>119</v>
      </c>
      <c r="N2" s="20"/>
      <c r="O2" s="21"/>
      <c r="P2" s="21"/>
      <c r="Q2" s="225"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57.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t="s">
        <v>2869</v>
      </c>
      <c r="M4" s="30">
        <v>0.66500000000000004</v>
      </c>
      <c r="N4" s="30">
        <v>0.33329999999999999</v>
      </c>
      <c r="O4" s="31">
        <v>0.50120300751879698</v>
      </c>
      <c r="P4" s="31">
        <v>0.50120300751879698</v>
      </c>
      <c r="Q4" s="42" t="s">
        <v>2870</v>
      </c>
    </row>
    <row r="5" spans="1:17" ht="95.25" thickTop="1" thickBot="1" x14ac:dyDescent="0.3">
      <c r="A5" s="25">
        <v>132</v>
      </c>
      <c r="B5" s="26" t="s">
        <v>438</v>
      </c>
      <c r="C5" s="27" t="s">
        <v>127</v>
      </c>
      <c r="D5" s="27" t="s">
        <v>358</v>
      </c>
      <c r="E5" s="27" t="s">
        <v>442</v>
      </c>
      <c r="F5" s="27" t="s">
        <v>442</v>
      </c>
      <c r="G5" s="27" t="s">
        <v>231</v>
      </c>
      <c r="H5" s="28">
        <v>13030000000</v>
      </c>
      <c r="I5" s="27" t="s">
        <v>123</v>
      </c>
      <c r="J5" s="27" t="s">
        <v>124</v>
      </c>
      <c r="K5" s="29" t="s">
        <v>238</v>
      </c>
      <c r="L5" s="42" t="s">
        <v>2871</v>
      </c>
      <c r="M5" s="30">
        <v>13030000000</v>
      </c>
      <c r="N5" s="30">
        <v>13088403410</v>
      </c>
      <c r="O5" s="31">
        <v>1.0044822264006139</v>
      </c>
      <c r="P5" s="31">
        <v>1.0044822264006139</v>
      </c>
      <c r="Q5" s="42" t="s">
        <v>2872</v>
      </c>
    </row>
    <row r="6" spans="1:17" ht="57.75" thickTop="1" thickBot="1" x14ac:dyDescent="0.3">
      <c r="A6" s="25">
        <v>65</v>
      </c>
      <c r="B6" s="26" t="s">
        <v>438</v>
      </c>
      <c r="C6" s="27" t="s">
        <v>127</v>
      </c>
      <c r="D6" s="27" t="s">
        <v>128</v>
      </c>
      <c r="E6" s="27" t="s">
        <v>359</v>
      </c>
      <c r="F6" s="27" t="s">
        <v>360</v>
      </c>
      <c r="G6" s="27" t="s">
        <v>122</v>
      </c>
      <c r="H6" s="28">
        <v>1</v>
      </c>
      <c r="I6" s="27" t="s">
        <v>132</v>
      </c>
      <c r="J6" s="27" t="s">
        <v>126</v>
      </c>
      <c r="K6" s="29" t="s">
        <v>15</v>
      </c>
      <c r="L6" s="42" t="s">
        <v>2869</v>
      </c>
      <c r="M6" s="30">
        <v>1</v>
      </c>
      <c r="N6" s="30">
        <v>1</v>
      </c>
      <c r="O6" s="31">
        <v>1</v>
      </c>
      <c r="P6" s="31">
        <v>1</v>
      </c>
      <c r="Q6" s="42" t="s">
        <v>537</v>
      </c>
    </row>
    <row r="7" spans="1:17" ht="132.75" thickTop="1" thickBot="1" x14ac:dyDescent="0.35">
      <c r="A7" s="25">
        <v>2</v>
      </c>
      <c r="B7" s="26" t="s">
        <v>438</v>
      </c>
      <c r="C7" s="27" t="s">
        <v>127</v>
      </c>
      <c r="D7" s="27" t="s">
        <v>265</v>
      </c>
      <c r="E7" s="27" t="s">
        <v>444</v>
      </c>
      <c r="F7" s="27" t="s">
        <v>445</v>
      </c>
      <c r="G7" s="27" t="s">
        <v>440</v>
      </c>
      <c r="H7" s="28">
        <v>79952.845705080064</v>
      </c>
      <c r="I7" s="27" t="s">
        <v>123</v>
      </c>
      <c r="J7" s="27" t="s">
        <v>124</v>
      </c>
      <c r="K7" s="29" t="s">
        <v>45</v>
      </c>
      <c r="L7" s="42" t="s">
        <v>640</v>
      </c>
      <c r="M7" s="30">
        <v>79952.845705080064</v>
      </c>
      <c r="N7" s="30">
        <v>77126.922587299559</v>
      </c>
      <c r="O7" s="31">
        <v>0.96465512774611661</v>
      </c>
      <c r="P7" s="31">
        <v>0.96465512774611661</v>
      </c>
      <c r="Q7" s="90" t="s">
        <v>2873</v>
      </c>
    </row>
    <row r="8" spans="1:17" ht="95.25" thickTop="1" thickBot="1" x14ac:dyDescent="0.3">
      <c r="A8" s="25">
        <v>133</v>
      </c>
      <c r="B8" s="26" t="s">
        <v>438</v>
      </c>
      <c r="C8" s="27" t="s">
        <v>127</v>
      </c>
      <c r="D8" s="27" t="s">
        <v>358</v>
      </c>
      <c r="E8" s="27" t="s">
        <v>237</v>
      </c>
      <c r="F8" s="27" t="s">
        <v>237</v>
      </c>
      <c r="G8" s="27" t="s">
        <v>231</v>
      </c>
      <c r="H8" s="28">
        <v>11343000000</v>
      </c>
      <c r="I8" s="27" t="s">
        <v>123</v>
      </c>
      <c r="J8" s="27" t="s">
        <v>124</v>
      </c>
      <c r="K8" s="29" t="s">
        <v>238</v>
      </c>
      <c r="L8" s="42" t="s">
        <v>2871</v>
      </c>
      <c r="M8" s="30">
        <v>11343000000</v>
      </c>
      <c r="N8" s="30">
        <v>14431384110</v>
      </c>
      <c r="O8" s="31">
        <v>1.2722722480825179</v>
      </c>
      <c r="P8" s="31">
        <v>1.2722722480825179</v>
      </c>
      <c r="Q8" s="42" t="s">
        <v>2874</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t="s">
        <v>2869</v>
      </c>
      <c r="M9" s="30">
        <v>1</v>
      </c>
      <c r="N9" s="30">
        <v>0</v>
      </c>
      <c r="O9" s="31" t="s">
        <v>406</v>
      </c>
      <c r="P9" s="31" t="s">
        <v>291</v>
      </c>
      <c r="Q9" s="42" t="s">
        <v>538</v>
      </c>
    </row>
    <row r="10" spans="1:17" ht="114" thickTop="1" thickBot="1" x14ac:dyDescent="0.35">
      <c r="A10" s="25">
        <v>109</v>
      </c>
      <c r="B10" s="26" t="s">
        <v>438</v>
      </c>
      <c r="C10" s="27" t="s">
        <v>290</v>
      </c>
      <c r="D10" s="27" t="s">
        <v>290</v>
      </c>
      <c r="E10" s="27" t="s">
        <v>317</v>
      </c>
      <c r="F10" s="27" t="s">
        <v>121</v>
      </c>
      <c r="G10" s="27" t="s">
        <v>122</v>
      </c>
      <c r="H10" s="28">
        <v>0.95</v>
      </c>
      <c r="I10" s="27" t="s">
        <v>123</v>
      </c>
      <c r="J10" s="27" t="s">
        <v>124</v>
      </c>
      <c r="K10" s="29" t="s">
        <v>93</v>
      </c>
      <c r="L10" s="42" t="s">
        <v>2875</v>
      </c>
      <c r="M10" s="30">
        <v>0.95</v>
      </c>
      <c r="N10" s="30">
        <v>0.95199999999999996</v>
      </c>
      <c r="O10" s="31">
        <v>1.0021052631578948</v>
      </c>
      <c r="P10" s="31">
        <v>1.0021052631578948</v>
      </c>
      <c r="Q10" s="90" t="s">
        <v>2876</v>
      </c>
    </row>
    <row r="11" spans="1:17" ht="409.6" thickTop="1" thickBot="1" x14ac:dyDescent="0.35">
      <c r="A11" s="25">
        <v>98</v>
      </c>
      <c r="B11" s="26" t="s">
        <v>438</v>
      </c>
      <c r="C11" s="27" t="s">
        <v>290</v>
      </c>
      <c r="D11" s="27" t="s">
        <v>446</v>
      </c>
      <c r="E11" s="27" t="s">
        <v>125</v>
      </c>
      <c r="F11" s="27" t="s">
        <v>331</v>
      </c>
      <c r="G11" s="27" t="s">
        <v>122</v>
      </c>
      <c r="H11" s="28">
        <v>0.95</v>
      </c>
      <c r="I11" s="27" t="s">
        <v>123</v>
      </c>
      <c r="J11" s="27" t="s">
        <v>126</v>
      </c>
      <c r="K11" s="29" t="s">
        <v>93</v>
      </c>
      <c r="L11" s="42" t="s">
        <v>2875</v>
      </c>
      <c r="M11" s="30">
        <v>0.95</v>
      </c>
      <c r="N11" s="30">
        <v>0.443</v>
      </c>
      <c r="O11" s="31">
        <v>0.46631578947368424</v>
      </c>
      <c r="P11" s="31">
        <v>0.46631578947368424</v>
      </c>
      <c r="Q11" s="90" t="s">
        <v>2877</v>
      </c>
    </row>
    <row r="12" spans="1:17" ht="114" thickTop="1" thickBot="1" x14ac:dyDescent="0.3">
      <c r="A12" s="25">
        <v>4</v>
      </c>
      <c r="B12" s="26" t="s">
        <v>438</v>
      </c>
      <c r="C12" s="27" t="s">
        <v>127</v>
      </c>
      <c r="D12" s="27" t="s">
        <v>268</v>
      </c>
      <c r="E12" s="27" t="s">
        <v>269</v>
      </c>
      <c r="F12" s="27" t="s">
        <v>447</v>
      </c>
      <c r="G12" s="27" t="s">
        <v>207</v>
      </c>
      <c r="H12" s="28">
        <v>364</v>
      </c>
      <c r="I12" s="27" t="s">
        <v>123</v>
      </c>
      <c r="J12" s="27" t="s">
        <v>124</v>
      </c>
      <c r="K12" s="29" t="s">
        <v>45</v>
      </c>
      <c r="L12" s="42" t="s">
        <v>2878</v>
      </c>
      <c r="M12" s="30">
        <v>364</v>
      </c>
      <c r="N12" s="30">
        <v>408</v>
      </c>
      <c r="O12" s="31">
        <v>1.1208791208791209</v>
      </c>
      <c r="P12" s="31">
        <v>1.1208791208791209</v>
      </c>
      <c r="Q12" s="42" t="s">
        <v>2879</v>
      </c>
    </row>
    <row r="13" spans="1:17" ht="114"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t="s">
        <v>2878</v>
      </c>
      <c r="M13" s="30">
        <v>1</v>
      </c>
      <c r="N13" s="30">
        <v>1</v>
      </c>
      <c r="O13" s="31">
        <v>1</v>
      </c>
      <c r="P13" s="31">
        <v>1</v>
      </c>
      <c r="Q13" s="42" t="s">
        <v>2880</v>
      </c>
    </row>
    <row r="14" spans="1:17" ht="80.25" thickTop="1" thickBot="1" x14ac:dyDescent="0.3">
      <c r="A14" s="25">
        <v>20</v>
      </c>
      <c r="B14" s="138" t="s">
        <v>449</v>
      </c>
      <c r="C14" s="140" t="s">
        <v>160</v>
      </c>
      <c r="D14" s="140" t="s">
        <v>402</v>
      </c>
      <c r="E14" s="140" t="s">
        <v>452</v>
      </c>
      <c r="F14" s="140" t="s">
        <v>453</v>
      </c>
      <c r="G14" s="140" t="s">
        <v>122</v>
      </c>
      <c r="H14" s="141">
        <v>1</v>
      </c>
      <c r="I14" s="140" t="s">
        <v>130</v>
      </c>
      <c r="J14" s="140" t="s">
        <v>126</v>
      </c>
      <c r="K14" s="142" t="s">
        <v>51</v>
      </c>
      <c r="L14" s="145" t="s">
        <v>2878</v>
      </c>
      <c r="M14" s="143"/>
      <c r="N14" s="143"/>
      <c r="O14" s="144" t="s">
        <v>406</v>
      </c>
      <c r="P14" s="144" t="s">
        <v>291</v>
      </c>
      <c r="Q14" s="145" t="s">
        <v>2881</v>
      </c>
    </row>
    <row r="15" spans="1:17" ht="64.5" thickTop="1" thickBot="1" x14ac:dyDescent="0.3">
      <c r="A15" s="25">
        <v>26</v>
      </c>
      <c r="B15" s="26" t="s">
        <v>449</v>
      </c>
      <c r="C15" s="27" t="s">
        <v>160</v>
      </c>
      <c r="D15" s="27" t="s">
        <v>278</v>
      </c>
      <c r="E15" s="27" t="s">
        <v>454</v>
      </c>
      <c r="F15" s="27" t="s">
        <v>455</v>
      </c>
      <c r="G15" s="27" t="s">
        <v>207</v>
      </c>
      <c r="H15" s="28">
        <v>8</v>
      </c>
      <c r="I15" s="27" t="s">
        <v>132</v>
      </c>
      <c r="J15" s="27" t="s">
        <v>124</v>
      </c>
      <c r="K15" s="29" t="s">
        <v>270</v>
      </c>
      <c r="L15" s="42" t="s">
        <v>2878</v>
      </c>
      <c r="M15" s="30">
        <v>8</v>
      </c>
      <c r="N15" s="30">
        <v>14</v>
      </c>
      <c r="O15" s="31">
        <v>1.75</v>
      </c>
      <c r="P15" s="31">
        <v>1.75</v>
      </c>
      <c r="Q15" s="42" t="s">
        <v>2882</v>
      </c>
    </row>
    <row r="16" spans="1:17" ht="64.5" thickTop="1" thickBot="1" x14ac:dyDescent="0.3">
      <c r="A16" s="25">
        <v>27</v>
      </c>
      <c r="B16" s="26" t="s">
        <v>449</v>
      </c>
      <c r="C16" s="27" t="s">
        <v>160</v>
      </c>
      <c r="D16" s="27" t="s">
        <v>277</v>
      </c>
      <c r="E16" s="27" t="s">
        <v>456</v>
      </c>
      <c r="F16" s="27" t="s">
        <v>457</v>
      </c>
      <c r="G16" s="27" t="s">
        <v>207</v>
      </c>
      <c r="H16" s="28">
        <v>19</v>
      </c>
      <c r="I16" s="27" t="s">
        <v>132</v>
      </c>
      <c r="J16" s="27" t="s">
        <v>124</v>
      </c>
      <c r="K16" s="29" t="s">
        <v>270</v>
      </c>
      <c r="L16" s="42" t="s">
        <v>2878</v>
      </c>
      <c r="M16" s="30">
        <v>19</v>
      </c>
      <c r="N16" s="30">
        <v>23</v>
      </c>
      <c r="O16" s="31">
        <v>1.2105263157894737</v>
      </c>
      <c r="P16" s="31">
        <v>1.2105263157894737</v>
      </c>
      <c r="Q16" s="42" t="s">
        <v>2883</v>
      </c>
    </row>
    <row r="17" spans="1:17" ht="39"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42" t="s">
        <v>2869</v>
      </c>
      <c r="M17" s="30">
        <v>10.199999999999999</v>
      </c>
      <c r="N17" s="30">
        <v>5.6111111111111107</v>
      </c>
      <c r="O17" s="31">
        <v>1.8178217821782179</v>
      </c>
      <c r="P17" s="31">
        <v>1.8178217821782179</v>
      </c>
      <c r="Q17" s="42" t="s">
        <v>2884</v>
      </c>
    </row>
    <row r="18" spans="1:17" ht="76.5" thickTop="1" thickBot="1" x14ac:dyDescent="0.3">
      <c r="A18" s="25">
        <v>9</v>
      </c>
      <c r="B18" s="26" t="s">
        <v>449</v>
      </c>
      <c r="C18" s="27" t="s">
        <v>133</v>
      </c>
      <c r="D18" s="27" t="s">
        <v>275</v>
      </c>
      <c r="E18" s="27" t="s">
        <v>458</v>
      </c>
      <c r="F18" s="27" t="s">
        <v>459</v>
      </c>
      <c r="G18" s="27" t="s">
        <v>122</v>
      </c>
      <c r="H18" s="28">
        <v>1</v>
      </c>
      <c r="I18" s="27" t="s">
        <v>132</v>
      </c>
      <c r="J18" s="27" t="s">
        <v>124</v>
      </c>
      <c r="K18" s="29" t="s">
        <v>57</v>
      </c>
      <c r="L18" s="42" t="s">
        <v>2878</v>
      </c>
      <c r="M18" s="30">
        <v>1</v>
      </c>
      <c r="N18" s="30">
        <v>1</v>
      </c>
      <c r="O18" s="31">
        <v>1</v>
      </c>
      <c r="P18" s="31">
        <v>1</v>
      </c>
      <c r="Q18" s="42" t="s">
        <v>2885</v>
      </c>
    </row>
    <row r="19" spans="1:17" ht="114" thickTop="1" thickBot="1" x14ac:dyDescent="0.3">
      <c r="A19" s="25">
        <v>71</v>
      </c>
      <c r="B19" s="26" t="s">
        <v>460</v>
      </c>
      <c r="C19" s="27" t="s">
        <v>149</v>
      </c>
      <c r="D19" s="27" t="s">
        <v>461</v>
      </c>
      <c r="E19" s="27" t="s">
        <v>174</v>
      </c>
      <c r="F19" s="27" t="s">
        <v>462</v>
      </c>
      <c r="G19" s="27" t="s">
        <v>122</v>
      </c>
      <c r="H19" s="28">
        <v>1</v>
      </c>
      <c r="I19" s="27" t="s">
        <v>153</v>
      </c>
      <c r="J19" s="27" t="s">
        <v>126</v>
      </c>
      <c r="K19" s="29" t="s">
        <v>13</v>
      </c>
      <c r="L19" s="42" t="s">
        <v>2869</v>
      </c>
      <c r="M19" s="30">
        <v>1</v>
      </c>
      <c r="N19" s="30">
        <v>0.71450000000000002</v>
      </c>
      <c r="O19" s="31">
        <v>0.71450000000000002</v>
      </c>
      <c r="P19" s="31">
        <v>0.71450000000000002</v>
      </c>
      <c r="Q19" s="42" t="s">
        <v>2886</v>
      </c>
    </row>
    <row r="20" spans="1:17" ht="57.75" thickTop="1" thickBot="1" x14ac:dyDescent="0.3">
      <c r="A20" s="25">
        <v>134</v>
      </c>
      <c r="B20" s="26" t="s">
        <v>460</v>
      </c>
      <c r="C20" s="27" t="s">
        <v>203</v>
      </c>
      <c r="D20" s="27" t="s">
        <v>239</v>
      </c>
      <c r="E20" s="27" t="s">
        <v>463</v>
      </c>
      <c r="F20" s="27" t="s">
        <v>464</v>
      </c>
      <c r="G20" s="27" t="s">
        <v>207</v>
      </c>
      <c r="H20" s="28">
        <v>40</v>
      </c>
      <c r="I20" s="27" t="s">
        <v>132</v>
      </c>
      <c r="J20" s="27" t="s">
        <v>124</v>
      </c>
      <c r="K20" s="29" t="s">
        <v>238</v>
      </c>
      <c r="L20" s="42" t="s">
        <v>2878</v>
      </c>
      <c r="M20" s="30">
        <v>40</v>
      </c>
      <c r="N20" s="30">
        <v>42</v>
      </c>
      <c r="O20" s="31">
        <v>1.05</v>
      </c>
      <c r="P20" s="31">
        <v>1.05</v>
      </c>
      <c r="Q20" s="42" t="s">
        <v>2887</v>
      </c>
    </row>
    <row r="21" spans="1:17" ht="57.75" thickTop="1" thickBot="1" x14ac:dyDescent="0.3">
      <c r="A21" s="25">
        <v>235</v>
      </c>
      <c r="B21" s="26" t="s">
        <v>460</v>
      </c>
      <c r="C21" s="27" t="s">
        <v>194</v>
      </c>
      <c r="D21" s="27" t="s">
        <v>389</v>
      </c>
      <c r="E21" s="27" t="s">
        <v>246</v>
      </c>
      <c r="F21" s="27" t="s">
        <v>247</v>
      </c>
      <c r="G21" s="27" t="s">
        <v>440</v>
      </c>
      <c r="H21" s="28">
        <v>112000000.00000003</v>
      </c>
      <c r="I21" s="27" t="s">
        <v>123</v>
      </c>
      <c r="J21" s="27" t="s">
        <v>124</v>
      </c>
      <c r="K21" s="29" t="s">
        <v>36</v>
      </c>
      <c r="L21" s="42" t="s">
        <v>2871</v>
      </c>
      <c r="M21" s="30">
        <v>112000000.00000003</v>
      </c>
      <c r="N21" s="30">
        <v>112800648</v>
      </c>
      <c r="O21" s="31">
        <v>1.0071486428571426</v>
      </c>
      <c r="P21" s="31">
        <v>1.0071486428571426</v>
      </c>
      <c r="Q21" s="42" t="s">
        <v>2888</v>
      </c>
    </row>
    <row r="22" spans="1:17" ht="48.75" thickTop="1" thickBot="1" x14ac:dyDescent="0.3">
      <c r="A22" s="25">
        <v>135</v>
      </c>
      <c r="B22" s="26" t="s">
        <v>460</v>
      </c>
      <c r="C22" s="27" t="s">
        <v>203</v>
      </c>
      <c r="D22" s="27" t="s">
        <v>465</v>
      </c>
      <c r="E22" s="27" t="s">
        <v>465</v>
      </c>
      <c r="F22" s="27" t="s">
        <v>466</v>
      </c>
      <c r="G22" s="27" t="s">
        <v>207</v>
      </c>
      <c r="H22" s="28">
        <v>10</v>
      </c>
      <c r="I22" s="27" t="s">
        <v>132</v>
      </c>
      <c r="J22" s="27" t="s">
        <v>124</v>
      </c>
      <c r="K22" s="29" t="s">
        <v>238</v>
      </c>
      <c r="L22" s="42" t="s">
        <v>2871</v>
      </c>
      <c r="M22" s="30">
        <v>10</v>
      </c>
      <c r="N22" s="30">
        <v>11</v>
      </c>
      <c r="O22" s="31">
        <v>1.1000000000000001</v>
      </c>
      <c r="P22" s="31">
        <v>1.1000000000000001</v>
      </c>
      <c r="Q22" s="42" t="s">
        <v>2889</v>
      </c>
    </row>
    <row r="23" spans="1:17" ht="76.5" thickTop="1" thickBot="1" x14ac:dyDescent="0.3">
      <c r="A23" s="25">
        <v>104</v>
      </c>
      <c r="B23" s="26" t="s">
        <v>460</v>
      </c>
      <c r="C23" s="27" t="s">
        <v>194</v>
      </c>
      <c r="D23" s="27" t="s">
        <v>319</v>
      </c>
      <c r="E23" s="27" t="s">
        <v>320</v>
      </c>
      <c r="F23" s="27" t="s">
        <v>467</v>
      </c>
      <c r="G23" s="27" t="s">
        <v>122</v>
      </c>
      <c r="H23" s="28">
        <v>0.56696066745169371</v>
      </c>
      <c r="I23" s="27" t="s">
        <v>123</v>
      </c>
      <c r="J23" s="27" t="s">
        <v>261</v>
      </c>
      <c r="K23" s="29" t="s">
        <v>87</v>
      </c>
      <c r="L23" s="42" t="s">
        <v>2890</v>
      </c>
      <c r="M23" s="30">
        <v>0.56696066745169371</v>
      </c>
      <c r="N23" s="30">
        <v>0.83430000000000004</v>
      </c>
      <c r="O23" s="31">
        <v>1.4715306508825574</v>
      </c>
      <c r="P23" s="31">
        <v>1.4715306508825574</v>
      </c>
      <c r="Q23" s="44" t="s">
        <v>2891</v>
      </c>
    </row>
    <row r="24" spans="1:17" ht="76.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42" t="s">
        <v>2871</v>
      </c>
      <c r="M24" s="30">
        <v>1</v>
      </c>
      <c r="N24" s="30">
        <v>1</v>
      </c>
      <c r="O24" s="31">
        <v>1</v>
      </c>
      <c r="P24" s="31">
        <v>1</v>
      </c>
      <c r="Q24" s="42" t="s">
        <v>2892</v>
      </c>
    </row>
    <row r="25" spans="1:17" ht="64.5" thickTop="1" thickBot="1" x14ac:dyDescent="0.3">
      <c r="A25" s="25">
        <v>10</v>
      </c>
      <c r="B25" s="26" t="s">
        <v>460</v>
      </c>
      <c r="C25" s="27" t="s">
        <v>160</v>
      </c>
      <c r="D25" s="27" t="s">
        <v>405</v>
      </c>
      <c r="E25" s="27" t="s">
        <v>469</v>
      </c>
      <c r="F25" s="27" t="s">
        <v>470</v>
      </c>
      <c r="G25" s="27" t="s">
        <v>207</v>
      </c>
      <c r="H25" s="28">
        <v>2</v>
      </c>
      <c r="I25" s="27" t="s">
        <v>132</v>
      </c>
      <c r="J25" s="27" t="s">
        <v>124</v>
      </c>
      <c r="K25" s="29" t="s">
        <v>270</v>
      </c>
      <c r="L25" s="42" t="s">
        <v>2878</v>
      </c>
      <c r="M25" s="30">
        <v>2</v>
      </c>
      <c r="N25" s="30">
        <v>4</v>
      </c>
      <c r="O25" s="31">
        <v>2</v>
      </c>
      <c r="P25" s="31">
        <v>2</v>
      </c>
      <c r="Q25" s="42" t="s">
        <v>2893</v>
      </c>
    </row>
    <row r="26" spans="1:17" ht="57.75" thickTop="1" thickBot="1" x14ac:dyDescent="0.3">
      <c r="A26" s="25">
        <v>11</v>
      </c>
      <c r="B26" s="26" t="s">
        <v>460</v>
      </c>
      <c r="C26" s="27" t="s">
        <v>203</v>
      </c>
      <c r="D26" s="27" t="s">
        <v>471</v>
      </c>
      <c r="E26" s="27" t="s">
        <v>472</v>
      </c>
      <c r="F26" s="27" t="s">
        <v>473</v>
      </c>
      <c r="G26" s="27" t="s">
        <v>207</v>
      </c>
      <c r="H26" s="28">
        <v>600</v>
      </c>
      <c r="I26" s="27" t="s">
        <v>123</v>
      </c>
      <c r="J26" s="27" t="s">
        <v>124</v>
      </c>
      <c r="K26" s="29" t="s">
        <v>49</v>
      </c>
      <c r="L26" s="42" t="s">
        <v>2878</v>
      </c>
      <c r="M26" s="30">
        <v>600</v>
      </c>
      <c r="N26" s="30">
        <v>1596</v>
      </c>
      <c r="O26" s="31">
        <v>2.66</v>
      </c>
      <c r="P26" s="31">
        <v>2</v>
      </c>
      <c r="Q26" s="42" t="s">
        <v>2894</v>
      </c>
    </row>
    <row r="27" spans="1:17" ht="57.75" thickTop="1" thickBot="1" x14ac:dyDescent="0.3">
      <c r="A27" s="25">
        <v>12</v>
      </c>
      <c r="B27" s="26" t="s">
        <v>460</v>
      </c>
      <c r="C27" s="27" t="s">
        <v>203</v>
      </c>
      <c r="D27" s="27" t="s">
        <v>475</v>
      </c>
      <c r="E27" s="27" t="s">
        <v>476</v>
      </c>
      <c r="F27" s="27" t="s">
        <v>477</v>
      </c>
      <c r="G27" s="27" t="s">
        <v>207</v>
      </c>
      <c r="H27" s="28">
        <v>200</v>
      </c>
      <c r="I27" s="27" t="s">
        <v>123</v>
      </c>
      <c r="J27" s="27" t="s">
        <v>124</v>
      </c>
      <c r="K27" s="29" t="s">
        <v>49</v>
      </c>
      <c r="L27" s="42" t="s">
        <v>2878</v>
      </c>
      <c r="M27" s="30">
        <v>200</v>
      </c>
      <c r="N27" s="30">
        <v>478</v>
      </c>
      <c r="O27" s="31">
        <v>2.39</v>
      </c>
      <c r="P27" s="31">
        <v>2</v>
      </c>
      <c r="Q27" s="42" t="s">
        <v>2895</v>
      </c>
    </row>
    <row r="28" spans="1:17" ht="57.75" thickTop="1" thickBot="1" x14ac:dyDescent="0.3">
      <c r="A28" s="25">
        <v>23</v>
      </c>
      <c r="B28" s="26" t="s">
        <v>460</v>
      </c>
      <c r="C28" s="27" t="s">
        <v>194</v>
      </c>
      <c r="D28" s="27" t="s">
        <v>389</v>
      </c>
      <c r="E28" s="27" t="s">
        <v>478</v>
      </c>
      <c r="F28" s="27" t="s">
        <v>479</v>
      </c>
      <c r="G28" s="27" t="s">
        <v>207</v>
      </c>
      <c r="H28" s="28">
        <v>1</v>
      </c>
      <c r="I28" s="27" t="s">
        <v>123</v>
      </c>
      <c r="J28" s="27" t="s">
        <v>124</v>
      </c>
      <c r="K28" s="29" t="s">
        <v>36</v>
      </c>
      <c r="L28" s="42" t="s">
        <v>2871</v>
      </c>
      <c r="M28" s="30">
        <v>1</v>
      </c>
      <c r="N28" s="30">
        <v>1</v>
      </c>
      <c r="O28" s="31">
        <v>1</v>
      </c>
      <c r="P28" s="31">
        <v>1</v>
      </c>
      <c r="Q28" s="42" t="s">
        <v>2896</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42" t="s">
        <v>2869</v>
      </c>
      <c r="M29" s="30">
        <v>1</v>
      </c>
      <c r="N29" s="30">
        <v>1</v>
      </c>
      <c r="O29" s="31">
        <v>1</v>
      </c>
      <c r="P29" s="31">
        <v>1</v>
      </c>
      <c r="Q29" s="42" t="s">
        <v>2897</v>
      </c>
    </row>
    <row r="30" spans="1:17" ht="48.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42" t="s">
        <v>2869</v>
      </c>
      <c r="M30" s="30">
        <v>1</v>
      </c>
      <c r="N30" s="30">
        <v>1</v>
      </c>
      <c r="O30" s="31">
        <v>1</v>
      </c>
      <c r="P30" s="31">
        <v>1</v>
      </c>
      <c r="Q30" s="42" t="s">
        <v>539</v>
      </c>
    </row>
    <row r="31" spans="1:17" ht="48.75" thickTop="1" thickBot="1" x14ac:dyDescent="0.3">
      <c r="A31" s="25">
        <v>67</v>
      </c>
      <c r="B31" s="26" t="s">
        <v>480</v>
      </c>
      <c r="C31" s="27" t="s">
        <v>149</v>
      </c>
      <c r="D31" s="27" t="s">
        <v>461</v>
      </c>
      <c r="E31" s="27" t="s">
        <v>175</v>
      </c>
      <c r="F31" s="27" t="s">
        <v>176</v>
      </c>
      <c r="G31" s="27" t="s">
        <v>122</v>
      </c>
      <c r="H31" s="28">
        <v>1</v>
      </c>
      <c r="I31" s="27" t="s">
        <v>173</v>
      </c>
      <c r="J31" s="27" t="s">
        <v>126</v>
      </c>
      <c r="K31" s="29" t="s">
        <v>15</v>
      </c>
      <c r="L31" s="42" t="s">
        <v>2869</v>
      </c>
      <c r="M31" s="30">
        <v>1</v>
      </c>
      <c r="N31" s="30">
        <v>0.90333333333333332</v>
      </c>
      <c r="O31" s="31">
        <v>0.90333333333333332</v>
      </c>
      <c r="P31" s="31">
        <v>0.90333333333333332</v>
      </c>
      <c r="Q31" s="42" t="s">
        <v>2898</v>
      </c>
    </row>
    <row r="32" spans="1:17" ht="48.75" thickTop="1" thickBot="1" x14ac:dyDescent="0.3">
      <c r="A32" s="25">
        <v>72</v>
      </c>
      <c r="B32" s="26" t="s">
        <v>480</v>
      </c>
      <c r="C32" s="27" t="s">
        <v>149</v>
      </c>
      <c r="D32" s="27" t="s">
        <v>461</v>
      </c>
      <c r="E32" s="27" t="s">
        <v>481</v>
      </c>
      <c r="F32" s="27" t="s">
        <v>482</v>
      </c>
      <c r="G32" s="27" t="s">
        <v>122</v>
      </c>
      <c r="H32" s="28">
        <v>0.75</v>
      </c>
      <c r="I32" s="27" t="s">
        <v>153</v>
      </c>
      <c r="J32" s="27" t="s">
        <v>126</v>
      </c>
      <c r="K32" s="29" t="s">
        <v>13</v>
      </c>
      <c r="L32" s="42" t="s">
        <v>2869</v>
      </c>
      <c r="M32" s="30">
        <v>0.75</v>
      </c>
      <c r="N32" s="30">
        <v>1.4590000000000001</v>
      </c>
      <c r="O32" s="31">
        <v>1.9453333333333334</v>
      </c>
      <c r="P32" s="31">
        <v>1.9453333333333334</v>
      </c>
      <c r="Q32" s="42" t="s">
        <v>2899</v>
      </c>
    </row>
    <row r="33" spans="1:17" ht="64.5" thickTop="1" thickBot="1" x14ac:dyDescent="0.3">
      <c r="A33" s="25">
        <v>68</v>
      </c>
      <c r="B33" s="26" t="s">
        <v>480</v>
      </c>
      <c r="C33" s="27" t="s">
        <v>149</v>
      </c>
      <c r="D33" s="27" t="s">
        <v>461</v>
      </c>
      <c r="E33" s="27" t="s">
        <v>483</v>
      </c>
      <c r="F33" s="27" t="s">
        <v>484</v>
      </c>
      <c r="G33" s="27" t="s">
        <v>122</v>
      </c>
      <c r="H33" s="28">
        <v>1</v>
      </c>
      <c r="I33" s="27" t="s">
        <v>153</v>
      </c>
      <c r="J33" s="27" t="s">
        <v>126</v>
      </c>
      <c r="K33" s="29" t="s">
        <v>15</v>
      </c>
      <c r="L33" s="42" t="s">
        <v>2869</v>
      </c>
      <c r="M33" s="30">
        <v>1</v>
      </c>
      <c r="N33" s="30">
        <v>0.75</v>
      </c>
      <c r="O33" s="31">
        <v>0.75</v>
      </c>
      <c r="P33" s="31">
        <v>0.75</v>
      </c>
      <c r="Q33" s="42" t="s">
        <v>2900</v>
      </c>
    </row>
    <row r="34" spans="1:17" ht="57.75" thickTop="1" thickBot="1" x14ac:dyDescent="0.3">
      <c r="A34" s="25">
        <v>64</v>
      </c>
      <c r="B34" s="26" t="s">
        <v>480</v>
      </c>
      <c r="C34" s="27" t="s">
        <v>149</v>
      </c>
      <c r="D34" s="27" t="s">
        <v>150</v>
      </c>
      <c r="E34" s="27" t="s">
        <v>151</v>
      </c>
      <c r="F34" s="27" t="s">
        <v>152</v>
      </c>
      <c r="G34" s="27" t="s">
        <v>122</v>
      </c>
      <c r="H34" s="28">
        <v>1</v>
      </c>
      <c r="I34" s="27" t="s">
        <v>153</v>
      </c>
      <c r="J34" s="27" t="s">
        <v>126</v>
      </c>
      <c r="K34" s="29" t="s">
        <v>7</v>
      </c>
      <c r="L34" s="42" t="s">
        <v>2869</v>
      </c>
      <c r="M34" s="30">
        <v>1</v>
      </c>
      <c r="N34" s="30">
        <v>0.90900000000000003</v>
      </c>
      <c r="O34" s="31">
        <v>0.90900000000000003</v>
      </c>
      <c r="P34" s="31">
        <v>0.90900000000000003</v>
      </c>
      <c r="Q34" s="42" t="s">
        <v>2901</v>
      </c>
    </row>
    <row r="35" spans="1:17" ht="264"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42" t="s">
        <v>2902</v>
      </c>
      <c r="M35" s="30">
        <v>0.9</v>
      </c>
      <c r="N35" s="30">
        <v>1.1333333333333331</v>
      </c>
      <c r="O35" s="31">
        <v>1.2592592592592589</v>
      </c>
      <c r="P35" s="31">
        <v>1.2592592592592589</v>
      </c>
      <c r="Q35" s="101" t="s">
        <v>2903</v>
      </c>
    </row>
    <row r="36" spans="1:17" ht="34.5" thickTop="1" x14ac:dyDescent="0.35">
      <c r="M36" s="320"/>
      <c r="N36" s="320"/>
      <c r="O36" s="317" t="s">
        <v>157</v>
      </c>
      <c r="P36" s="318">
        <v>1.1740122033630689</v>
      </c>
      <c r="Q36" s="319" t="s">
        <v>158</v>
      </c>
    </row>
  </sheetData>
  <sheetProtection algorithmName="SHA-512" hashValue="lBBA6r+XXYIWB4gXZSGUL5pR2ZplsXuqu5mY0u16kWyTRB9P5uwzEwjxRiqF0q8r65DP3MKTrRLIz35VB4p2sw==" saltValue="SY2mOvtbCHxTqEEiKn1uuA==" spinCount="100000" sheet="1" formatCells="0" formatColumns="0"/>
  <autoFilter ref="A3:Q35" xr:uid="{00000000-0001-0000-0400-000000000000}"/>
  <conditionalFormatting sqref="B4:B35">
    <cfRule type="containsText" dxfId="1012" priority="44" operator="containsText" text="Normatividad al Servicio del Cambio / Procesos">
      <formula>NOT(ISERROR(SEARCH("Normatividad al Servicio del Cambio / Procesos",B4)))</formula>
    </cfRule>
    <cfRule type="containsText" dxfId="1011" priority="71" operator="containsText" text="Transparencia y Cercanía al Ciudadano / Grupos de Interés ">
      <formula>NOT(ISERROR(SEARCH("Transparencia y Cercanía al Ciudadano / Grupos de Interés ",B4)))</formula>
    </cfRule>
    <cfRule type="containsText" dxfId="1010" priority="72" operator="containsText" text="Apoyo a la Modernización DIAN / Procesos">
      <formula>NOT(ISERROR(SEARCH("Apoyo a la Modernización DIAN / Procesos",B4)))</formula>
    </cfRule>
    <cfRule type="containsText" dxfId="1009" priority="73" operator="containsText" text="Transformación Cultural y Gestión del Cambio / Talento Humano">
      <formula>NOT(ISERROR(SEARCH("Transformación Cultural y Gestión del Cambio / Talento Humano",B4)))</formula>
    </cfRule>
    <cfRule type="containsText" dxfId="1008" priority="74"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1007" priority="58" operator="containsText" text="Modernización y Gestión Integral de Procesos del Negocio / Procesos">
      <formula>NOT(ISERROR(SEARCH("Modernización y Gestión Integral de Procesos del Negocio / Procesos",C4)))</formula>
    </cfRule>
    <cfRule type="containsText" dxfId="1006" priority="59" operator="containsText" text="Transparencia y Cercanía al Ciudadano / Grupos de Interés">
      <formula>NOT(ISERROR(SEARCH("Transparencia y Cercanía al Ciudadano / Grupos de Interés",C4)))</formula>
    </cfRule>
    <cfRule type="containsText" dxfId="1005" priority="60" operator="containsText" text="Legitimidad y Sostenibilidad Fiscal / Resultados">
      <formula>NOT(ISERROR(SEARCH("Legitimidad y Sostenibilidad Fiscal / Resultados",C4)))</formula>
    </cfRule>
  </conditionalFormatting>
  <conditionalFormatting sqref="F4:G35 C4:D35">
    <cfRule type="containsText" dxfId="1004" priority="57" operator="containsText" text="Aprendizaje y Crecimiento / Talento Humano">
      <formula>NOT(ISERROR(SEARCH("Aprendizaje y Crecimiento / Talento Humano",C4)))</formula>
    </cfRule>
  </conditionalFormatting>
  <conditionalFormatting sqref="H4:H35 M4:N35">
    <cfRule type="expression" dxfId="1003" priority="49">
      <formula>$G4&lt;&gt;"Porcentaje"</formula>
    </cfRule>
    <cfRule type="expression" dxfId="1002" priority="50">
      <formula>$G4="Porcentaje"</formula>
    </cfRule>
  </conditionalFormatting>
  <conditionalFormatting sqref="I4:J35 F10:G34">
    <cfRule type="containsText" dxfId="1001" priority="45" operator="containsText" text="Aprendizaje y Crecimiento / Talento Humano">
      <formula>NOT(ISERROR(SEARCH("Aprendizaje y Crecimiento / Talento Humano",F4)))</formula>
    </cfRule>
    <cfRule type="containsText" dxfId="1000" priority="46" operator="containsText" text="Modernización y Gestión Integral de Procesos del Negocio / Procesos">
      <formula>NOT(ISERROR(SEARCH("Modernización y Gestión Integral de Procesos del Negocio / Procesos",F4)))</formula>
    </cfRule>
    <cfRule type="containsText" dxfId="999" priority="47" operator="containsText" text="Transparencia y Cercanía al Ciudadano / Grupos de Interés">
      <formula>NOT(ISERROR(SEARCH("Transparencia y Cercanía al Ciudadano / Grupos de Interés",F4)))</formula>
    </cfRule>
    <cfRule type="containsText" dxfId="998" priority="48" operator="containsText" text="Legitimidad y Sostenibilidad Fiscal / Resultados">
      <formula>NOT(ISERROR(SEARCH("Legitimidad y Sostenibilidad Fiscal / Resultados",F4)))</formula>
    </cfRule>
  </conditionalFormatting>
  <conditionalFormatting sqref="L4:L35">
    <cfRule type="cellIs" dxfId="997" priority="20" operator="equal">
      <formula>0</formula>
    </cfRule>
  </conditionalFormatting>
  <conditionalFormatting sqref="O4:O35">
    <cfRule type="containsText" dxfId="996" priority="61" operator="containsText" text="Sin medición en la vigencia">
      <formula>NOT(ISERROR(SEARCH("Sin medición en la vigencia",O4)))</formula>
    </cfRule>
    <cfRule type="cellIs" dxfId="995" priority="62" operator="greaterThan">
      <formula>1.1</formula>
    </cfRule>
    <cfRule type="cellIs" dxfId="994" priority="63" operator="between">
      <formula>100%</formula>
      <formula>110%</formula>
    </cfRule>
    <cfRule type="cellIs" dxfId="993" priority="64" operator="between">
      <formula>70%</formula>
      <formula>99.9999999%</formula>
    </cfRule>
    <cfRule type="cellIs" dxfId="992" priority="65" operator="between">
      <formula>0</formula>
      <formula>0.6999999999999</formula>
    </cfRule>
  </conditionalFormatting>
  <conditionalFormatting sqref="P4:P35">
    <cfRule type="cellIs" dxfId="991" priority="67" operator="greaterThan">
      <formula>1.1</formula>
    </cfRule>
    <cfRule type="cellIs" dxfId="990" priority="68" operator="between">
      <formula>100%</formula>
      <formula>110%</formula>
    </cfRule>
    <cfRule type="cellIs" dxfId="989" priority="69" operator="between">
      <formula>70%</formula>
      <formula>99.9999999%</formula>
    </cfRule>
    <cfRule type="cellIs" dxfId="988" priority="70" operator="between">
      <formula>0</formula>
      <formula>0.6999999999999</formula>
    </cfRule>
  </conditionalFormatting>
  <conditionalFormatting sqref="Q6">
    <cfRule type="cellIs" dxfId="987" priority="14" operator="equal">
      <formula>0</formula>
    </cfRule>
  </conditionalFormatting>
  <conditionalFormatting sqref="Q9">
    <cfRule type="cellIs" dxfId="986" priority="15" operator="equal">
      <formula>0</formula>
    </cfRule>
  </conditionalFormatting>
  <conditionalFormatting sqref="Q19">
    <cfRule type="cellIs" dxfId="985" priority="1" operator="equal">
      <formula>0</formula>
    </cfRule>
  </conditionalFormatting>
  <conditionalFormatting sqref="Q32:Q34">
    <cfRule type="cellIs" dxfId="984" priority="2" operator="equal">
      <formula>0</formula>
    </cfRule>
  </conditionalFormatting>
  <hyperlinks>
    <hyperlink ref="Q36" location="Principal!A1" display="volver al índice" xr:uid="{A0DAD8B7-46BB-4005-B1AD-7644C31A7C6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6" operator="containsText" id="{CA5CFE39-D776-4EA4-A495-F034F0914A99}">
            <xm:f>NOT(ISERROR(SEARCH("-",P4)))</xm:f>
            <xm:f>"-"</xm:f>
            <x14:dxf>
              <fill>
                <patternFill>
                  <bgColor rgb="FF000000"/>
                </patternFill>
              </fill>
            </x14:dxf>
          </x14:cfRule>
          <xm:sqref>P4:P35</xm:sqref>
        </x14:conditionalFormatting>
      </x14:conditionalFormattings>
    </ext>
  </extLst>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8EB75-588F-4926-B651-C949E9EECF2C}">
  <sheetPr codeName="Sheet22">
    <pageSetUpPr fitToPage="1"/>
  </sheetPr>
  <dimension ref="A1:Q3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9</v>
      </c>
      <c r="E1" s="9" t="s">
        <v>420</v>
      </c>
      <c r="F1" s="9"/>
      <c r="G1" s="9"/>
      <c r="H1" s="9"/>
      <c r="I1" s="10"/>
      <c r="J1" s="11"/>
      <c r="K1" s="12"/>
      <c r="L1" s="41"/>
      <c r="M1" s="14"/>
      <c r="N1" s="14"/>
      <c r="O1" s="15"/>
      <c r="P1" s="15"/>
      <c r="Q1" s="224"/>
    </row>
    <row r="2" spans="1:17" ht="69" customHeight="1" thickBot="1" x14ac:dyDescent="0.3">
      <c r="A2" s="5"/>
      <c r="B2" s="6"/>
      <c r="C2" s="43"/>
      <c r="D2" s="43"/>
      <c r="E2" s="82" t="s">
        <v>1000</v>
      </c>
      <c r="F2" s="18"/>
      <c r="G2" s="18"/>
      <c r="H2" s="19"/>
      <c r="I2" s="10"/>
      <c r="J2" s="11"/>
      <c r="K2" s="12"/>
      <c r="L2" s="41"/>
      <c r="M2" s="20" t="s">
        <v>119</v>
      </c>
      <c r="N2" s="20"/>
      <c r="O2" s="21"/>
      <c r="P2" s="21"/>
      <c r="Q2" s="225"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207.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382</v>
      </c>
      <c r="M4" s="30">
        <v>0.66500000000000004</v>
      </c>
      <c r="N4" s="30">
        <v>1</v>
      </c>
      <c r="O4" s="31">
        <v>1.5037593984962405</v>
      </c>
      <c r="P4" s="31">
        <v>1.5037593984962405</v>
      </c>
      <c r="Q4" s="329" t="s">
        <v>1784</v>
      </c>
    </row>
    <row r="5" spans="1:17" ht="409.6" thickTop="1" thickBot="1" x14ac:dyDescent="0.3">
      <c r="A5" s="25">
        <v>132</v>
      </c>
      <c r="B5" s="26" t="s">
        <v>438</v>
      </c>
      <c r="C5" s="27" t="s">
        <v>127</v>
      </c>
      <c r="D5" s="27" t="s">
        <v>358</v>
      </c>
      <c r="E5" s="27" t="s">
        <v>442</v>
      </c>
      <c r="F5" s="27" t="s">
        <v>442</v>
      </c>
      <c r="G5" s="27" t="s">
        <v>231</v>
      </c>
      <c r="H5" s="28">
        <v>112050000000</v>
      </c>
      <c r="I5" s="27" t="s">
        <v>123</v>
      </c>
      <c r="J5" s="27" t="s">
        <v>124</v>
      </c>
      <c r="K5" s="29" t="s">
        <v>238</v>
      </c>
      <c r="L5" s="52" t="s">
        <v>443</v>
      </c>
      <c r="M5" s="30">
        <v>112050000000</v>
      </c>
      <c r="N5" s="30">
        <v>165889217297</v>
      </c>
      <c r="O5" s="31">
        <v>1.4804927915841142</v>
      </c>
      <c r="P5" s="31">
        <v>1.4804927915841142</v>
      </c>
      <c r="Q5" s="44" t="s">
        <v>1785</v>
      </c>
    </row>
    <row r="6" spans="1:17" ht="114" thickTop="1" thickBot="1" x14ac:dyDescent="0.3">
      <c r="A6" s="25">
        <v>65</v>
      </c>
      <c r="B6" s="26" t="s">
        <v>438</v>
      </c>
      <c r="C6" s="27" t="s">
        <v>127</v>
      </c>
      <c r="D6" s="27" t="s">
        <v>128</v>
      </c>
      <c r="E6" s="27" t="s">
        <v>359</v>
      </c>
      <c r="F6" s="27" t="s">
        <v>360</v>
      </c>
      <c r="G6" s="27" t="s">
        <v>122</v>
      </c>
      <c r="H6" s="28">
        <v>0.7</v>
      </c>
      <c r="I6" s="27" t="s">
        <v>132</v>
      </c>
      <c r="J6" s="27" t="s">
        <v>126</v>
      </c>
      <c r="K6" s="29" t="s">
        <v>15</v>
      </c>
      <c r="L6" s="52" t="s">
        <v>382</v>
      </c>
      <c r="M6" s="30">
        <v>0.7</v>
      </c>
      <c r="N6" s="30">
        <v>1</v>
      </c>
      <c r="O6" s="31">
        <v>1.4285714285714286</v>
      </c>
      <c r="P6" s="31">
        <v>1.4285714285714286</v>
      </c>
      <c r="Q6" s="44" t="s">
        <v>1786</v>
      </c>
    </row>
    <row r="7" spans="1:17" ht="339" thickTop="1" thickBot="1" x14ac:dyDescent="0.3">
      <c r="A7" s="25">
        <v>2</v>
      </c>
      <c r="B7" s="26" t="s">
        <v>438</v>
      </c>
      <c r="C7" s="27" t="s">
        <v>127</v>
      </c>
      <c r="D7" s="27" t="s">
        <v>265</v>
      </c>
      <c r="E7" s="27" t="s">
        <v>444</v>
      </c>
      <c r="F7" s="27" t="s">
        <v>445</v>
      </c>
      <c r="G7" s="27" t="s">
        <v>440</v>
      </c>
      <c r="H7" s="28">
        <v>267027.39596201782</v>
      </c>
      <c r="I7" s="27" t="s">
        <v>123</v>
      </c>
      <c r="J7" s="27" t="s">
        <v>124</v>
      </c>
      <c r="K7" s="29" t="s">
        <v>45</v>
      </c>
      <c r="L7" s="52" t="s">
        <v>404</v>
      </c>
      <c r="M7" s="30">
        <v>267027.39596201782</v>
      </c>
      <c r="N7" s="30">
        <v>271112.5</v>
      </c>
      <c r="O7" s="31">
        <v>1.0152984454020713</v>
      </c>
      <c r="P7" s="31">
        <v>1.0152984454020713</v>
      </c>
      <c r="Q7" s="44" t="s">
        <v>1787</v>
      </c>
    </row>
    <row r="8" spans="1:17" ht="409.6" thickTop="1" thickBot="1" x14ac:dyDescent="0.3">
      <c r="A8" s="25">
        <v>133</v>
      </c>
      <c r="B8" s="26" t="s">
        <v>438</v>
      </c>
      <c r="C8" s="27" t="s">
        <v>127</v>
      </c>
      <c r="D8" s="27" t="s">
        <v>358</v>
      </c>
      <c r="E8" s="27" t="s">
        <v>237</v>
      </c>
      <c r="F8" s="27" t="s">
        <v>237</v>
      </c>
      <c r="G8" s="27" t="s">
        <v>231</v>
      </c>
      <c r="H8" s="28">
        <v>65394582417.582413</v>
      </c>
      <c r="I8" s="27" t="s">
        <v>123</v>
      </c>
      <c r="J8" s="27" t="s">
        <v>124</v>
      </c>
      <c r="K8" s="29" t="s">
        <v>238</v>
      </c>
      <c r="L8" s="52" t="s">
        <v>443</v>
      </c>
      <c r="M8" s="30">
        <v>65394582417.582413</v>
      </c>
      <c r="N8" s="30">
        <v>92436703711</v>
      </c>
      <c r="O8" s="31">
        <v>1.4135223483917663</v>
      </c>
      <c r="P8" s="31">
        <v>1.4135223483917663</v>
      </c>
      <c r="Q8" s="44" t="s">
        <v>1788</v>
      </c>
    </row>
    <row r="9" spans="1:17" ht="76.5" thickTop="1" thickBot="1" x14ac:dyDescent="0.3">
      <c r="A9" s="25">
        <v>66</v>
      </c>
      <c r="B9" s="26" t="s">
        <v>438</v>
      </c>
      <c r="C9" s="27" t="s">
        <v>127</v>
      </c>
      <c r="D9" s="27" t="s">
        <v>128</v>
      </c>
      <c r="E9" s="27" t="s">
        <v>361</v>
      </c>
      <c r="F9" s="27" t="s">
        <v>383</v>
      </c>
      <c r="G9" s="27" t="s">
        <v>122</v>
      </c>
      <c r="H9" s="28">
        <v>1</v>
      </c>
      <c r="I9" s="27" t="s">
        <v>132</v>
      </c>
      <c r="J9" s="27" t="s">
        <v>126</v>
      </c>
      <c r="K9" s="29" t="s">
        <v>15</v>
      </c>
      <c r="L9" s="52" t="s">
        <v>382</v>
      </c>
      <c r="M9" s="30">
        <v>1</v>
      </c>
      <c r="N9" s="30">
        <v>1</v>
      </c>
      <c r="O9" s="31">
        <v>1</v>
      </c>
      <c r="P9" s="31">
        <v>1</v>
      </c>
      <c r="Q9" s="44" t="s">
        <v>1789</v>
      </c>
    </row>
    <row r="10" spans="1:17" ht="320.2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52" t="s">
        <v>378</v>
      </c>
      <c r="M10" s="30">
        <v>0.95</v>
      </c>
      <c r="N10" s="30">
        <v>0.97399999999999998</v>
      </c>
      <c r="O10" s="31">
        <v>1.0252631578947369</v>
      </c>
      <c r="P10" s="31">
        <v>1.0252631578947369</v>
      </c>
      <c r="Q10" s="44" t="s">
        <v>1790</v>
      </c>
    </row>
    <row r="11" spans="1:17" ht="114"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52" t="s">
        <v>378</v>
      </c>
      <c r="M11" s="30">
        <v>0.95</v>
      </c>
      <c r="N11" s="30">
        <v>1</v>
      </c>
      <c r="O11" s="31">
        <v>1.0526315789473684</v>
      </c>
      <c r="P11" s="31">
        <v>1.0526315789473684</v>
      </c>
      <c r="Q11" s="44" t="s">
        <v>1791</v>
      </c>
    </row>
    <row r="12" spans="1:17" ht="151.5" thickTop="1" thickBot="1" x14ac:dyDescent="0.3">
      <c r="A12" s="25">
        <v>4</v>
      </c>
      <c r="B12" s="26" t="s">
        <v>438</v>
      </c>
      <c r="C12" s="27" t="s">
        <v>127</v>
      </c>
      <c r="D12" s="27" t="s">
        <v>268</v>
      </c>
      <c r="E12" s="27" t="s">
        <v>269</v>
      </c>
      <c r="F12" s="27" t="s">
        <v>447</v>
      </c>
      <c r="G12" s="27" t="s">
        <v>207</v>
      </c>
      <c r="H12" s="27">
        <v>913</v>
      </c>
      <c r="I12" s="27" t="s">
        <v>123</v>
      </c>
      <c r="J12" s="27" t="s">
        <v>124</v>
      </c>
      <c r="K12" s="29" t="s">
        <v>45</v>
      </c>
      <c r="L12" s="52" t="s">
        <v>448</v>
      </c>
      <c r="M12" s="30">
        <v>913</v>
      </c>
      <c r="N12" s="30">
        <v>953</v>
      </c>
      <c r="O12" s="31">
        <v>1.0438116100766703</v>
      </c>
      <c r="P12" s="31">
        <v>1.0438116100766703</v>
      </c>
      <c r="Q12" s="44" t="s">
        <v>1792</v>
      </c>
    </row>
    <row r="13" spans="1:17" ht="57.75" thickTop="1" thickBot="1" x14ac:dyDescent="0.3">
      <c r="A13" s="25">
        <v>73</v>
      </c>
      <c r="B13" s="26" t="s">
        <v>449</v>
      </c>
      <c r="C13" s="27" t="s">
        <v>160</v>
      </c>
      <c r="D13" s="27" t="s">
        <v>384</v>
      </c>
      <c r="E13" s="27" t="s">
        <v>167</v>
      </c>
      <c r="F13" s="27" t="s">
        <v>385</v>
      </c>
      <c r="G13" s="27" t="s">
        <v>145</v>
      </c>
      <c r="H13" s="28">
        <v>4</v>
      </c>
      <c r="I13" s="27" t="s">
        <v>123</v>
      </c>
      <c r="J13" s="27" t="s">
        <v>138</v>
      </c>
      <c r="K13" s="29" t="s">
        <v>11</v>
      </c>
      <c r="L13" s="52" t="s">
        <v>382</v>
      </c>
      <c r="M13" s="30">
        <v>4</v>
      </c>
      <c r="N13" s="148">
        <v>1.9583333333333333</v>
      </c>
      <c r="O13" s="31">
        <v>2.042553191489362</v>
      </c>
      <c r="P13" s="31">
        <v>2</v>
      </c>
      <c r="Q13" s="44" t="s">
        <v>1793</v>
      </c>
    </row>
    <row r="14" spans="1:17" ht="57.75" thickTop="1" thickBot="1" x14ac:dyDescent="0.3">
      <c r="A14" s="25">
        <v>19</v>
      </c>
      <c r="B14" s="26" t="s">
        <v>449</v>
      </c>
      <c r="C14" s="27" t="s">
        <v>160</v>
      </c>
      <c r="D14" s="27" t="s">
        <v>402</v>
      </c>
      <c r="E14" s="27" t="s">
        <v>450</v>
      </c>
      <c r="F14" s="27" t="s">
        <v>451</v>
      </c>
      <c r="G14" s="27" t="s">
        <v>122</v>
      </c>
      <c r="H14" s="28">
        <v>1</v>
      </c>
      <c r="I14" s="27" t="s">
        <v>153</v>
      </c>
      <c r="J14" s="27" t="s">
        <v>261</v>
      </c>
      <c r="K14" s="29" t="s">
        <v>51</v>
      </c>
      <c r="L14" s="52" t="s">
        <v>393</v>
      </c>
      <c r="M14" s="30">
        <v>1</v>
      </c>
      <c r="N14" s="30">
        <v>1</v>
      </c>
      <c r="O14" s="31">
        <v>1</v>
      </c>
      <c r="P14" s="31">
        <v>1</v>
      </c>
      <c r="Q14" s="44" t="s">
        <v>1794</v>
      </c>
    </row>
    <row r="15" spans="1:17" ht="80.25" thickTop="1" thickBot="1" x14ac:dyDescent="0.3">
      <c r="A15" s="25">
        <v>20</v>
      </c>
      <c r="B15" s="83" t="s">
        <v>449</v>
      </c>
      <c r="C15" s="84" t="s">
        <v>160</v>
      </c>
      <c r="D15" s="84" t="s">
        <v>402</v>
      </c>
      <c r="E15" s="84" t="s">
        <v>452</v>
      </c>
      <c r="F15" s="84" t="s">
        <v>453</v>
      </c>
      <c r="G15" s="84" t="s">
        <v>122</v>
      </c>
      <c r="H15" s="85">
        <v>1</v>
      </c>
      <c r="I15" s="84" t="s">
        <v>130</v>
      </c>
      <c r="J15" s="84" t="s">
        <v>126</v>
      </c>
      <c r="K15" s="86" t="s">
        <v>51</v>
      </c>
      <c r="L15" s="103" t="s">
        <v>393</v>
      </c>
      <c r="M15" s="89"/>
      <c r="N15" s="89"/>
      <c r="O15" s="88" t="s">
        <v>406</v>
      </c>
      <c r="P15" s="88" t="s">
        <v>291</v>
      </c>
      <c r="Q15" s="105" t="s">
        <v>1146</v>
      </c>
    </row>
    <row r="16" spans="1:17" ht="114" thickTop="1" thickBot="1" x14ac:dyDescent="0.3">
      <c r="A16" s="25">
        <v>26</v>
      </c>
      <c r="B16" s="26" t="s">
        <v>449</v>
      </c>
      <c r="C16" s="27" t="s">
        <v>160</v>
      </c>
      <c r="D16" s="27" t="s">
        <v>278</v>
      </c>
      <c r="E16" s="27" t="s">
        <v>454</v>
      </c>
      <c r="F16" s="27" t="s">
        <v>455</v>
      </c>
      <c r="G16" s="27" t="s">
        <v>207</v>
      </c>
      <c r="H16" s="28">
        <v>8</v>
      </c>
      <c r="I16" s="27" t="s">
        <v>132</v>
      </c>
      <c r="J16" s="27" t="s">
        <v>124</v>
      </c>
      <c r="K16" s="29" t="s">
        <v>270</v>
      </c>
      <c r="L16" s="52" t="s">
        <v>448</v>
      </c>
      <c r="M16" s="30">
        <v>8</v>
      </c>
      <c r="N16" s="30">
        <v>9</v>
      </c>
      <c r="O16" s="31">
        <v>1.125</v>
      </c>
      <c r="P16" s="31">
        <v>1.125</v>
      </c>
      <c r="Q16" s="44" t="s">
        <v>1795</v>
      </c>
    </row>
    <row r="17" spans="1:17" ht="114" thickTop="1" thickBot="1" x14ac:dyDescent="0.3">
      <c r="A17" s="25">
        <v>27</v>
      </c>
      <c r="B17" s="26" t="s">
        <v>449</v>
      </c>
      <c r="C17" s="27" t="s">
        <v>160</v>
      </c>
      <c r="D17" s="27" t="s">
        <v>277</v>
      </c>
      <c r="E17" s="27" t="s">
        <v>456</v>
      </c>
      <c r="F17" s="27" t="s">
        <v>457</v>
      </c>
      <c r="G17" s="27" t="s">
        <v>207</v>
      </c>
      <c r="H17" s="28">
        <v>20</v>
      </c>
      <c r="I17" s="27" t="s">
        <v>132</v>
      </c>
      <c r="J17" s="27" t="s">
        <v>124</v>
      </c>
      <c r="K17" s="29" t="s">
        <v>270</v>
      </c>
      <c r="L17" s="52" t="s">
        <v>448</v>
      </c>
      <c r="M17" s="30">
        <v>20</v>
      </c>
      <c r="N17" s="30">
        <v>38</v>
      </c>
      <c r="O17" s="31">
        <v>1.9</v>
      </c>
      <c r="P17" s="31">
        <v>1.9</v>
      </c>
      <c r="Q17" s="44" t="s">
        <v>1796</v>
      </c>
    </row>
    <row r="18" spans="1:17" ht="57.75" thickTop="1" thickBot="1" x14ac:dyDescent="0.3">
      <c r="A18" s="25">
        <v>61</v>
      </c>
      <c r="B18" s="26" t="s">
        <v>449</v>
      </c>
      <c r="C18" s="27" t="s">
        <v>133</v>
      </c>
      <c r="D18" s="27" t="s">
        <v>362</v>
      </c>
      <c r="E18" s="27" t="s">
        <v>144</v>
      </c>
      <c r="F18" s="27" t="s">
        <v>363</v>
      </c>
      <c r="G18" s="27" t="s">
        <v>145</v>
      </c>
      <c r="H18" s="28">
        <v>10.199999999999999</v>
      </c>
      <c r="I18" s="27" t="s">
        <v>123</v>
      </c>
      <c r="J18" s="27" t="s">
        <v>138</v>
      </c>
      <c r="K18" s="29" t="s">
        <v>7</v>
      </c>
      <c r="L18" s="52" t="s">
        <v>382</v>
      </c>
      <c r="M18" s="30">
        <v>10.199999999999999</v>
      </c>
      <c r="N18" s="30">
        <v>6.375</v>
      </c>
      <c r="O18" s="31">
        <v>1.5999999999999999</v>
      </c>
      <c r="P18" s="31">
        <v>1.5999999999999999</v>
      </c>
      <c r="Q18" s="44" t="s">
        <v>1797</v>
      </c>
    </row>
    <row r="19" spans="1:17" ht="76.5" thickTop="1" thickBot="1" x14ac:dyDescent="0.3">
      <c r="A19" s="25">
        <v>9</v>
      </c>
      <c r="B19" s="26" t="s">
        <v>449</v>
      </c>
      <c r="C19" s="27" t="s">
        <v>133</v>
      </c>
      <c r="D19" s="27" t="s">
        <v>275</v>
      </c>
      <c r="E19" s="27" t="s">
        <v>458</v>
      </c>
      <c r="F19" s="27" t="s">
        <v>459</v>
      </c>
      <c r="G19" s="27" t="s">
        <v>122</v>
      </c>
      <c r="H19" s="28">
        <v>1</v>
      </c>
      <c r="I19" s="27" t="s">
        <v>132</v>
      </c>
      <c r="J19" s="27" t="s">
        <v>124</v>
      </c>
      <c r="K19" s="29" t="s">
        <v>57</v>
      </c>
      <c r="L19" s="52" t="s">
        <v>393</v>
      </c>
      <c r="M19" s="30">
        <v>1</v>
      </c>
      <c r="N19" s="30">
        <v>1.0422</v>
      </c>
      <c r="O19" s="31">
        <v>1.0422</v>
      </c>
      <c r="P19" s="31">
        <v>1.0422</v>
      </c>
      <c r="Q19" s="44" t="s">
        <v>1798</v>
      </c>
    </row>
    <row r="20" spans="1:17" ht="48.75" thickTop="1" thickBot="1" x14ac:dyDescent="0.3">
      <c r="A20" s="25">
        <v>71</v>
      </c>
      <c r="B20" s="26" t="s">
        <v>460</v>
      </c>
      <c r="C20" s="27" t="s">
        <v>149</v>
      </c>
      <c r="D20" s="27" t="s">
        <v>461</v>
      </c>
      <c r="E20" s="27" t="s">
        <v>174</v>
      </c>
      <c r="F20" s="27" t="s">
        <v>462</v>
      </c>
      <c r="G20" s="27" t="s">
        <v>122</v>
      </c>
      <c r="H20" s="28">
        <v>1</v>
      </c>
      <c r="I20" s="27" t="s">
        <v>153</v>
      </c>
      <c r="J20" s="27" t="s">
        <v>126</v>
      </c>
      <c r="K20" s="29" t="s">
        <v>13</v>
      </c>
      <c r="L20" s="52" t="s">
        <v>382</v>
      </c>
      <c r="M20" s="30">
        <v>1</v>
      </c>
      <c r="N20" s="30">
        <v>1</v>
      </c>
      <c r="O20" s="31">
        <v>1</v>
      </c>
      <c r="P20" s="31">
        <v>1</v>
      </c>
      <c r="Q20" s="44" t="s">
        <v>1799</v>
      </c>
    </row>
    <row r="21" spans="1:17" ht="57.75" thickTop="1" thickBot="1" x14ac:dyDescent="0.3">
      <c r="A21" s="25">
        <v>134</v>
      </c>
      <c r="B21" s="26" t="s">
        <v>460</v>
      </c>
      <c r="C21" s="27" t="s">
        <v>203</v>
      </c>
      <c r="D21" s="27" t="s">
        <v>239</v>
      </c>
      <c r="E21" s="27" t="s">
        <v>463</v>
      </c>
      <c r="F21" s="27" t="s">
        <v>464</v>
      </c>
      <c r="G21" s="27" t="s">
        <v>207</v>
      </c>
      <c r="H21" s="28">
        <v>108</v>
      </c>
      <c r="I21" s="27" t="s">
        <v>132</v>
      </c>
      <c r="J21" s="27" t="s">
        <v>124</v>
      </c>
      <c r="K21" s="29" t="s">
        <v>238</v>
      </c>
      <c r="L21" s="52" t="s">
        <v>417</v>
      </c>
      <c r="M21" s="30">
        <v>108</v>
      </c>
      <c r="N21" s="30">
        <v>108</v>
      </c>
      <c r="O21" s="31">
        <v>1</v>
      </c>
      <c r="P21" s="31">
        <v>1</v>
      </c>
      <c r="Q21" s="122" t="s">
        <v>1800</v>
      </c>
    </row>
    <row r="22" spans="1:17" ht="376.5" thickTop="1" thickBot="1" x14ac:dyDescent="0.3">
      <c r="A22" s="25">
        <v>235</v>
      </c>
      <c r="B22" s="26" t="s">
        <v>460</v>
      </c>
      <c r="C22" s="27" t="s">
        <v>194</v>
      </c>
      <c r="D22" s="27" t="s">
        <v>389</v>
      </c>
      <c r="E22" s="27" t="s">
        <v>246</v>
      </c>
      <c r="F22" s="27" t="s">
        <v>247</v>
      </c>
      <c r="G22" s="27" t="s">
        <v>440</v>
      </c>
      <c r="H22" s="28">
        <v>765000000</v>
      </c>
      <c r="I22" s="27" t="s">
        <v>123</v>
      </c>
      <c r="J22" s="27" t="s">
        <v>124</v>
      </c>
      <c r="K22" s="29" t="s">
        <v>36</v>
      </c>
      <c r="L22" s="52" t="s">
        <v>395</v>
      </c>
      <c r="M22" s="30">
        <v>765000000</v>
      </c>
      <c r="N22" s="30">
        <v>1331306655</v>
      </c>
      <c r="O22" s="31">
        <v>1.7402701372549019</v>
      </c>
      <c r="P22" s="31">
        <v>1.7402701372549019</v>
      </c>
      <c r="Q22" s="44" t="s">
        <v>1801</v>
      </c>
    </row>
    <row r="23" spans="1:17" ht="264" thickTop="1" thickBot="1" x14ac:dyDescent="0.3">
      <c r="A23" s="25">
        <v>135</v>
      </c>
      <c r="B23" s="26" t="s">
        <v>460</v>
      </c>
      <c r="C23" s="27" t="s">
        <v>203</v>
      </c>
      <c r="D23" s="27" t="s">
        <v>465</v>
      </c>
      <c r="E23" s="27" t="s">
        <v>465</v>
      </c>
      <c r="F23" s="27" t="s">
        <v>466</v>
      </c>
      <c r="G23" s="27" t="s">
        <v>207</v>
      </c>
      <c r="H23" s="28">
        <v>6</v>
      </c>
      <c r="I23" s="27" t="s">
        <v>132</v>
      </c>
      <c r="J23" s="27" t="s">
        <v>124</v>
      </c>
      <c r="K23" s="29" t="s">
        <v>238</v>
      </c>
      <c r="L23" s="52" t="s">
        <v>417</v>
      </c>
      <c r="M23" s="30">
        <v>6</v>
      </c>
      <c r="N23" s="30">
        <v>6</v>
      </c>
      <c r="O23" s="31">
        <v>1</v>
      </c>
      <c r="P23" s="31">
        <v>1</v>
      </c>
      <c r="Q23" s="122" t="s">
        <v>1802</v>
      </c>
    </row>
    <row r="24" spans="1:17" ht="189" thickTop="1" thickBot="1" x14ac:dyDescent="0.3">
      <c r="A24" s="25">
        <v>104</v>
      </c>
      <c r="B24" s="26" t="s">
        <v>460</v>
      </c>
      <c r="C24" s="27" t="s">
        <v>194</v>
      </c>
      <c r="D24" s="27" t="s">
        <v>319</v>
      </c>
      <c r="E24" s="27" t="s">
        <v>320</v>
      </c>
      <c r="F24" s="27" t="s">
        <v>467</v>
      </c>
      <c r="G24" s="27" t="s">
        <v>122</v>
      </c>
      <c r="H24" s="28">
        <v>0.52764755190074109</v>
      </c>
      <c r="I24" s="27" t="s">
        <v>123</v>
      </c>
      <c r="J24" s="27" t="s">
        <v>261</v>
      </c>
      <c r="K24" s="29" t="s">
        <v>87</v>
      </c>
      <c r="L24" s="52" t="s">
        <v>378</v>
      </c>
      <c r="M24" s="30">
        <v>0.52764755190074109</v>
      </c>
      <c r="N24" s="30">
        <v>0.70320000000000005</v>
      </c>
      <c r="O24" s="31">
        <v>1.3327077847075526</v>
      </c>
      <c r="P24" s="31">
        <v>1.3327077847075526</v>
      </c>
      <c r="Q24" s="44" t="s">
        <v>1803</v>
      </c>
    </row>
    <row r="25" spans="1:17" ht="226.5" thickTop="1" thickBot="1" x14ac:dyDescent="0.3">
      <c r="A25" s="25">
        <v>18</v>
      </c>
      <c r="B25" s="26" t="s">
        <v>460</v>
      </c>
      <c r="C25" s="27" t="s">
        <v>203</v>
      </c>
      <c r="D25" s="27" t="s">
        <v>256</v>
      </c>
      <c r="E25" s="27" t="s">
        <v>1032</v>
      </c>
      <c r="F25" s="27" t="s">
        <v>468</v>
      </c>
      <c r="G25" s="27" t="s">
        <v>122</v>
      </c>
      <c r="H25" s="28">
        <v>1</v>
      </c>
      <c r="I25" s="27" t="s">
        <v>132</v>
      </c>
      <c r="J25" s="27" t="s">
        <v>124</v>
      </c>
      <c r="K25" s="29" t="s">
        <v>238</v>
      </c>
      <c r="L25" s="52" t="s">
        <v>443</v>
      </c>
      <c r="M25" s="30">
        <v>1</v>
      </c>
      <c r="N25" s="30">
        <v>4</v>
      </c>
      <c r="O25" s="31">
        <v>4</v>
      </c>
      <c r="P25" s="31">
        <v>2</v>
      </c>
      <c r="Q25" s="122" t="s">
        <v>1804</v>
      </c>
    </row>
    <row r="26" spans="1:17" ht="114" thickTop="1" thickBot="1" x14ac:dyDescent="0.3">
      <c r="A26" s="25">
        <v>10</v>
      </c>
      <c r="B26" s="26" t="s">
        <v>460</v>
      </c>
      <c r="C26" s="27" t="s">
        <v>160</v>
      </c>
      <c r="D26" s="27" t="s">
        <v>405</v>
      </c>
      <c r="E26" s="27" t="s">
        <v>469</v>
      </c>
      <c r="F26" s="27" t="s">
        <v>470</v>
      </c>
      <c r="G26" s="27" t="s">
        <v>207</v>
      </c>
      <c r="H26" s="28">
        <v>4</v>
      </c>
      <c r="I26" s="27" t="s">
        <v>132</v>
      </c>
      <c r="J26" s="27" t="s">
        <v>124</v>
      </c>
      <c r="K26" s="29" t="s">
        <v>270</v>
      </c>
      <c r="L26" s="52" t="s">
        <v>448</v>
      </c>
      <c r="M26" s="30">
        <v>4</v>
      </c>
      <c r="N26" s="30">
        <v>4</v>
      </c>
      <c r="O26" s="31">
        <v>1</v>
      </c>
      <c r="P26" s="31">
        <v>1</v>
      </c>
      <c r="Q26" s="44" t="s">
        <v>1805</v>
      </c>
    </row>
    <row r="27" spans="1:17" ht="409.6" thickTop="1" thickBot="1" x14ac:dyDescent="0.3">
      <c r="A27" s="25">
        <v>11</v>
      </c>
      <c r="B27" s="26" t="s">
        <v>460</v>
      </c>
      <c r="C27" s="27" t="s">
        <v>203</v>
      </c>
      <c r="D27" s="27" t="s">
        <v>471</v>
      </c>
      <c r="E27" s="27" t="s">
        <v>472</v>
      </c>
      <c r="F27" s="27" t="s">
        <v>473</v>
      </c>
      <c r="G27" s="27" t="s">
        <v>207</v>
      </c>
      <c r="H27" s="28">
        <v>3300</v>
      </c>
      <c r="I27" s="27" t="s">
        <v>123</v>
      </c>
      <c r="J27" s="27" t="s">
        <v>124</v>
      </c>
      <c r="K27" s="29" t="s">
        <v>49</v>
      </c>
      <c r="L27" s="52" t="s">
        <v>474</v>
      </c>
      <c r="M27" s="30">
        <v>3300</v>
      </c>
      <c r="N27" s="30">
        <v>4246</v>
      </c>
      <c r="O27" s="31">
        <v>1.2866666666666666</v>
      </c>
      <c r="P27" s="31">
        <v>1.2866666666666666</v>
      </c>
      <c r="Q27" s="44" t="s">
        <v>1806</v>
      </c>
    </row>
    <row r="28" spans="1:17" ht="409.6" thickTop="1" thickBot="1" x14ac:dyDescent="0.3">
      <c r="A28" s="25">
        <v>12</v>
      </c>
      <c r="B28" s="26" t="s">
        <v>460</v>
      </c>
      <c r="C28" s="27" t="s">
        <v>203</v>
      </c>
      <c r="D28" s="27" t="s">
        <v>475</v>
      </c>
      <c r="E28" s="27" t="s">
        <v>476</v>
      </c>
      <c r="F28" s="27" t="s">
        <v>477</v>
      </c>
      <c r="G28" s="27" t="s">
        <v>207</v>
      </c>
      <c r="H28" s="28">
        <v>800</v>
      </c>
      <c r="I28" s="27" t="s">
        <v>123</v>
      </c>
      <c r="J28" s="27" t="s">
        <v>124</v>
      </c>
      <c r="K28" s="29" t="s">
        <v>49</v>
      </c>
      <c r="L28" s="52" t="s">
        <v>474</v>
      </c>
      <c r="M28" s="30">
        <v>800</v>
      </c>
      <c r="N28" s="30">
        <v>1168</v>
      </c>
      <c r="O28" s="31">
        <v>1.46</v>
      </c>
      <c r="P28" s="31">
        <v>1.46</v>
      </c>
      <c r="Q28" s="44" t="s">
        <v>1807</v>
      </c>
    </row>
    <row r="29" spans="1:17" ht="76.5" thickTop="1" thickBot="1" x14ac:dyDescent="0.3">
      <c r="A29" s="25">
        <v>23</v>
      </c>
      <c r="B29" s="26" t="s">
        <v>460</v>
      </c>
      <c r="C29" s="27" t="s">
        <v>194</v>
      </c>
      <c r="D29" s="27" t="s">
        <v>389</v>
      </c>
      <c r="E29" s="27" t="s">
        <v>478</v>
      </c>
      <c r="F29" s="27" t="s">
        <v>479</v>
      </c>
      <c r="G29" s="27" t="s">
        <v>207</v>
      </c>
      <c r="H29" s="28">
        <v>1</v>
      </c>
      <c r="I29" s="27" t="s">
        <v>123</v>
      </c>
      <c r="J29" s="27" t="s">
        <v>124</v>
      </c>
      <c r="K29" s="29" t="s">
        <v>36</v>
      </c>
      <c r="L29" s="52" t="s">
        <v>395</v>
      </c>
      <c r="M29" s="30">
        <v>1</v>
      </c>
      <c r="N29" s="30">
        <v>1</v>
      </c>
      <c r="O29" s="31">
        <v>1</v>
      </c>
      <c r="P29" s="31">
        <v>1</v>
      </c>
      <c r="Q29" s="44" t="s">
        <v>1808</v>
      </c>
    </row>
    <row r="30" spans="1:17" ht="57.75" thickTop="1" thickBot="1" x14ac:dyDescent="0.3">
      <c r="A30" s="25">
        <v>69</v>
      </c>
      <c r="B30" s="26" t="s">
        <v>480</v>
      </c>
      <c r="C30" s="27" t="s">
        <v>160</v>
      </c>
      <c r="D30" s="27" t="s">
        <v>169</v>
      </c>
      <c r="E30" s="27" t="s">
        <v>170</v>
      </c>
      <c r="F30" s="27" t="s">
        <v>386</v>
      </c>
      <c r="G30" s="27" t="s">
        <v>122</v>
      </c>
      <c r="H30" s="28">
        <v>1</v>
      </c>
      <c r="I30" s="27" t="s">
        <v>132</v>
      </c>
      <c r="J30" s="27" t="s">
        <v>126</v>
      </c>
      <c r="K30" s="29" t="s">
        <v>13</v>
      </c>
      <c r="L30" s="52" t="s">
        <v>382</v>
      </c>
      <c r="M30" s="30">
        <v>1</v>
      </c>
      <c r="N30" s="30">
        <v>1</v>
      </c>
      <c r="O30" s="31">
        <v>1</v>
      </c>
      <c r="P30" s="31">
        <v>1</v>
      </c>
      <c r="Q30" s="44" t="s">
        <v>1809</v>
      </c>
    </row>
    <row r="31" spans="1:17" ht="409.6" thickTop="1" thickBot="1" x14ac:dyDescent="0.3">
      <c r="A31" s="25">
        <v>75</v>
      </c>
      <c r="B31" s="26" t="s">
        <v>480</v>
      </c>
      <c r="C31" s="27" t="s">
        <v>160</v>
      </c>
      <c r="D31" s="27" t="s">
        <v>364</v>
      </c>
      <c r="E31" s="27" t="s">
        <v>377</v>
      </c>
      <c r="F31" s="27" t="s">
        <v>166</v>
      </c>
      <c r="G31" s="27" t="s">
        <v>122</v>
      </c>
      <c r="H31" s="28">
        <v>1</v>
      </c>
      <c r="I31" s="27" t="s">
        <v>132</v>
      </c>
      <c r="J31" s="27" t="s">
        <v>126</v>
      </c>
      <c r="K31" s="29" t="s">
        <v>11</v>
      </c>
      <c r="L31" s="52" t="s">
        <v>382</v>
      </c>
      <c r="M31" s="30">
        <v>1</v>
      </c>
      <c r="N31" s="30">
        <v>1</v>
      </c>
      <c r="O31" s="31">
        <v>1</v>
      </c>
      <c r="P31" s="31">
        <v>1</v>
      </c>
      <c r="Q31" s="44" t="s">
        <v>1810</v>
      </c>
    </row>
    <row r="32" spans="1:17" ht="48.75" thickTop="1" thickBot="1" x14ac:dyDescent="0.3">
      <c r="A32" s="25">
        <v>67</v>
      </c>
      <c r="B32" s="26" t="s">
        <v>480</v>
      </c>
      <c r="C32" s="27" t="s">
        <v>149</v>
      </c>
      <c r="D32" s="27" t="s">
        <v>461</v>
      </c>
      <c r="E32" s="27" t="s">
        <v>175</v>
      </c>
      <c r="F32" s="27" t="s">
        <v>176</v>
      </c>
      <c r="G32" s="27" t="s">
        <v>122</v>
      </c>
      <c r="H32" s="28">
        <v>1</v>
      </c>
      <c r="I32" s="27" t="s">
        <v>173</v>
      </c>
      <c r="J32" s="27" t="s">
        <v>126</v>
      </c>
      <c r="K32" s="29" t="s">
        <v>15</v>
      </c>
      <c r="L32" s="52" t="s">
        <v>382</v>
      </c>
      <c r="M32" s="30">
        <v>1</v>
      </c>
      <c r="N32" s="30">
        <v>1</v>
      </c>
      <c r="O32" s="31">
        <v>1</v>
      </c>
      <c r="P32" s="31">
        <v>1</v>
      </c>
      <c r="Q32" s="44" t="s">
        <v>1811</v>
      </c>
    </row>
    <row r="33" spans="1:17" ht="48.75" thickTop="1" thickBot="1" x14ac:dyDescent="0.3">
      <c r="A33" s="25">
        <v>72</v>
      </c>
      <c r="B33" s="26" t="s">
        <v>480</v>
      </c>
      <c r="C33" s="27" t="s">
        <v>149</v>
      </c>
      <c r="D33" s="27" t="s">
        <v>461</v>
      </c>
      <c r="E33" s="27" t="s">
        <v>481</v>
      </c>
      <c r="F33" s="27" t="s">
        <v>482</v>
      </c>
      <c r="G33" s="27" t="s">
        <v>122</v>
      </c>
      <c r="H33" s="28">
        <v>0.75</v>
      </c>
      <c r="I33" s="27" t="s">
        <v>153</v>
      </c>
      <c r="J33" s="27" t="s">
        <v>126</v>
      </c>
      <c r="K33" s="29" t="s">
        <v>13</v>
      </c>
      <c r="L33" s="52" t="s">
        <v>382</v>
      </c>
      <c r="M33" s="30">
        <v>0.75</v>
      </c>
      <c r="N33" s="30">
        <v>0.92</v>
      </c>
      <c r="O33" s="31">
        <v>1.2266666666666668</v>
      </c>
      <c r="P33" s="31">
        <v>1.2266666666666668</v>
      </c>
      <c r="Q33" s="44" t="s">
        <v>1812</v>
      </c>
    </row>
    <row r="34" spans="1:17" ht="64.5" thickTop="1" thickBot="1" x14ac:dyDescent="0.3">
      <c r="A34" s="25">
        <v>68</v>
      </c>
      <c r="B34" s="26" t="s">
        <v>480</v>
      </c>
      <c r="C34" s="27" t="s">
        <v>149</v>
      </c>
      <c r="D34" s="27" t="s">
        <v>461</v>
      </c>
      <c r="E34" s="27" t="s">
        <v>483</v>
      </c>
      <c r="F34" s="27" t="s">
        <v>484</v>
      </c>
      <c r="G34" s="27" t="s">
        <v>122</v>
      </c>
      <c r="H34" s="28">
        <v>1</v>
      </c>
      <c r="I34" s="27" t="s">
        <v>153</v>
      </c>
      <c r="J34" s="27" t="s">
        <v>126</v>
      </c>
      <c r="K34" s="29" t="s">
        <v>15</v>
      </c>
      <c r="L34" s="52" t="s">
        <v>382</v>
      </c>
      <c r="M34" s="30">
        <v>1</v>
      </c>
      <c r="N34" s="30">
        <v>1</v>
      </c>
      <c r="O34" s="31">
        <v>1</v>
      </c>
      <c r="P34" s="31">
        <v>1</v>
      </c>
      <c r="Q34" s="44" t="s">
        <v>1813</v>
      </c>
    </row>
    <row r="35" spans="1:17" ht="57.75" thickTop="1" thickBot="1" x14ac:dyDescent="0.3">
      <c r="A35" s="25">
        <v>64</v>
      </c>
      <c r="B35" s="26" t="s">
        <v>480</v>
      </c>
      <c r="C35" s="27" t="s">
        <v>149</v>
      </c>
      <c r="D35" s="27" t="s">
        <v>150</v>
      </c>
      <c r="E35" s="27" t="s">
        <v>151</v>
      </c>
      <c r="F35" s="27" t="s">
        <v>152</v>
      </c>
      <c r="G35" s="27" t="s">
        <v>122</v>
      </c>
      <c r="H35" s="28">
        <v>1</v>
      </c>
      <c r="I35" s="27" t="s">
        <v>153</v>
      </c>
      <c r="J35" s="27" t="s">
        <v>126</v>
      </c>
      <c r="K35" s="29" t="s">
        <v>7</v>
      </c>
      <c r="L35" s="52" t="s">
        <v>382</v>
      </c>
      <c r="M35" s="30">
        <v>1</v>
      </c>
      <c r="N35" s="30">
        <v>1</v>
      </c>
      <c r="O35" s="31">
        <v>1</v>
      </c>
      <c r="P35" s="31">
        <v>1</v>
      </c>
      <c r="Q35" s="44" t="s">
        <v>1814</v>
      </c>
    </row>
    <row r="36" spans="1:17" ht="339" thickTop="1" thickBot="1" x14ac:dyDescent="0.3">
      <c r="A36" s="25">
        <v>105</v>
      </c>
      <c r="B36" s="26" t="s">
        <v>485</v>
      </c>
      <c r="C36" s="27" t="s">
        <v>154</v>
      </c>
      <c r="D36" s="27" t="s">
        <v>165</v>
      </c>
      <c r="E36" s="27" t="s">
        <v>155</v>
      </c>
      <c r="F36" s="27" t="s">
        <v>486</v>
      </c>
      <c r="G36" s="27" t="s">
        <v>122</v>
      </c>
      <c r="H36" s="28">
        <v>0.9</v>
      </c>
      <c r="I36" s="27" t="s">
        <v>132</v>
      </c>
      <c r="J36" s="27" t="s">
        <v>126</v>
      </c>
      <c r="K36" s="29" t="s">
        <v>87</v>
      </c>
      <c r="L36" s="52" t="s">
        <v>487</v>
      </c>
      <c r="M36" s="30">
        <v>0.9</v>
      </c>
      <c r="N36" s="30">
        <v>1.1100000000000001</v>
      </c>
      <c r="O36" s="31">
        <v>1.2333333333333334</v>
      </c>
      <c r="P36" s="31">
        <v>1.2333333333333334</v>
      </c>
      <c r="Q36" s="44" t="s">
        <v>1815</v>
      </c>
    </row>
    <row r="37" spans="1:17" ht="34.5" thickTop="1" x14ac:dyDescent="0.35">
      <c r="M37" s="320"/>
      <c r="N37" s="320"/>
      <c r="O37" s="317" t="s">
        <v>157</v>
      </c>
      <c r="P37" s="318">
        <v>1.2471936046247973</v>
      </c>
      <c r="Q37" s="319" t="s">
        <v>158</v>
      </c>
    </row>
  </sheetData>
  <sheetProtection algorithmName="SHA-512" hashValue="elij+Fm2StdxKcW36iFZHeEqB4Tyx8B0sG8sI+3dDKS9ZBd8VYqto9rQi888V5HfWgzoazfiUlkAhqHTQ8WNVw==" saltValue="ut+x0e4+Ob9rR78z1d3RLQ==" spinCount="100000" sheet="1" formatCells="0" formatColumns="0"/>
  <autoFilter ref="A3:Q36" xr:uid="{00000000-0001-0000-0400-000000000000}"/>
  <conditionalFormatting sqref="B4:B36">
    <cfRule type="containsText" dxfId="982" priority="75" operator="containsText" text="Normatividad al Servicio del Cambio / Procesos">
      <formula>NOT(ISERROR(SEARCH("Normatividad al Servicio del Cambio / Procesos",B4)))</formula>
    </cfRule>
    <cfRule type="containsText" dxfId="981" priority="100" operator="containsText" text="Transparencia y Cercanía al Ciudadano / Grupos de Interés ">
      <formula>NOT(ISERROR(SEARCH("Transparencia y Cercanía al Ciudadano / Grupos de Interés ",B4)))</formula>
    </cfRule>
    <cfRule type="containsText" dxfId="980" priority="101" operator="containsText" text="Apoyo a la Modernización DIAN / Procesos">
      <formula>NOT(ISERROR(SEARCH("Apoyo a la Modernización DIAN / Procesos",B4)))</formula>
    </cfRule>
    <cfRule type="containsText" dxfId="979" priority="102" operator="containsText" text="Transformación Cultural y Gestión del Cambio / Talento Humano">
      <formula>NOT(ISERROR(SEARCH("Transformación Cultural y Gestión del Cambio / Talento Humano",B4)))</formula>
    </cfRule>
    <cfRule type="containsText" dxfId="978" priority="103"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36">
    <cfRule type="containsText" dxfId="977" priority="51" operator="containsText" text="Aprendizaje y Crecimiento / Talento Humano">
      <formula>NOT(ISERROR(SEARCH("Aprendizaje y Crecimiento / Talento Humano",C4)))</formula>
    </cfRule>
    <cfRule type="containsText" dxfId="976" priority="52" operator="containsText" text="Modernización y Gestión Integral de Procesos del Negocio / Procesos">
      <formula>NOT(ISERROR(SEARCH("Modernización y Gestión Integral de Procesos del Negocio / Procesos",C4)))</formula>
    </cfRule>
    <cfRule type="containsText" dxfId="975" priority="53" operator="containsText" text="Transparencia y Cercanía al Ciudadano / Grupos de Interés">
      <formula>NOT(ISERROR(SEARCH("Transparencia y Cercanía al Ciudadano / Grupos de Interés",C4)))</formula>
    </cfRule>
    <cfRule type="containsText" dxfId="974" priority="54" operator="containsText" text="Legitimidad y Sostenibilidad Fiscal / Resultados">
      <formula>NOT(ISERROR(SEARCH("Legitimidad y Sostenibilidad Fiscal / Resultados",C4)))</formula>
    </cfRule>
  </conditionalFormatting>
  <conditionalFormatting sqref="F4:G36">
    <cfRule type="containsText" dxfId="973" priority="86" operator="containsText" text="Aprendizaje y Crecimiento / Talento Humano">
      <formula>NOT(ISERROR(SEARCH("Aprendizaje y Crecimiento / Talento Humano",F4)))</formula>
    </cfRule>
    <cfRule type="containsText" dxfId="972" priority="87" operator="containsText" text="Modernización y Gestión Integral de Procesos del Negocio / Procesos">
      <formula>NOT(ISERROR(SEARCH("Modernización y Gestión Integral de Procesos del Negocio / Procesos",F4)))</formula>
    </cfRule>
    <cfRule type="containsText" dxfId="971" priority="88" operator="containsText" text="Transparencia y Cercanía al Ciudadano / Grupos de Interés">
      <formula>NOT(ISERROR(SEARCH("Transparencia y Cercanía al Ciudadano / Grupos de Interés",F4)))</formula>
    </cfRule>
    <cfRule type="containsText" dxfId="970" priority="89" operator="containsText" text="Legitimidad y Sostenibilidad Fiscal / Resultados">
      <formula>NOT(ISERROR(SEARCH("Legitimidad y Sostenibilidad Fiscal / Resultados",F4)))</formula>
    </cfRule>
  </conditionalFormatting>
  <conditionalFormatting sqref="H4:H11">
    <cfRule type="expression" dxfId="969" priority="29">
      <formula>$G4&lt;&gt;"Porcentaje"</formula>
    </cfRule>
    <cfRule type="expression" dxfId="968" priority="30">
      <formula>$G4="Porcentaje"</formula>
    </cfRule>
  </conditionalFormatting>
  <conditionalFormatting sqref="H12">
    <cfRule type="containsText" dxfId="967" priority="21" operator="containsText" text="Aprendizaje y Crecimiento / Talento Humano">
      <formula>NOT(ISERROR(SEARCH("Aprendizaje y Crecimiento / Talento Humano",H12)))</formula>
    </cfRule>
    <cfRule type="containsText" dxfId="966" priority="22" operator="containsText" text="Modernización y Gestión Integral de Procesos del Negocio / Procesos">
      <formula>NOT(ISERROR(SEARCH("Modernización y Gestión Integral de Procesos del Negocio / Procesos",H12)))</formula>
    </cfRule>
    <cfRule type="containsText" dxfId="965" priority="23" operator="containsText" text="Transparencia y Cercanía al Ciudadano / Grupos de Interés">
      <formula>NOT(ISERROR(SEARCH("Transparencia y Cercanía al Ciudadano / Grupos de Interés",H12)))</formula>
    </cfRule>
    <cfRule type="containsText" dxfId="964" priority="24" operator="containsText" text="Legitimidad y Sostenibilidad Fiscal / Resultados">
      <formula>NOT(ISERROR(SEARCH("Legitimidad y Sostenibilidad Fiscal / Resultados",H12)))</formula>
    </cfRule>
    <cfRule type="containsText" dxfId="963" priority="25" operator="containsText" text="Aprendizaje y Crecimiento / Talento Humano">
      <formula>NOT(ISERROR(SEARCH("Aprendizaje y Crecimiento / Talento Humano",H12)))</formula>
    </cfRule>
    <cfRule type="containsText" dxfId="962" priority="26" operator="containsText" text="Modernización y Gestión Integral de Procesos del Negocio / Procesos">
      <formula>NOT(ISERROR(SEARCH("Modernización y Gestión Integral de Procesos del Negocio / Procesos",H12)))</formula>
    </cfRule>
    <cfRule type="containsText" dxfId="961" priority="27" operator="containsText" text="Transparencia y Cercanía al Ciudadano / Grupos de Interés">
      <formula>NOT(ISERROR(SEARCH("Transparencia y Cercanía al Ciudadano / Grupos de Interés",H12)))</formula>
    </cfRule>
    <cfRule type="containsText" dxfId="960" priority="28" operator="containsText" text="Legitimidad y Sostenibilidad Fiscal / Resultados">
      <formula>NOT(ISERROR(SEARCH("Legitimidad y Sostenibilidad Fiscal / Resultados",H12)))</formula>
    </cfRule>
  </conditionalFormatting>
  <conditionalFormatting sqref="I4:J36 F10:G35">
    <cfRule type="containsText" dxfId="959" priority="76" operator="containsText" text="Aprendizaje y Crecimiento / Talento Humano">
      <formula>NOT(ISERROR(SEARCH("Aprendizaje y Crecimiento / Talento Humano",F4)))</formula>
    </cfRule>
    <cfRule type="containsText" dxfId="958" priority="77" operator="containsText" text="Modernización y Gestión Integral de Procesos del Negocio / Procesos">
      <formula>NOT(ISERROR(SEARCH("Modernización y Gestión Integral de Procesos del Negocio / Procesos",F4)))</formula>
    </cfRule>
    <cfRule type="containsText" dxfId="957" priority="78" operator="containsText" text="Transparencia y Cercanía al Ciudadano / Grupos de Interés">
      <formula>NOT(ISERROR(SEARCH("Transparencia y Cercanía al Ciudadano / Grupos de Interés",F4)))</formula>
    </cfRule>
    <cfRule type="containsText" dxfId="956" priority="79" operator="containsText" text="Legitimidad y Sostenibilidad Fiscal / Resultados">
      <formula>NOT(ISERROR(SEARCH("Legitimidad y Sostenibilidad Fiscal / Resultados",F4)))</formula>
    </cfRule>
  </conditionalFormatting>
  <conditionalFormatting sqref="L4:L36">
    <cfRule type="cellIs" dxfId="955" priority="55" operator="equal">
      <formula>0</formula>
    </cfRule>
  </conditionalFormatting>
  <conditionalFormatting sqref="O4:O36">
    <cfRule type="containsText" dxfId="954" priority="90" operator="containsText" text="Sin medición en la vigencia">
      <formula>NOT(ISERROR(SEARCH("Sin medición en la vigencia",O4)))</formula>
    </cfRule>
    <cfRule type="cellIs" dxfId="953" priority="91" operator="greaterThan">
      <formula>1.1</formula>
    </cfRule>
    <cfRule type="cellIs" dxfId="952" priority="92" operator="between">
      <formula>100%</formula>
      <formula>110%</formula>
    </cfRule>
    <cfRule type="cellIs" dxfId="951" priority="93" operator="between">
      <formula>70%</formula>
      <formula>99.9999999%</formula>
    </cfRule>
    <cfRule type="cellIs" dxfId="950" priority="94" operator="between">
      <formula>0</formula>
      <formula>0.6999999999999</formula>
    </cfRule>
  </conditionalFormatting>
  <conditionalFormatting sqref="P4:P36">
    <cfRule type="cellIs" dxfId="949" priority="96" operator="greaterThan">
      <formula>1.1</formula>
    </cfRule>
    <cfRule type="cellIs" dxfId="948" priority="97" operator="between">
      <formula>100%</formula>
      <formula>110%</formula>
    </cfRule>
    <cfRule type="cellIs" dxfId="947" priority="98" operator="between">
      <formula>70%</formula>
      <formula>99.9999999%</formula>
    </cfRule>
    <cfRule type="cellIs" dxfId="946" priority="99" operator="between">
      <formula>0</formula>
      <formula>0.6999999999999</formula>
    </cfRule>
  </conditionalFormatting>
  <conditionalFormatting sqref="M4:N36 H13:H36">
    <cfRule type="expression" dxfId="945" priority="80">
      <formula>$G4&lt;&gt;"Porcentaje"</formula>
    </cfRule>
    <cfRule type="expression" dxfId="944" priority="81">
      <formula>$G4="Porcentaje"</formula>
    </cfRule>
  </conditionalFormatting>
  <hyperlinks>
    <hyperlink ref="Q37" location="Principal!A1" display="volver al índice" xr:uid="{5DCD7C97-4ADC-4374-B395-65B8A5FD7FA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5" operator="containsText" id="{445FA23C-6F2E-430B-B8ED-46B630390961}">
            <xm:f>NOT(ISERROR(SEARCH("-",P4)))</xm:f>
            <xm:f>"-"</xm:f>
            <x14:dxf>
              <fill>
                <patternFill>
                  <bgColor rgb="FF000000"/>
                </patternFill>
              </fill>
            </x14:dxf>
          </x14:cfRule>
          <xm:sqref>P4:P36</xm:sqref>
        </x14:conditionalFormatting>
      </x14:conditionalFormattings>
    </ext>
  </extLst>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164A-0616-477B-9C55-95D74CA69EFF}">
  <sheetPr codeName="Sheet23">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37</v>
      </c>
      <c r="E1" s="9" t="s">
        <v>642</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14" thickTop="1" thickBot="1" x14ac:dyDescent="0.3">
      <c r="A4" s="25">
        <v>136</v>
      </c>
      <c r="B4" s="26" t="s">
        <v>438</v>
      </c>
      <c r="C4" s="27" t="s">
        <v>127</v>
      </c>
      <c r="D4" s="27" t="s">
        <v>240</v>
      </c>
      <c r="E4" s="27" t="s">
        <v>241</v>
      </c>
      <c r="F4" s="27" t="s">
        <v>242</v>
      </c>
      <c r="G4" s="27" t="s">
        <v>231</v>
      </c>
      <c r="H4" s="28">
        <v>6499999999.9999981</v>
      </c>
      <c r="I4" s="27" t="s">
        <v>123</v>
      </c>
      <c r="J4" s="27" t="s">
        <v>124</v>
      </c>
      <c r="K4" s="29" t="s">
        <v>36</v>
      </c>
      <c r="L4" s="44" t="s">
        <v>395</v>
      </c>
      <c r="M4" s="30">
        <v>6499999999.9999981</v>
      </c>
      <c r="N4" s="30">
        <v>8270713000</v>
      </c>
      <c r="O4" s="31">
        <v>1.272417384615385</v>
      </c>
      <c r="P4" s="31">
        <v>1.272417384615385</v>
      </c>
      <c r="Q4" s="42" t="s">
        <v>1530</v>
      </c>
    </row>
    <row r="5" spans="1:17" ht="114" thickTop="1" thickBot="1" x14ac:dyDescent="0.3">
      <c r="A5" s="25">
        <v>145</v>
      </c>
      <c r="B5" s="26" t="s">
        <v>438</v>
      </c>
      <c r="C5" s="27" t="s">
        <v>127</v>
      </c>
      <c r="D5" s="27" t="s">
        <v>249</v>
      </c>
      <c r="E5" s="27" t="s">
        <v>250</v>
      </c>
      <c r="F5" s="27" t="s">
        <v>251</v>
      </c>
      <c r="G5" s="27" t="s">
        <v>231</v>
      </c>
      <c r="H5" s="28">
        <v>400000000</v>
      </c>
      <c r="I5" s="27" t="s">
        <v>123</v>
      </c>
      <c r="J5" s="27" t="s">
        <v>124</v>
      </c>
      <c r="K5" s="29" t="s">
        <v>38</v>
      </c>
      <c r="L5" s="44" t="s">
        <v>395</v>
      </c>
      <c r="M5" s="30">
        <v>400000000</v>
      </c>
      <c r="N5" s="30">
        <v>1726860698</v>
      </c>
      <c r="O5" s="31">
        <v>4.3171517450000003</v>
      </c>
      <c r="P5" s="31">
        <v>2</v>
      </c>
      <c r="Q5" s="42" t="s">
        <v>1531</v>
      </c>
    </row>
    <row r="6" spans="1:17" ht="114" thickTop="1" thickBot="1" x14ac:dyDescent="0.3">
      <c r="A6" s="25">
        <v>137</v>
      </c>
      <c r="B6" s="26" t="s">
        <v>438</v>
      </c>
      <c r="C6" s="27" t="s">
        <v>127</v>
      </c>
      <c r="D6" s="27" t="s">
        <v>489</v>
      </c>
      <c r="E6" s="27" t="s">
        <v>243</v>
      </c>
      <c r="F6" s="27" t="s">
        <v>244</v>
      </c>
      <c r="G6" s="27" t="s">
        <v>231</v>
      </c>
      <c r="H6" s="28">
        <v>1007000000.0000002</v>
      </c>
      <c r="I6" s="27" t="s">
        <v>123</v>
      </c>
      <c r="J6" s="27" t="s">
        <v>124</v>
      </c>
      <c r="K6" s="29" t="s">
        <v>36</v>
      </c>
      <c r="L6" s="44" t="s">
        <v>395</v>
      </c>
      <c r="M6" s="30">
        <v>1007000000.0000002</v>
      </c>
      <c r="N6" s="30">
        <v>673426000</v>
      </c>
      <c r="O6" s="31">
        <v>0.66874478649453806</v>
      </c>
      <c r="P6" s="31">
        <v>0.66874478649453806</v>
      </c>
      <c r="Q6" s="42" t="s">
        <v>1532</v>
      </c>
    </row>
    <row r="7" spans="1:17" ht="151.5" thickTop="1" thickBot="1" x14ac:dyDescent="0.3">
      <c r="A7" s="25">
        <v>146</v>
      </c>
      <c r="B7" s="26" t="s">
        <v>438</v>
      </c>
      <c r="C7" s="27" t="s">
        <v>127</v>
      </c>
      <c r="D7" s="27" t="s">
        <v>249</v>
      </c>
      <c r="E7" s="27" t="s">
        <v>1533</v>
      </c>
      <c r="F7" s="27" t="s">
        <v>491</v>
      </c>
      <c r="G7" s="27" t="s">
        <v>231</v>
      </c>
      <c r="H7" s="28">
        <v>358877600</v>
      </c>
      <c r="I7" s="27" t="s">
        <v>123</v>
      </c>
      <c r="J7" s="27" t="s">
        <v>124</v>
      </c>
      <c r="K7" s="29" t="s">
        <v>38</v>
      </c>
      <c r="L7" s="44" t="s">
        <v>395</v>
      </c>
      <c r="M7" s="30">
        <v>358877600</v>
      </c>
      <c r="N7" s="30">
        <v>89465822</v>
      </c>
      <c r="O7" s="31">
        <v>0.24929341368756366</v>
      </c>
      <c r="P7" s="31">
        <v>0.24929341368756366</v>
      </c>
      <c r="Q7" s="42" t="s">
        <v>1534</v>
      </c>
    </row>
    <row r="8" spans="1:17" ht="132.75" thickTop="1" thickBot="1" x14ac:dyDescent="0.3">
      <c r="A8" s="125">
        <v>109</v>
      </c>
      <c r="B8" s="126" t="s">
        <v>438</v>
      </c>
      <c r="C8" s="127" t="s">
        <v>290</v>
      </c>
      <c r="D8" s="127" t="s">
        <v>290</v>
      </c>
      <c r="E8" s="127" t="s">
        <v>317</v>
      </c>
      <c r="F8" s="127" t="s">
        <v>121</v>
      </c>
      <c r="G8" s="127" t="s">
        <v>122</v>
      </c>
      <c r="H8" s="128">
        <v>0.95</v>
      </c>
      <c r="I8" s="127" t="s">
        <v>123</v>
      </c>
      <c r="J8" s="127" t="s">
        <v>124</v>
      </c>
      <c r="K8" s="129" t="s">
        <v>93</v>
      </c>
      <c r="L8" s="130" t="s">
        <v>378</v>
      </c>
      <c r="M8" s="131">
        <v>0.95</v>
      </c>
      <c r="N8" s="131">
        <v>0.96099999999999997</v>
      </c>
      <c r="O8" s="132">
        <v>1.0115789473684211</v>
      </c>
      <c r="P8" s="132">
        <v>1.0115789473684211</v>
      </c>
      <c r="Q8" s="367" t="s">
        <v>1535</v>
      </c>
    </row>
    <row r="9" spans="1:17" ht="95.25" thickTop="1" thickBot="1" x14ac:dyDescent="0.3">
      <c r="A9" s="25">
        <v>32</v>
      </c>
      <c r="B9" s="26" t="s">
        <v>438</v>
      </c>
      <c r="C9" s="27" t="s">
        <v>127</v>
      </c>
      <c r="D9" s="27" t="s">
        <v>177</v>
      </c>
      <c r="E9" s="27" t="s">
        <v>182</v>
      </c>
      <c r="F9" s="27" t="s">
        <v>183</v>
      </c>
      <c r="G9" s="27" t="s">
        <v>440</v>
      </c>
      <c r="H9" s="28">
        <v>2300</v>
      </c>
      <c r="I9" s="27" t="s">
        <v>123</v>
      </c>
      <c r="J9" s="27" t="s">
        <v>124</v>
      </c>
      <c r="K9" s="29" t="s">
        <v>18</v>
      </c>
      <c r="L9" s="44" t="s">
        <v>645</v>
      </c>
      <c r="M9" s="30">
        <v>2300</v>
      </c>
      <c r="N9" s="30">
        <v>1283.701</v>
      </c>
      <c r="O9" s="31">
        <v>0.5581308695652174</v>
      </c>
      <c r="P9" s="31">
        <v>0.5581308695652174</v>
      </c>
      <c r="Q9" s="42" t="s">
        <v>1536</v>
      </c>
    </row>
    <row r="10" spans="1:17" ht="114" thickTop="1" thickBot="1" x14ac:dyDescent="0.3">
      <c r="A10" s="25">
        <v>138</v>
      </c>
      <c r="B10" s="26" t="s">
        <v>438</v>
      </c>
      <c r="C10" s="27" t="s">
        <v>127</v>
      </c>
      <c r="D10" s="27" t="s">
        <v>489</v>
      </c>
      <c r="E10" s="27" t="s">
        <v>245</v>
      </c>
      <c r="F10" s="27" t="s">
        <v>492</v>
      </c>
      <c r="G10" s="27" t="s">
        <v>231</v>
      </c>
      <c r="H10" s="28">
        <v>4634000000</v>
      </c>
      <c r="I10" s="27" t="s">
        <v>123</v>
      </c>
      <c r="J10" s="27" t="s">
        <v>124</v>
      </c>
      <c r="K10" s="29" t="s">
        <v>36</v>
      </c>
      <c r="L10" s="44" t="s">
        <v>646</v>
      </c>
      <c r="M10" s="30">
        <v>4634000000</v>
      </c>
      <c r="N10" s="30">
        <v>14691830000</v>
      </c>
      <c r="O10" s="31">
        <v>3.1704423823910228</v>
      </c>
      <c r="P10" s="31">
        <v>2</v>
      </c>
      <c r="Q10" s="42" t="s">
        <v>1537</v>
      </c>
    </row>
    <row r="11" spans="1:17" ht="132.75" thickTop="1" thickBot="1" x14ac:dyDescent="0.3">
      <c r="A11" s="25">
        <v>147</v>
      </c>
      <c r="B11" s="26" t="s">
        <v>438</v>
      </c>
      <c r="C11" s="27" t="s">
        <v>127</v>
      </c>
      <c r="D11" s="27" t="s">
        <v>249</v>
      </c>
      <c r="E11" s="27" t="s">
        <v>252</v>
      </c>
      <c r="F11" s="27" t="s">
        <v>252</v>
      </c>
      <c r="G11" s="27" t="s">
        <v>231</v>
      </c>
      <c r="H11" s="28">
        <v>140000000</v>
      </c>
      <c r="I11" s="27" t="s">
        <v>123</v>
      </c>
      <c r="J11" s="27" t="s">
        <v>124</v>
      </c>
      <c r="K11" s="29" t="s">
        <v>38</v>
      </c>
      <c r="L11" s="44" t="s">
        <v>647</v>
      </c>
      <c r="M11" s="30">
        <v>140000000</v>
      </c>
      <c r="N11" s="30">
        <v>82360610</v>
      </c>
      <c r="O11" s="31">
        <v>0.58829007142857148</v>
      </c>
      <c r="P11" s="31">
        <v>0.58829007142857148</v>
      </c>
      <c r="Q11" s="42" t="s">
        <v>1538</v>
      </c>
    </row>
    <row r="12" spans="1:17" ht="76.5" thickTop="1" thickBot="1" x14ac:dyDescent="0.3">
      <c r="A12" s="125">
        <v>98</v>
      </c>
      <c r="B12" s="126" t="s">
        <v>438</v>
      </c>
      <c r="C12" s="127" t="s">
        <v>290</v>
      </c>
      <c r="D12" s="127" t="s">
        <v>446</v>
      </c>
      <c r="E12" s="127" t="s">
        <v>125</v>
      </c>
      <c r="F12" s="127" t="s">
        <v>331</v>
      </c>
      <c r="G12" s="127" t="s">
        <v>122</v>
      </c>
      <c r="H12" s="128">
        <v>0.95</v>
      </c>
      <c r="I12" s="127" t="s">
        <v>123</v>
      </c>
      <c r="J12" s="127" t="s">
        <v>126</v>
      </c>
      <c r="K12" s="129" t="s">
        <v>93</v>
      </c>
      <c r="L12" s="130" t="s">
        <v>648</v>
      </c>
      <c r="M12" s="131">
        <v>0.95</v>
      </c>
      <c r="N12" s="131">
        <v>0.69199999999999995</v>
      </c>
      <c r="O12" s="132">
        <v>0.72842105263157897</v>
      </c>
      <c r="P12" s="132">
        <v>0.72842105263157897</v>
      </c>
      <c r="Q12" s="367" t="s">
        <v>1539</v>
      </c>
    </row>
    <row r="13" spans="1:17" ht="114" thickTop="1" thickBot="1" x14ac:dyDescent="0.3">
      <c r="A13" s="25">
        <v>234</v>
      </c>
      <c r="B13" s="26" t="s">
        <v>438</v>
      </c>
      <c r="C13" s="27" t="s">
        <v>127</v>
      </c>
      <c r="D13" s="27" t="s">
        <v>489</v>
      </c>
      <c r="E13" s="27" t="s">
        <v>493</v>
      </c>
      <c r="F13" s="27" t="s">
        <v>493</v>
      </c>
      <c r="G13" s="27" t="s">
        <v>231</v>
      </c>
      <c r="H13" s="28">
        <v>5641000000</v>
      </c>
      <c r="I13" s="27" t="s">
        <v>123</v>
      </c>
      <c r="J13" s="27" t="s">
        <v>124</v>
      </c>
      <c r="K13" s="29" t="s">
        <v>36</v>
      </c>
      <c r="L13" s="44" t="s">
        <v>649</v>
      </c>
      <c r="M13" s="30">
        <v>5641000000</v>
      </c>
      <c r="N13" s="30">
        <v>15365256000</v>
      </c>
      <c r="O13" s="31">
        <v>2.7238532175146251</v>
      </c>
      <c r="P13" s="31">
        <v>2</v>
      </c>
      <c r="Q13" s="42" t="s">
        <v>1540</v>
      </c>
    </row>
    <row r="14" spans="1:17" ht="76.5" thickTop="1" thickBot="1" x14ac:dyDescent="0.3">
      <c r="A14" s="25">
        <v>73</v>
      </c>
      <c r="B14" s="26" t="s">
        <v>449</v>
      </c>
      <c r="C14" s="27" t="s">
        <v>160</v>
      </c>
      <c r="D14" s="27" t="s">
        <v>384</v>
      </c>
      <c r="E14" s="27" t="s">
        <v>167</v>
      </c>
      <c r="F14" s="27" t="s">
        <v>385</v>
      </c>
      <c r="G14" s="27" t="s">
        <v>145</v>
      </c>
      <c r="H14" s="28">
        <v>4</v>
      </c>
      <c r="I14" s="27" t="s">
        <v>123</v>
      </c>
      <c r="J14" s="27" t="s">
        <v>138</v>
      </c>
      <c r="K14" s="29" t="s">
        <v>11</v>
      </c>
      <c r="L14" s="44" t="s">
        <v>650</v>
      </c>
      <c r="M14" s="30">
        <v>4</v>
      </c>
      <c r="N14" s="30">
        <v>2.6083333333333329</v>
      </c>
      <c r="O14" s="31">
        <v>1.5335463258785944</v>
      </c>
      <c r="P14" s="31">
        <v>1.5335463258785944</v>
      </c>
      <c r="Q14" s="42" t="s">
        <v>1541</v>
      </c>
    </row>
    <row r="15" spans="1:17" ht="57.75" thickTop="1" thickBot="1" x14ac:dyDescent="0.3">
      <c r="A15" s="25">
        <v>74</v>
      </c>
      <c r="B15" s="26" t="s">
        <v>449</v>
      </c>
      <c r="C15" s="27" t="s">
        <v>160</v>
      </c>
      <c r="D15" s="27" t="s">
        <v>494</v>
      </c>
      <c r="E15" s="27" t="s">
        <v>495</v>
      </c>
      <c r="F15" s="27" t="s">
        <v>496</v>
      </c>
      <c r="G15" s="27" t="s">
        <v>145</v>
      </c>
      <c r="H15" s="28">
        <v>5.5</v>
      </c>
      <c r="I15" s="27" t="s">
        <v>123</v>
      </c>
      <c r="J15" s="27" t="s">
        <v>138</v>
      </c>
      <c r="K15" s="29" t="s">
        <v>11</v>
      </c>
      <c r="L15" s="44" t="s">
        <v>644</v>
      </c>
      <c r="M15" s="30">
        <v>5.5</v>
      </c>
      <c r="N15" s="30">
        <v>1</v>
      </c>
      <c r="O15" s="31">
        <v>5.5</v>
      </c>
      <c r="P15" s="31">
        <v>2</v>
      </c>
      <c r="Q15" s="42" t="s">
        <v>1542</v>
      </c>
    </row>
    <row r="16" spans="1:17" ht="57.75" thickTop="1" thickBot="1" x14ac:dyDescent="0.3">
      <c r="A16" s="25">
        <v>19</v>
      </c>
      <c r="B16" s="26" t="s">
        <v>449</v>
      </c>
      <c r="C16" s="27" t="s">
        <v>160</v>
      </c>
      <c r="D16" s="27" t="s">
        <v>402</v>
      </c>
      <c r="E16" s="27" t="s">
        <v>450</v>
      </c>
      <c r="F16" s="27" t="s">
        <v>451</v>
      </c>
      <c r="G16" s="27" t="s">
        <v>122</v>
      </c>
      <c r="H16" s="28">
        <v>1</v>
      </c>
      <c r="I16" s="27" t="s">
        <v>153</v>
      </c>
      <c r="J16" s="27" t="s">
        <v>261</v>
      </c>
      <c r="K16" s="29" t="s">
        <v>51</v>
      </c>
      <c r="L16" s="44" t="s">
        <v>652</v>
      </c>
      <c r="M16" s="30">
        <v>1</v>
      </c>
      <c r="N16" s="30">
        <v>1</v>
      </c>
      <c r="O16" s="31">
        <v>1</v>
      </c>
      <c r="P16" s="31">
        <v>1</v>
      </c>
      <c r="Q16" s="42" t="s">
        <v>1543</v>
      </c>
    </row>
    <row r="17" spans="1:17" ht="132.75" thickTop="1" thickBot="1" x14ac:dyDescent="0.3">
      <c r="A17" s="118">
        <v>20</v>
      </c>
      <c r="B17" s="108" t="s">
        <v>449</v>
      </c>
      <c r="C17" s="109" t="s">
        <v>160</v>
      </c>
      <c r="D17" s="109" t="s">
        <v>402</v>
      </c>
      <c r="E17" s="109" t="s">
        <v>452</v>
      </c>
      <c r="F17" s="109" t="s">
        <v>453</v>
      </c>
      <c r="G17" s="109" t="s">
        <v>122</v>
      </c>
      <c r="H17" s="110">
        <v>1</v>
      </c>
      <c r="I17" s="109" t="s">
        <v>130</v>
      </c>
      <c r="J17" s="109" t="s">
        <v>126</v>
      </c>
      <c r="K17" s="95" t="s">
        <v>51</v>
      </c>
      <c r="L17" s="133" t="s">
        <v>653</v>
      </c>
      <c r="M17" s="99"/>
      <c r="N17" s="99"/>
      <c r="O17" s="98" t="s">
        <v>406</v>
      </c>
      <c r="P17" s="98" t="s">
        <v>291</v>
      </c>
      <c r="Q17" s="96" t="s">
        <v>1544</v>
      </c>
    </row>
    <row r="18" spans="1:17" ht="57.75" thickTop="1" thickBot="1" x14ac:dyDescent="0.3">
      <c r="A18" s="25">
        <v>33</v>
      </c>
      <c r="B18" s="26" t="s">
        <v>449</v>
      </c>
      <c r="C18" s="27" t="s">
        <v>160</v>
      </c>
      <c r="D18" s="27" t="s">
        <v>184</v>
      </c>
      <c r="E18" s="27" t="s">
        <v>185</v>
      </c>
      <c r="F18" s="27" t="s">
        <v>186</v>
      </c>
      <c r="G18" s="27" t="s">
        <v>122</v>
      </c>
      <c r="H18" s="28">
        <v>1</v>
      </c>
      <c r="I18" s="27" t="s">
        <v>267</v>
      </c>
      <c r="J18" s="27" t="s">
        <v>126</v>
      </c>
      <c r="K18" s="29" t="s">
        <v>18</v>
      </c>
      <c r="L18" s="44" t="s">
        <v>651</v>
      </c>
      <c r="M18" s="30">
        <v>1</v>
      </c>
      <c r="N18" s="30">
        <v>0.75</v>
      </c>
      <c r="O18" s="31">
        <v>0.75</v>
      </c>
      <c r="P18" s="31">
        <v>0.75</v>
      </c>
      <c r="Q18" s="42" t="s">
        <v>1545</v>
      </c>
    </row>
    <row r="19" spans="1:17" ht="76.5" thickTop="1" thickBot="1" x14ac:dyDescent="0.3">
      <c r="A19" s="25">
        <v>9</v>
      </c>
      <c r="B19" s="26" t="s">
        <v>449</v>
      </c>
      <c r="C19" s="27" t="s">
        <v>133</v>
      </c>
      <c r="D19" s="27" t="s">
        <v>275</v>
      </c>
      <c r="E19" s="27" t="s">
        <v>458</v>
      </c>
      <c r="F19" s="27" t="s">
        <v>459</v>
      </c>
      <c r="G19" s="27" t="s">
        <v>122</v>
      </c>
      <c r="H19" s="28">
        <v>1</v>
      </c>
      <c r="I19" s="27" t="s">
        <v>132</v>
      </c>
      <c r="J19" s="27" t="s">
        <v>124</v>
      </c>
      <c r="K19" s="29" t="s">
        <v>57</v>
      </c>
      <c r="L19" s="44" t="s">
        <v>653</v>
      </c>
      <c r="M19" s="30">
        <v>1</v>
      </c>
      <c r="N19" s="30">
        <v>1.1000000000000001</v>
      </c>
      <c r="O19" s="31">
        <v>1.1000000000000001</v>
      </c>
      <c r="P19" s="31">
        <v>1.1000000000000001</v>
      </c>
      <c r="Q19" s="42" t="s">
        <v>1546</v>
      </c>
    </row>
    <row r="20" spans="1:17" ht="64.5" thickTop="1" thickBot="1" x14ac:dyDescent="0.3">
      <c r="A20" s="25">
        <v>51</v>
      </c>
      <c r="B20" s="26" t="s">
        <v>460</v>
      </c>
      <c r="C20" s="27" t="s">
        <v>194</v>
      </c>
      <c r="D20" s="27" t="s">
        <v>198</v>
      </c>
      <c r="E20" s="27" t="s">
        <v>512</v>
      </c>
      <c r="F20" s="27" t="s">
        <v>213</v>
      </c>
      <c r="G20" s="27" t="s">
        <v>122</v>
      </c>
      <c r="H20" s="28">
        <v>0.8</v>
      </c>
      <c r="I20" s="27" t="s">
        <v>132</v>
      </c>
      <c r="J20" s="27" t="s">
        <v>126</v>
      </c>
      <c r="K20" s="29" t="s">
        <v>22</v>
      </c>
      <c r="L20" s="44" t="s">
        <v>654</v>
      </c>
      <c r="M20" s="30">
        <v>0.8</v>
      </c>
      <c r="N20" s="30">
        <v>1</v>
      </c>
      <c r="O20" s="31">
        <v>1.25</v>
      </c>
      <c r="P20" s="31">
        <v>1.25</v>
      </c>
      <c r="Q20" s="42" t="s">
        <v>1547</v>
      </c>
    </row>
    <row r="21" spans="1:17" ht="64.5" thickTop="1" thickBot="1" x14ac:dyDescent="0.3">
      <c r="A21" s="25">
        <v>42</v>
      </c>
      <c r="B21" s="26" t="s">
        <v>460</v>
      </c>
      <c r="C21" s="27" t="s">
        <v>194</v>
      </c>
      <c r="D21" s="27" t="s">
        <v>198</v>
      </c>
      <c r="E21" s="27" t="s">
        <v>513</v>
      </c>
      <c r="F21" s="27" t="s">
        <v>514</v>
      </c>
      <c r="G21" s="27" t="s">
        <v>207</v>
      </c>
      <c r="H21" s="28">
        <v>40</v>
      </c>
      <c r="I21" s="27" t="s">
        <v>123</v>
      </c>
      <c r="J21" s="27" t="s">
        <v>124</v>
      </c>
      <c r="K21" s="29" t="s">
        <v>30</v>
      </c>
      <c r="L21" s="44" t="s">
        <v>654</v>
      </c>
      <c r="M21" s="30">
        <v>40</v>
      </c>
      <c r="N21" s="30">
        <v>58</v>
      </c>
      <c r="O21" s="31">
        <v>1.45</v>
      </c>
      <c r="P21" s="31">
        <v>1.45</v>
      </c>
      <c r="Q21" s="42" t="s">
        <v>1548</v>
      </c>
    </row>
    <row r="22" spans="1:17" ht="57.75" thickTop="1" thickBot="1" x14ac:dyDescent="0.3">
      <c r="A22" s="25">
        <v>71</v>
      </c>
      <c r="B22" s="26" t="s">
        <v>460</v>
      </c>
      <c r="C22" s="27" t="s">
        <v>149</v>
      </c>
      <c r="D22" s="27" t="s">
        <v>461</v>
      </c>
      <c r="E22" s="27" t="s">
        <v>174</v>
      </c>
      <c r="F22" s="27" t="s">
        <v>462</v>
      </c>
      <c r="G22" s="27" t="s">
        <v>122</v>
      </c>
      <c r="H22" s="28">
        <v>1</v>
      </c>
      <c r="I22" s="27" t="s">
        <v>153</v>
      </c>
      <c r="J22" s="27" t="s">
        <v>126</v>
      </c>
      <c r="K22" s="29" t="s">
        <v>13</v>
      </c>
      <c r="L22" s="44" t="s">
        <v>655</v>
      </c>
      <c r="M22" s="30">
        <v>1</v>
      </c>
      <c r="N22" s="30">
        <v>1</v>
      </c>
      <c r="O22" s="31">
        <v>1</v>
      </c>
      <c r="P22" s="31">
        <v>1</v>
      </c>
      <c r="Q22" s="42" t="s">
        <v>1549</v>
      </c>
    </row>
    <row r="23" spans="1:17" ht="151.5" thickTop="1" thickBot="1" x14ac:dyDescent="0.3">
      <c r="A23" s="25">
        <v>235</v>
      </c>
      <c r="B23" s="26" t="s">
        <v>460</v>
      </c>
      <c r="C23" s="27" t="s">
        <v>194</v>
      </c>
      <c r="D23" s="27" t="s">
        <v>389</v>
      </c>
      <c r="E23" s="27" t="s">
        <v>246</v>
      </c>
      <c r="F23" s="27" t="s">
        <v>247</v>
      </c>
      <c r="G23" s="27" t="s">
        <v>440</v>
      </c>
      <c r="H23" s="28">
        <v>18492000000</v>
      </c>
      <c r="I23" s="27" t="s">
        <v>123</v>
      </c>
      <c r="J23" s="27" t="s">
        <v>124</v>
      </c>
      <c r="K23" s="29" t="s">
        <v>36</v>
      </c>
      <c r="L23" s="44" t="s">
        <v>395</v>
      </c>
      <c r="M23" s="30">
        <v>18492000000</v>
      </c>
      <c r="N23" s="30">
        <v>16906269636</v>
      </c>
      <c r="O23" s="31">
        <v>0.91424776314081768</v>
      </c>
      <c r="P23" s="31">
        <v>0.91424776314081768</v>
      </c>
      <c r="Q23" s="42" t="s">
        <v>1550</v>
      </c>
    </row>
    <row r="24" spans="1:17" ht="207.75" thickTop="1" thickBot="1" x14ac:dyDescent="0.3">
      <c r="A24" s="25">
        <v>104</v>
      </c>
      <c r="B24" s="26" t="s">
        <v>460</v>
      </c>
      <c r="C24" s="27" t="s">
        <v>194</v>
      </c>
      <c r="D24" s="27" t="s">
        <v>319</v>
      </c>
      <c r="E24" s="27" t="s">
        <v>320</v>
      </c>
      <c r="F24" s="27" t="s">
        <v>467</v>
      </c>
      <c r="G24" s="27" t="s">
        <v>122</v>
      </c>
      <c r="H24" s="28">
        <v>0.66749999999999998</v>
      </c>
      <c r="I24" s="27" t="s">
        <v>123</v>
      </c>
      <c r="J24" s="27" t="s">
        <v>261</v>
      </c>
      <c r="K24" s="29" t="s">
        <v>87</v>
      </c>
      <c r="L24" s="44" t="s">
        <v>656</v>
      </c>
      <c r="M24" s="30">
        <v>0.66749999999999998</v>
      </c>
      <c r="N24" s="30">
        <v>0.60699999999999998</v>
      </c>
      <c r="O24" s="31">
        <v>0.90936329588014986</v>
      </c>
      <c r="P24" s="31">
        <v>0.90936329588014986</v>
      </c>
      <c r="Q24" s="42" t="s">
        <v>1551</v>
      </c>
    </row>
    <row r="25" spans="1:17" ht="76.5" thickTop="1" thickBot="1" x14ac:dyDescent="0.3">
      <c r="A25" s="25">
        <v>36</v>
      </c>
      <c r="B25" s="26" t="s">
        <v>460</v>
      </c>
      <c r="C25" s="27" t="s">
        <v>194</v>
      </c>
      <c r="D25" s="27" t="s">
        <v>198</v>
      </c>
      <c r="E25" s="27" t="s">
        <v>195</v>
      </c>
      <c r="F25" s="27" t="s">
        <v>196</v>
      </c>
      <c r="G25" s="27" t="s">
        <v>122</v>
      </c>
      <c r="H25" s="28">
        <v>0.01</v>
      </c>
      <c r="I25" s="27" t="s">
        <v>123</v>
      </c>
      <c r="J25" s="27" t="s">
        <v>126</v>
      </c>
      <c r="K25" s="29" t="s">
        <v>18</v>
      </c>
      <c r="L25" s="44" t="s">
        <v>643</v>
      </c>
      <c r="M25" s="30">
        <v>0.01</v>
      </c>
      <c r="N25" s="30">
        <v>3.9333333333333331E-2</v>
      </c>
      <c r="O25" s="31">
        <v>3.9333333333333331</v>
      </c>
      <c r="P25" s="31">
        <v>2</v>
      </c>
      <c r="Q25" s="42" t="s">
        <v>1552</v>
      </c>
    </row>
    <row r="26" spans="1:17" ht="57.75" thickTop="1" thickBot="1" x14ac:dyDescent="0.3">
      <c r="A26" s="25">
        <v>62</v>
      </c>
      <c r="B26" s="26" t="s">
        <v>460</v>
      </c>
      <c r="C26" s="27" t="s">
        <v>194</v>
      </c>
      <c r="D26" s="27" t="s">
        <v>389</v>
      </c>
      <c r="E26" s="27" t="s">
        <v>478</v>
      </c>
      <c r="F26" s="27" t="s">
        <v>479</v>
      </c>
      <c r="G26" s="27" t="s">
        <v>207</v>
      </c>
      <c r="H26" s="28">
        <v>1</v>
      </c>
      <c r="I26" s="27" t="s">
        <v>123</v>
      </c>
      <c r="J26" s="27" t="s">
        <v>124</v>
      </c>
      <c r="K26" s="29" t="s">
        <v>38</v>
      </c>
      <c r="L26" s="44" t="s">
        <v>649</v>
      </c>
      <c r="M26" s="30">
        <v>1</v>
      </c>
      <c r="N26" s="30">
        <v>1</v>
      </c>
      <c r="O26" s="31">
        <v>1</v>
      </c>
      <c r="P26" s="31">
        <v>1</v>
      </c>
      <c r="Q26" s="42" t="s">
        <v>1553</v>
      </c>
    </row>
    <row r="27" spans="1:17" ht="64.5" thickTop="1" thickBot="1" x14ac:dyDescent="0.3">
      <c r="A27" s="25">
        <v>37</v>
      </c>
      <c r="B27" s="26" t="s">
        <v>460</v>
      </c>
      <c r="C27" s="27" t="s">
        <v>194</v>
      </c>
      <c r="D27" s="27" t="s">
        <v>198</v>
      </c>
      <c r="E27" s="27" t="s">
        <v>199</v>
      </c>
      <c r="F27" s="27" t="s">
        <v>200</v>
      </c>
      <c r="G27" s="27" t="s">
        <v>122</v>
      </c>
      <c r="H27" s="28">
        <v>0.03</v>
      </c>
      <c r="I27" s="27" t="s">
        <v>123</v>
      </c>
      <c r="J27" s="27" t="s">
        <v>126</v>
      </c>
      <c r="K27" s="29" t="s">
        <v>18</v>
      </c>
      <c r="L27" s="44" t="s">
        <v>645</v>
      </c>
      <c r="M27" s="30">
        <v>0.03</v>
      </c>
      <c r="N27" s="30">
        <v>3.3058333333333335E-2</v>
      </c>
      <c r="O27" s="31">
        <v>1.1019444444444446</v>
      </c>
      <c r="P27" s="31">
        <v>1.1019444444444446</v>
      </c>
      <c r="Q27" s="42" t="s">
        <v>1554</v>
      </c>
    </row>
    <row r="28" spans="1:17" ht="57.75" thickTop="1" thickBot="1" x14ac:dyDescent="0.3">
      <c r="A28" s="25">
        <v>142</v>
      </c>
      <c r="B28" s="26" t="s">
        <v>460</v>
      </c>
      <c r="C28" s="27" t="s">
        <v>203</v>
      </c>
      <c r="D28" s="27" t="s">
        <v>497</v>
      </c>
      <c r="E28" s="27" t="s">
        <v>498</v>
      </c>
      <c r="F28" s="27" t="s">
        <v>499</v>
      </c>
      <c r="G28" s="27" t="s">
        <v>122</v>
      </c>
      <c r="H28" s="28">
        <v>1</v>
      </c>
      <c r="I28" s="27" t="s">
        <v>130</v>
      </c>
      <c r="J28" s="27" t="s">
        <v>124</v>
      </c>
      <c r="K28" s="29" t="s">
        <v>36</v>
      </c>
      <c r="L28" s="44" t="s">
        <v>395</v>
      </c>
      <c r="M28" s="30">
        <v>1</v>
      </c>
      <c r="N28" s="30">
        <v>0.89600000000000002</v>
      </c>
      <c r="O28" s="31">
        <v>0.89600000000000002</v>
      </c>
      <c r="P28" s="31">
        <v>0.89600000000000002</v>
      </c>
      <c r="Q28" s="42" t="s">
        <v>1555</v>
      </c>
    </row>
    <row r="29" spans="1:17" ht="114" thickTop="1" thickBot="1" x14ac:dyDescent="0.3">
      <c r="A29" s="25">
        <v>144</v>
      </c>
      <c r="B29" s="26" t="s">
        <v>460</v>
      </c>
      <c r="C29" s="27" t="s">
        <v>203</v>
      </c>
      <c r="D29" s="27" t="s">
        <v>500</v>
      </c>
      <c r="E29" s="27" t="s">
        <v>501</v>
      </c>
      <c r="F29" s="27" t="s">
        <v>502</v>
      </c>
      <c r="G29" s="27" t="s">
        <v>122</v>
      </c>
      <c r="H29" s="28">
        <v>1</v>
      </c>
      <c r="I29" s="27" t="s">
        <v>130</v>
      </c>
      <c r="J29" s="27" t="s">
        <v>124</v>
      </c>
      <c r="K29" s="29" t="s">
        <v>36</v>
      </c>
      <c r="L29" s="44" t="s">
        <v>649</v>
      </c>
      <c r="M29" s="30">
        <v>1</v>
      </c>
      <c r="N29" s="30">
        <v>0</v>
      </c>
      <c r="O29" s="31">
        <v>0</v>
      </c>
      <c r="P29" s="31">
        <v>0</v>
      </c>
      <c r="Q29" s="42" t="s">
        <v>1556</v>
      </c>
    </row>
    <row r="30" spans="1:17" ht="57.75" thickTop="1" thickBot="1" x14ac:dyDescent="0.3">
      <c r="A30" s="25">
        <v>23</v>
      </c>
      <c r="B30" s="26" t="s">
        <v>460</v>
      </c>
      <c r="C30" s="27" t="s">
        <v>194</v>
      </c>
      <c r="D30" s="27" t="s">
        <v>389</v>
      </c>
      <c r="E30" s="27" t="s">
        <v>478</v>
      </c>
      <c r="F30" s="27" t="s">
        <v>479</v>
      </c>
      <c r="G30" s="27" t="s">
        <v>207</v>
      </c>
      <c r="H30" s="28">
        <v>1</v>
      </c>
      <c r="I30" s="27" t="s">
        <v>123</v>
      </c>
      <c r="J30" s="27" t="s">
        <v>124</v>
      </c>
      <c r="K30" s="29" t="s">
        <v>36</v>
      </c>
      <c r="L30" s="44" t="s">
        <v>649</v>
      </c>
      <c r="M30" s="30">
        <v>1</v>
      </c>
      <c r="N30" s="30">
        <v>1</v>
      </c>
      <c r="O30" s="31">
        <v>1</v>
      </c>
      <c r="P30" s="31">
        <v>1</v>
      </c>
      <c r="Q30" s="42" t="s">
        <v>1557</v>
      </c>
    </row>
    <row r="31" spans="1:17" ht="48.75" thickTop="1" thickBot="1" x14ac:dyDescent="0.3">
      <c r="A31" s="25">
        <v>69</v>
      </c>
      <c r="B31" s="26" t="s">
        <v>480</v>
      </c>
      <c r="C31" s="27" t="s">
        <v>160</v>
      </c>
      <c r="D31" s="27" t="s">
        <v>169</v>
      </c>
      <c r="E31" s="27" t="s">
        <v>170</v>
      </c>
      <c r="F31" s="27" t="s">
        <v>386</v>
      </c>
      <c r="G31" s="27" t="s">
        <v>122</v>
      </c>
      <c r="H31" s="28">
        <v>1</v>
      </c>
      <c r="I31" s="27" t="s">
        <v>132</v>
      </c>
      <c r="J31" s="27" t="s">
        <v>126</v>
      </c>
      <c r="K31" s="29" t="s">
        <v>13</v>
      </c>
      <c r="L31" s="44" t="s">
        <v>657</v>
      </c>
      <c r="M31" s="30">
        <v>1</v>
      </c>
      <c r="N31" s="30">
        <v>1</v>
      </c>
      <c r="O31" s="31">
        <v>1</v>
      </c>
      <c r="P31" s="31">
        <v>1</v>
      </c>
      <c r="Q31" s="42" t="s">
        <v>1558</v>
      </c>
    </row>
    <row r="32" spans="1:17" ht="48.75" thickTop="1" thickBot="1" x14ac:dyDescent="0.3">
      <c r="A32" s="25">
        <v>75</v>
      </c>
      <c r="B32" s="26" t="s">
        <v>480</v>
      </c>
      <c r="C32" s="27" t="s">
        <v>160</v>
      </c>
      <c r="D32" s="27" t="s">
        <v>364</v>
      </c>
      <c r="E32" s="27" t="s">
        <v>377</v>
      </c>
      <c r="F32" s="27" t="s">
        <v>166</v>
      </c>
      <c r="G32" s="27" t="s">
        <v>122</v>
      </c>
      <c r="H32" s="28">
        <v>1</v>
      </c>
      <c r="I32" s="27" t="s">
        <v>132</v>
      </c>
      <c r="J32" s="27" t="s">
        <v>126</v>
      </c>
      <c r="K32" s="29" t="s">
        <v>11</v>
      </c>
      <c r="L32" s="44" t="s">
        <v>657</v>
      </c>
      <c r="M32" s="30">
        <v>1</v>
      </c>
      <c r="N32" s="30">
        <v>1</v>
      </c>
      <c r="O32" s="31">
        <v>1</v>
      </c>
      <c r="P32" s="31">
        <v>1</v>
      </c>
      <c r="Q32" s="42" t="s">
        <v>1559</v>
      </c>
    </row>
    <row r="33" spans="1:17" ht="114" thickTop="1" thickBot="1" x14ac:dyDescent="0.3">
      <c r="A33" s="25">
        <v>72</v>
      </c>
      <c r="B33" s="26" t="s">
        <v>480</v>
      </c>
      <c r="C33" s="27" t="s">
        <v>149</v>
      </c>
      <c r="D33" s="27" t="s">
        <v>461</v>
      </c>
      <c r="E33" s="27" t="s">
        <v>481</v>
      </c>
      <c r="F33" s="27" t="s">
        <v>482</v>
      </c>
      <c r="G33" s="27" t="s">
        <v>122</v>
      </c>
      <c r="H33" s="28">
        <v>0.75</v>
      </c>
      <c r="I33" s="27" t="s">
        <v>153</v>
      </c>
      <c r="J33" s="27" t="s">
        <v>126</v>
      </c>
      <c r="K33" s="29" t="s">
        <v>13</v>
      </c>
      <c r="L33" s="44" t="s">
        <v>657</v>
      </c>
      <c r="M33" s="30">
        <v>0.75</v>
      </c>
      <c r="N33" s="30">
        <v>0.5665</v>
      </c>
      <c r="O33" s="31">
        <v>0.7553333333333333</v>
      </c>
      <c r="P33" s="31">
        <v>0.7553333333333333</v>
      </c>
      <c r="Q33" s="42" t="s">
        <v>1560</v>
      </c>
    </row>
    <row r="34" spans="1:17" ht="48.75" thickTop="1" thickBot="1" x14ac:dyDescent="0.3">
      <c r="A34" s="25">
        <v>64</v>
      </c>
      <c r="B34" s="26" t="s">
        <v>480</v>
      </c>
      <c r="C34" s="27" t="s">
        <v>149</v>
      </c>
      <c r="D34" s="27" t="s">
        <v>150</v>
      </c>
      <c r="E34" s="27" t="s">
        <v>151</v>
      </c>
      <c r="F34" s="27" t="s">
        <v>152</v>
      </c>
      <c r="G34" s="27" t="s">
        <v>122</v>
      </c>
      <c r="H34" s="28">
        <v>1</v>
      </c>
      <c r="I34" s="27" t="s">
        <v>153</v>
      </c>
      <c r="J34" s="27" t="s">
        <v>126</v>
      </c>
      <c r="K34" s="29" t="s">
        <v>7</v>
      </c>
      <c r="L34" s="44" t="s">
        <v>650</v>
      </c>
      <c r="M34" s="30">
        <v>1</v>
      </c>
      <c r="N34" s="30">
        <v>1</v>
      </c>
      <c r="O34" s="31">
        <v>1</v>
      </c>
      <c r="P34" s="31">
        <v>1</v>
      </c>
      <c r="Q34" s="42" t="s">
        <v>1561</v>
      </c>
    </row>
    <row r="35" spans="1:17" ht="170.25"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44" t="s">
        <v>388</v>
      </c>
      <c r="M35" s="30">
        <v>0.9</v>
      </c>
      <c r="N35" s="30">
        <v>1.1733333333333331</v>
      </c>
      <c r="O35" s="31">
        <v>1.3037037037037034</v>
      </c>
      <c r="P35" s="31">
        <v>1.3037037037037034</v>
      </c>
      <c r="Q35" s="42" t="s">
        <v>1562</v>
      </c>
    </row>
    <row r="36" spans="1:17" ht="34.5" thickTop="1" x14ac:dyDescent="0.35">
      <c r="M36" s="320"/>
      <c r="N36" s="320"/>
      <c r="O36" s="317" t="s">
        <v>157</v>
      </c>
      <c r="P36" s="318">
        <v>1.0980972707152363</v>
      </c>
      <c r="Q36" s="319" t="s">
        <v>158</v>
      </c>
    </row>
  </sheetData>
  <sheetProtection algorithmName="SHA-512" hashValue="7xZV2UhBrJp1kuO6yknDDLSglsyBdxCLv89MLjggUDFT2jUaDwVUddL383DjTrWI3K8tHJbDv0favbNLBok1/w==" saltValue="z7fxEsVigiVQXK7sR+7emw==" spinCount="100000" sheet="1" formatCells="0" formatColumns="0"/>
  <autoFilter ref="A3:Q35" xr:uid="{00000000-0001-0000-0400-000000000000}"/>
  <conditionalFormatting sqref="B4:B35">
    <cfRule type="containsText" dxfId="942" priority="543" operator="containsText" text="Normatividad al Servicio del Cambio / Procesos">
      <formula>NOT(ISERROR(SEARCH("Normatividad al Servicio del Cambio / Procesos",B4)))</formula>
    </cfRule>
    <cfRule type="containsText" dxfId="941" priority="568" operator="containsText" text="Transparencia y Cercanía al Ciudadano / Grupos de Interés ">
      <formula>NOT(ISERROR(SEARCH("Transparencia y Cercanía al Ciudadano / Grupos de Interés ",B4)))</formula>
    </cfRule>
    <cfRule type="containsText" dxfId="940" priority="569" operator="containsText" text="Apoyo a la Modernización DIAN / Procesos">
      <formula>NOT(ISERROR(SEARCH("Apoyo a la Modernización DIAN / Procesos",B4)))</formula>
    </cfRule>
    <cfRule type="containsText" dxfId="939" priority="570" operator="containsText" text="Transformación Cultural y Gestión del Cambio / Talento Humano">
      <formula>NOT(ISERROR(SEARCH("Transformación Cultural y Gestión del Cambio / Talento Humano",B4)))</formula>
    </cfRule>
    <cfRule type="containsText" dxfId="938" priority="571"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937" priority="555" operator="containsText" text="Modernización y Gestión Integral de Procesos del Negocio / Procesos">
      <formula>NOT(ISERROR(SEARCH("Modernización y Gestión Integral de Procesos del Negocio / Procesos",C4)))</formula>
    </cfRule>
    <cfRule type="containsText" dxfId="936" priority="556" operator="containsText" text="Transparencia y Cercanía al Ciudadano / Grupos de Interés">
      <formula>NOT(ISERROR(SEARCH("Transparencia y Cercanía al Ciudadano / Grupos de Interés",C4)))</formula>
    </cfRule>
    <cfRule type="containsText" dxfId="935" priority="557" operator="containsText" text="Legitimidad y Sostenibilidad Fiscal / Resultados">
      <formula>NOT(ISERROR(SEARCH("Legitimidad y Sostenibilidad Fiscal / Resultados",C4)))</formula>
    </cfRule>
  </conditionalFormatting>
  <conditionalFormatting sqref="F4:G35 C4:D35">
    <cfRule type="containsText" dxfId="934" priority="554" operator="containsText" text="Aprendizaje y Crecimiento / Talento Humano">
      <formula>NOT(ISERROR(SEARCH("Aprendizaje y Crecimiento / Talento Humano",C4)))</formula>
    </cfRule>
  </conditionalFormatting>
  <conditionalFormatting sqref="L4:L35">
    <cfRule type="cellIs" dxfId="933" priority="530" operator="equal">
      <formula>0</formula>
    </cfRule>
  </conditionalFormatting>
  <conditionalFormatting sqref="M4:N7 M9:N11 M13:N13 M34:N35 M23:N30 M16:N21 H4:H35">
    <cfRule type="expression" dxfId="932" priority="548">
      <formula>$G4&lt;&gt;"Porcentaje"</formula>
    </cfRule>
  </conditionalFormatting>
  <conditionalFormatting sqref="M4:N7 M9:N11 M13:N13 M34:N35 M23:N30 M16:N21 H4:H35">
    <cfRule type="expression" dxfId="931" priority="549">
      <formula>$G4="Porcentaje"</formula>
    </cfRule>
  </conditionalFormatting>
  <conditionalFormatting sqref="O4:O7 O9:O11 O13 O34:O35 O23:O30 O16:O21">
    <cfRule type="containsText" dxfId="930" priority="558" operator="containsText" text="Sin medición en la vigencia">
      <formula>NOT(ISERROR(SEARCH("Sin medición en la vigencia",O4)))</formula>
    </cfRule>
    <cfRule type="cellIs" dxfId="929" priority="559" operator="greaterThan">
      <formula>1.1</formula>
    </cfRule>
    <cfRule type="cellIs" dxfId="928" priority="560" operator="between">
      <formula>100%</formula>
      <formula>110%</formula>
    </cfRule>
    <cfRule type="cellIs" dxfId="927" priority="561" operator="between">
      <formula>70%</formula>
      <formula>99.9999999%</formula>
    </cfRule>
    <cfRule type="cellIs" dxfId="926" priority="562" operator="between">
      <formula>0</formula>
      <formula>0.6999999999999</formula>
    </cfRule>
  </conditionalFormatting>
  <conditionalFormatting sqref="P4:P7 P9:P11 P13 P34:P35 P23:P30 P16:P21">
    <cfRule type="cellIs" dxfId="925" priority="564" operator="greaterThan">
      <formula>1.1</formula>
    </cfRule>
    <cfRule type="cellIs" dxfId="924" priority="565" operator="between">
      <formula>100%</formula>
      <formula>110%</formula>
    </cfRule>
    <cfRule type="cellIs" dxfId="923" priority="566" operator="between">
      <formula>70%</formula>
      <formula>99.9999999%</formula>
    </cfRule>
    <cfRule type="cellIs" dxfId="922" priority="567" operator="between">
      <formula>0</formula>
      <formula>0.6999999999999</formula>
    </cfRule>
  </conditionalFormatting>
  <conditionalFormatting sqref="F4:G33 I4:J35">
    <cfRule type="containsText" dxfId="921" priority="544" operator="containsText" text="Aprendizaje y Crecimiento / Talento Humano">
      <formula>NOT(ISERROR(SEARCH("Aprendizaje y Crecimiento / Talento Humano",F4)))</formula>
    </cfRule>
    <cfRule type="containsText" dxfId="920" priority="545" operator="containsText" text="Modernización y Gestión Integral de Procesos del Negocio / Procesos">
      <formula>NOT(ISERROR(SEARCH("Modernización y Gestión Integral de Procesos del Negocio / Procesos",F4)))</formula>
    </cfRule>
    <cfRule type="containsText" dxfId="919" priority="546" operator="containsText" text="Transparencia y Cercanía al Ciudadano / Grupos de Interés">
      <formula>NOT(ISERROR(SEARCH("Transparencia y Cercanía al Ciudadano / Grupos de Interés",F4)))</formula>
    </cfRule>
    <cfRule type="containsText" dxfId="918" priority="547" operator="containsText" text="Legitimidad y Sostenibilidad Fiscal / Resultados">
      <formula>NOT(ISERROR(SEARCH("Legitimidad y Sostenibilidad Fiscal / Resultados",F4)))</formula>
    </cfRule>
  </conditionalFormatting>
  <conditionalFormatting sqref="M8:N8">
    <cfRule type="expression" dxfId="917" priority="448">
      <formula>$G8&lt;&gt;"Porcentaje"</formula>
    </cfRule>
  </conditionalFormatting>
  <conditionalFormatting sqref="M8:N8">
    <cfRule type="expression" dxfId="916" priority="449">
      <formula>$G8="Porcentaje"</formula>
    </cfRule>
  </conditionalFormatting>
  <conditionalFormatting sqref="O8">
    <cfRule type="containsText" dxfId="915" priority="454" operator="containsText" text="Sin medición en la vigencia">
      <formula>NOT(ISERROR(SEARCH("Sin medición en la vigencia",O8)))</formula>
    </cfRule>
    <cfRule type="cellIs" dxfId="914" priority="455" operator="greaterThan">
      <formula>1.1</formula>
    </cfRule>
    <cfRule type="cellIs" dxfId="913" priority="456" operator="between">
      <formula>100%</formula>
      <formula>110%</formula>
    </cfRule>
    <cfRule type="cellIs" dxfId="912" priority="457" operator="between">
      <formula>70%</formula>
      <formula>99.9999999%</formula>
    </cfRule>
    <cfRule type="cellIs" dxfId="911" priority="458" operator="between">
      <formula>0</formula>
      <formula>0.6999999999999</formula>
    </cfRule>
  </conditionalFormatting>
  <conditionalFormatting sqref="P8">
    <cfRule type="cellIs" dxfId="910" priority="460" operator="greaterThan">
      <formula>1.1</formula>
    </cfRule>
    <cfRule type="cellIs" dxfId="909" priority="461" operator="between">
      <formula>100%</formula>
      <formula>110%</formula>
    </cfRule>
    <cfRule type="cellIs" dxfId="908" priority="462" operator="between">
      <formula>70%</formula>
      <formula>99.9999999%</formula>
    </cfRule>
    <cfRule type="cellIs" dxfId="907" priority="463" operator="between">
      <formula>0</formula>
      <formula>0.6999999999999</formula>
    </cfRule>
  </conditionalFormatting>
  <conditionalFormatting sqref="M12:N12">
    <cfRule type="expression" dxfId="906" priority="396">
      <formula>$G12&lt;&gt;"Porcentaje"</formula>
    </cfRule>
  </conditionalFormatting>
  <conditionalFormatting sqref="M12:N12">
    <cfRule type="expression" dxfId="905" priority="397">
      <formula>$G12="Porcentaje"</formula>
    </cfRule>
  </conditionalFormatting>
  <conditionalFormatting sqref="O12">
    <cfRule type="containsText" dxfId="904" priority="402" operator="containsText" text="Sin medición en la vigencia">
      <formula>NOT(ISERROR(SEARCH("Sin medición en la vigencia",O12)))</formula>
    </cfRule>
    <cfRule type="cellIs" dxfId="903" priority="403" operator="greaterThan">
      <formula>1.1</formula>
    </cfRule>
    <cfRule type="cellIs" dxfId="902" priority="404" operator="between">
      <formula>100%</formula>
      <formula>110%</formula>
    </cfRule>
    <cfRule type="cellIs" dxfId="901" priority="405" operator="between">
      <formula>70%</formula>
      <formula>99.9999999%</formula>
    </cfRule>
    <cfRule type="cellIs" dxfId="900" priority="406" operator="between">
      <formula>0</formula>
      <formula>0.6999999999999</formula>
    </cfRule>
  </conditionalFormatting>
  <conditionalFormatting sqref="P12">
    <cfRule type="cellIs" dxfId="899" priority="408" operator="greaterThan">
      <formula>1.1</formula>
    </cfRule>
    <cfRule type="cellIs" dxfId="898" priority="409" operator="between">
      <formula>100%</formula>
      <formula>110%</formula>
    </cfRule>
    <cfRule type="cellIs" dxfId="897" priority="410" operator="between">
      <formula>70%</formula>
      <formula>99.9999999%</formula>
    </cfRule>
    <cfRule type="cellIs" dxfId="896" priority="411" operator="between">
      <formula>0</formula>
      <formula>0.6999999999999</formula>
    </cfRule>
  </conditionalFormatting>
  <conditionalFormatting sqref="M33:N33">
    <cfRule type="expression" dxfId="895" priority="341">
      <formula>$G33&lt;&gt;"Porcentaje"</formula>
    </cfRule>
  </conditionalFormatting>
  <conditionalFormatting sqref="M33:N33">
    <cfRule type="expression" dxfId="894" priority="342">
      <formula>$G33="Porcentaje"</formula>
    </cfRule>
  </conditionalFormatting>
  <conditionalFormatting sqref="O33">
    <cfRule type="containsText" dxfId="893" priority="347" operator="containsText" text="Sin medición en la vigencia">
      <formula>NOT(ISERROR(SEARCH("Sin medición en la vigencia",O33)))</formula>
    </cfRule>
    <cfRule type="cellIs" dxfId="892" priority="348" operator="greaterThan">
      <formula>1.1</formula>
    </cfRule>
    <cfRule type="cellIs" dxfId="891" priority="349" operator="between">
      <formula>100%</formula>
      <formula>110%</formula>
    </cfRule>
    <cfRule type="cellIs" dxfId="890" priority="350" operator="between">
      <formula>70%</formula>
      <formula>99.9999999%</formula>
    </cfRule>
    <cfRule type="cellIs" dxfId="889" priority="351" operator="between">
      <formula>0</formula>
      <formula>0.6999999999999</formula>
    </cfRule>
  </conditionalFormatting>
  <conditionalFormatting sqref="P33">
    <cfRule type="cellIs" dxfId="888" priority="353" operator="greaterThan">
      <formula>1.1</formula>
    </cfRule>
    <cfRule type="cellIs" dxfId="887" priority="354" operator="between">
      <formula>100%</formula>
      <formula>110%</formula>
    </cfRule>
    <cfRule type="cellIs" dxfId="886" priority="355" operator="between">
      <formula>70%</formula>
      <formula>99.9999999%</formula>
    </cfRule>
    <cfRule type="cellIs" dxfId="885" priority="356" operator="between">
      <formula>0</formula>
      <formula>0.6999999999999</formula>
    </cfRule>
  </conditionalFormatting>
  <conditionalFormatting sqref="M32:N32">
    <cfRule type="expression" dxfId="884" priority="282">
      <formula>$G32&lt;&gt;"Porcentaje"</formula>
    </cfRule>
  </conditionalFormatting>
  <conditionalFormatting sqref="M32:N32">
    <cfRule type="expression" dxfId="883" priority="283">
      <formula>$G32="Porcentaje"</formula>
    </cfRule>
  </conditionalFormatting>
  <conditionalFormatting sqref="O32">
    <cfRule type="containsText" dxfId="882" priority="288" operator="containsText" text="Sin medición en la vigencia">
      <formula>NOT(ISERROR(SEARCH("Sin medición en la vigencia",O32)))</formula>
    </cfRule>
    <cfRule type="cellIs" dxfId="881" priority="289" operator="greaterThan">
      <formula>1.1</formula>
    </cfRule>
    <cfRule type="cellIs" dxfId="880" priority="290" operator="between">
      <formula>100%</formula>
      <formula>110%</formula>
    </cfRule>
    <cfRule type="cellIs" dxfId="879" priority="291" operator="between">
      <formula>70%</formula>
      <formula>99.9999999%</formula>
    </cfRule>
    <cfRule type="cellIs" dxfId="878" priority="292" operator="between">
      <formula>0</formula>
      <formula>0.6999999999999</formula>
    </cfRule>
  </conditionalFormatting>
  <conditionalFormatting sqref="P32">
    <cfRule type="cellIs" dxfId="877" priority="294" operator="greaterThan">
      <formula>1.1</formula>
    </cfRule>
    <cfRule type="cellIs" dxfId="876" priority="295" operator="between">
      <formula>100%</formula>
      <formula>110%</formula>
    </cfRule>
    <cfRule type="cellIs" dxfId="875" priority="296" operator="between">
      <formula>70%</formula>
      <formula>99.9999999%</formula>
    </cfRule>
    <cfRule type="cellIs" dxfId="874" priority="297" operator="between">
      <formula>0</formula>
      <formula>0.6999999999999</formula>
    </cfRule>
  </conditionalFormatting>
  <conditionalFormatting sqref="M31:N31">
    <cfRule type="expression" dxfId="873" priority="224">
      <formula>$G31&lt;&gt;"Porcentaje"</formula>
    </cfRule>
  </conditionalFormatting>
  <conditionalFormatting sqref="M31:N31">
    <cfRule type="expression" dxfId="872" priority="225">
      <formula>$G31="Porcentaje"</formula>
    </cfRule>
  </conditionalFormatting>
  <conditionalFormatting sqref="O31">
    <cfRule type="containsText" dxfId="871" priority="230" operator="containsText" text="Sin medición en la vigencia">
      <formula>NOT(ISERROR(SEARCH("Sin medición en la vigencia",O31)))</formula>
    </cfRule>
    <cfRule type="cellIs" dxfId="870" priority="231" operator="greaterThan">
      <formula>1.1</formula>
    </cfRule>
    <cfRule type="cellIs" dxfId="869" priority="232" operator="between">
      <formula>100%</formula>
      <formula>110%</formula>
    </cfRule>
    <cfRule type="cellIs" dxfId="868" priority="233" operator="between">
      <formula>70%</formula>
      <formula>99.9999999%</formula>
    </cfRule>
    <cfRule type="cellIs" dxfId="867" priority="234" operator="between">
      <formula>0</formula>
      <formula>0.6999999999999</formula>
    </cfRule>
  </conditionalFormatting>
  <conditionalFormatting sqref="P31">
    <cfRule type="cellIs" dxfId="866" priority="236" operator="greaterThan">
      <formula>1.1</formula>
    </cfRule>
    <cfRule type="cellIs" dxfId="865" priority="237" operator="between">
      <formula>100%</formula>
      <formula>110%</formula>
    </cfRule>
    <cfRule type="cellIs" dxfId="864" priority="238" operator="between">
      <formula>70%</formula>
      <formula>99.9999999%</formula>
    </cfRule>
    <cfRule type="cellIs" dxfId="863" priority="239" operator="between">
      <formula>0</formula>
      <formula>0.6999999999999</formula>
    </cfRule>
  </conditionalFormatting>
  <conditionalFormatting sqref="M22:N22">
    <cfRule type="expression" dxfId="862" priority="164">
      <formula>$G22&lt;&gt;"Porcentaje"</formula>
    </cfRule>
  </conditionalFormatting>
  <conditionalFormatting sqref="M22:N22">
    <cfRule type="expression" dxfId="861" priority="165">
      <formula>$G22="Porcentaje"</formula>
    </cfRule>
  </conditionalFormatting>
  <conditionalFormatting sqref="O22">
    <cfRule type="containsText" dxfId="860" priority="170" operator="containsText" text="Sin medición en la vigencia">
      <formula>NOT(ISERROR(SEARCH("Sin medición en la vigencia",O22)))</formula>
    </cfRule>
    <cfRule type="cellIs" dxfId="859" priority="171" operator="greaterThan">
      <formula>1.1</formula>
    </cfRule>
    <cfRule type="cellIs" dxfId="858" priority="172" operator="between">
      <formula>100%</formula>
      <formula>110%</formula>
    </cfRule>
    <cfRule type="cellIs" dxfId="857" priority="173" operator="between">
      <formula>70%</formula>
      <formula>99.9999999%</formula>
    </cfRule>
    <cfRule type="cellIs" dxfId="856" priority="174" operator="between">
      <formula>0</formula>
      <formula>0.6999999999999</formula>
    </cfRule>
  </conditionalFormatting>
  <conditionalFormatting sqref="P22">
    <cfRule type="cellIs" dxfId="855" priority="176" operator="greaterThan">
      <formula>1.1</formula>
    </cfRule>
    <cfRule type="cellIs" dxfId="854" priority="177" operator="between">
      <formula>100%</formula>
      <formula>110%</formula>
    </cfRule>
    <cfRule type="cellIs" dxfId="853" priority="178" operator="between">
      <formula>70%</formula>
      <formula>99.9999999%</formula>
    </cfRule>
    <cfRule type="cellIs" dxfId="852" priority="179" operator="between">
      <formula>0</formula>
      <formula>0.6999999999999</formula>
    </cfRule>
  </conditionalFormatting>
  <conditionalFormatting sqref="M15:N15">
    <cfRule type="expression" dxfId="851" priority="105">
      <formula>$G15&lt;&gt;"Porcentaje"</formula>
    </cfRule>
  </conditionalFormatting>
  <conditionalFormatting sqref="M15:N15">
    <cfRule type="expression" dxfId="850" priority="106">
      <formula>$G15="Porcentaje"</formula>
    </cfRule>
  </conditionalFormatting>
  <conditionalFormatting sqref="O15">
    <cfRule type="containsText" dxfId="849" priority="111" operator="containsText" text="Sin medición en la vigencia">
      <formula>NOT(ISERROR(SEARCH("Sin medición en la vigencia",O15)))</formula>
    </cfRule>
    <cfRule type="cellIs" dxfId="848" priority="112" operator="greaterThan">
      <formula>1.1</formula>
    </cfRule>
    <cfRule type="cellIs" dxfId="847" priority="113" operator="between">
      <formula>100%</formula>
      <formula>110%</formula>
    </cfRule>
    <cfRule type="cellIs" dxfId="846" priority="114" operator="between">
      <formula>70%</formula>
      <formula>99.9999999%</formula>
    </cfRule>
    <cfRule type="cellIs" dxfId="845" priority="115" operator="between">
      <formula>0</formula>
      <formula>0.6999999999999</formula>
    </cfRule>
  </conditionalFormatting>
  <conditionalFormatting sqref="P15">
    <cfRule type="cellIs" dxfId="844" priority="117" operator="greaterThan">
      <formula>1.1</formula>
    </cfRule>
    <cfRule type="cellIs" dxfId="843" priority="118" operator="between">
      <formula>100%</formula>
      <formula>110%</formula>
    </cfRule>
    <cfRule type="cellIs" dxfId="842" priority="119" operator="between">
      <formula>70%</formula>
      <formula>99.9999999%</formula>
    </cfRule>
    <cfRule type="cellIs" dxfId="841" priority="120" operator="between">
      <formula>0</formula>
      <formula>0.6999999999999</formula>
    </cfRule>
  </conditionalFormatting>
  <conditionalFormatting sqref="M14:N14">
    <cfRule type="expression" dxfId="840" priority="46">
      <formula>$G14&lt;&gt;"Porcentaje"</formula>
    </cfRule>
  </conditionalFormatting>
  <conditionalFormatting sqref="M14:N14">
    <cfRule type="expression" dxfId="839" priority="47">
      <formula>$G14="Porcentaje"</formula>
    </cfRule>
  </conditionalFormatting>
  <conditionalFormatting sqref="O14">
    <cfRule type="containsText" dxfId="838" priority="52" operator="containsText" text="Sin medición en la vigencia">
      <formula>NOT(ISERROR(SEARCH("Sin medición en la vigencia",O14)))</formula>
    </cfRule>
    <cfRule type="cellIs" dxfId="837" priority="53" operator="greaterThan">
      <formula>1.1</formula>
    </cfRule>
    <cfRule type="cellIs" dxfId="836" priority="54" operator="between">
      <formula>100%</formula>
      <formula>110%</formula>
    </cfRule>
    <cfRule type="cellIs" dxfId="835" priority="55" operator="between">
      <formula>70%</formula>
      <formula>99.9999999%</formula>
    </cfRule>
    <cfRule type="cellIs" dxfId="834" priority="56" operator="between">
      <formula>0</formula>
      <formula>0.6999999999999</formula>
    </cfRule>
  </conditionalFormatting>
  <conditionalFormatting sqref="P14">
    <cfRule type="cellIs" dxfId="833" priority="58" operator="greaterThan">
      <formula>1.1</formula>
    </cfRule>
    <cfRule type="cellIs" dxfId="832" priority="59" operator="between">
      <formula>100%</formula>
      <formula>110%</formula>
    </cfRule>
    <cfRule type="cellIs" dxfId="831" priority="60" operator="between">
      <formula>70%</formula>
      <formula>99.9999999%</formula>
    </cfRule>
    <cfRule type="cellIs" dxfId="830" priority="61" operator="between">
      <formula>0</formula>
      <formula>0.6999999999999</formula>
    </cfRule>
  </conditionalFormatting>
  <conditionalFormatting sqref="Q14">
    <cfRule type="cellIs" dxfId="829" priority="1" operator="equal">
      <formula>0</formula>
    </cfRule>
  </conditionalFormatting>
  <hyperlinks>
    <hyperlink ref="Q36" location="Principal!A1" display="volver al índice" xr:uid="{36BA7CE2-1A28-4AB8-A285-64A88F48867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63" operator="containsText" id="{F02A4A4A-94A6-477F-B87C-77F84635A55F}">
            <xm:f>NOT(ISERROR(SEARCH("-",P4)))</xm:f>
            <xm:f>"-"</xm:f>
            <x14:dxf>
              <fill>
                <patternFill>
                  <bgColor rgb="FF000000"/>
                </patternFill>
              </fill>
            </x14:dxf>
          </x14:cfRule>
          <xm:sqref>P4:P7 P9:P11 P13 P34:P35 P23:P30 P16:P21</xm:sqref>
        </x14:conditionalFormatting>
        <x14:conditionalFormatting xmlns:xm="http://schemas.microsoft.com/office/excel/2006/main">
          <x14:cfRule type="containsText" priority="459" operator="containsText" id="{68B3EA8E-B065-4CF4-A53D-CB740ACB3117}">
            <xm:f>NOT(ISERROR(SEARCH("-",P8)))</xm:f>
            <xm:f>"-"</xm:f>
            <x14:dxf>
              <fill>
                <patternFill>
                  <bgColor rgb="FF000000"/>
                </patternFill>
              </fill>
            </x14:dxf>
          </x14:cfRule>
          <xm:sqref>P8</xm:sqref>
        </x14:conditionalFormatting>
        <x14:conditionalFormatting xmlns:xm="http://schemas.microsoft.com/office/excel/2006/main">
          <x14:cfRule type="containsText" priority="407" operator="containsText" id="{40D43F05-D21D-4AEA-9692-94439A4F3C12}">
            <xm:f>NOT(ISERROR(SEARCH("-",P12)))</xm:f>
            <xm:f>"-"</xm:f>
            <x14:dxf>
              <fill>
                <patternFill>
                  <bgColor rgb="FF000000"/>
                </patternFill>
              </fill>
            </x14:dxf>
          </x14:cfRule>
          <xm:sqref>P12</xm:sqref>
        </x14:conditionalFormatting>
        <x14:conditionalFormatting xmlns:xm="http://schemas.microsoft.com/office/excel/2006/main">
          <x14:cfRule type="containsText" priority="352" operator="containsText" id="{C6E0B737-5A2F-4CF4-8F21-47ABB46F67BA}">
            <xm:f>NOT(ISERROR(SEARCH("-",P33)))</xm:f>
            <xm:f>"-"</xm:f>
            <x14:dxf>
              <fill>
                <patternFill>
                  <bgColor rgb="FF000000"/>
                </patternFill>
              </fill>
            </x14:dxf>
          </x14:cfRule>
          <xm:sqref>P33</xm:sqref>
        </x14:conditionalFormatting>
        <x14:conditionalFormatting xmlns:xm="http://schemas.microsoft.com/office/excel/2006/main">
          <x14:cfRule type="containsText" priority="293" operator="containsText" id="{436B4140-F12C-4692-9139-146AC36720DB}">
            <xm:f>NOT(ISERROR(SEARCH("-",P32)))</xm:f>
            <xm:f>"-"</xm:f>
            <x14:dxf>
              <fill>
                <patternFill>
                  <bgColor rgb="FF000000"/>
                </patternFill>
              </fill>
            </x14:dxf>
          </x14:cfRule>
          <xm:sqref>P32</xm:sqref>
        </x14:conditionalFormatting>
        <x14:conditionalFormatting xmlns:xm="http://schemas.microsoft.com/office/excel/2006/main">
          <x14:cfRule type="containsText" priority="235" operator="containsText" id="{B45404DF-8299-48C0-85C3-DBC702F818B7}">
            <xm:f>NOT(ISERROR(SEARCH("-",P31)))</xm:f>
            <xm:f>"-"</xm:f>
            <x14:dxf>
              <fill>
                <patternFill>
                  <bgColor rgb="FF000000"/>
                </patternFill>
              </fill>
            </x14:dxf>
          </x14:cfRule>
          <xm:sqref>P31</xm:sqref>
        </x14:conditionalFormatting>
        <x14:conditionalFormatting xmlns:xm="http://schemas.microsoft.com/office/excel/2006/main">
          <x14:cfRule type="containsText" priority="175" operator="containsText" id="{FE506816-4806-446A-8AC0-30EC3A44206B}">
            <xm:f>NOT(ISERROR(SEARCH("-",P22)))</xm:f>
            <xm:f>"-"</xm:f>
            <x14:dxf>
              <fill>
                <patternFill>
                  <bgColor rgb="FF000000"/>
                </patternFill>
              </fill>
            </x14:dxf>
          </x14:cfRule>
          <xm:sqref>P22</xm:sqref>
        </x14:conditionalFormatting>
        <x14:conditionalFormatting xmlns:xm="http://schemas.microsoft.com/office/excel/2006/main">
          <x14:cfRule type="containsText" priority="116" operator="containsText" id="{76A90823-06DD-4D85-A8C5-8BFF7BF59BDA}">
            <xm:f>NOT(ISERROR(SEARCH("-",P15)))</xm:f>
            <xm:f>"-"</xm:f>
            <x14:dxf>
              <fill>
                <patternFill>
                  <bgColor rgb="FF000000"/>
                </patternFill>
              </fill>
            </x14:dxf>
          </x14:cfRule>
          <xm:sqref>P15</xm:sqref>
        </x14:conditionalFormatting>
        <x14:conditionalFormatting xmlns:xm="http://schemas.microsoft.com/office/excel/2006/main">
          <x14:cfRule type="containsText" priority="57" operator="containsText" id="{5A2068FD-4154-4EFB-86FC-C3BAC6A1A063}">
            <xm:f>NOT(ISERROR(SEARCH("-",P14)))</xm:f>
            <xm:f>"-"</xm:f>
            <x14:dxf>
              <fill>
                <patternFill>
                  <bgColor rgb="FF000000"/>
                </patternFill>
              </fill>
            </x14:dxf>
          </x14:cfRule>
          <xm:sqref>P14</xm:sqref>
        </x14:conditionalFormatting>
      </x14:conditionalFormattings>
    </ext>
  </extLst>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99D87-822D-48D0-B506-186F17044910}">
  <sheetPr codeName="Sheet24">
    <pageSetUpPr fitToPage="1"/>
  </sheetPr>
  <dimension ref="A1:Q39"/>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38</v>
      </c>
      <c r="E1" s="9" t="s">
        <v>659</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57.75" thickTop="1" thickBot="1" x14ac:dyDescent="0.3">
      <c r="A4" s="25">
        <v>145</v>
      </c>
      <c r="B4" s="26" t="s">
        <v>438</v>
      </c>
      <c r="C4" s="27" t="s">
        <v>127</v>
      </c>
      <c r="D4" s="27" t="s">
        <v>249</v>
      </c>
      <c r="E4" s="27" t="s">
        <v>250</v>
      </c>
      <c r="F4" s="27" t="s">
        <v>251</v>
      </c>
      <c r="G4" s="27" t="s">
        <v>231</v>
      </c>
      <c r="H4" s="28">
        <v>40000000</v>
      </c>
      <c r="I4" s="27" t="s">
        <v>123</v>
      </c>
      <c r="J4" s="27" t="s">
        <v>124</v>
      </c>
      <c r="K4" s="29" t="s">
        <v>38</v>
      </c>
      <c r="L4" s="42">
        <v>0</v>
      </c>
      <c r="M4" s="30">
        <v>40000000</v>
      </c>
      <c r="N4" s="30">
        <v>76253368</v>
      </c>
      <c r="O4" s="31">
        <v>1.9063342000000001</v>
      </c>
      <c r="P4" s="31">
        <v>1.9063342000000001</v>
      </c>
      <c r="Q4" s="42" t="s">
        <v>1563</v>
      </c>
    </row>
    <row r="5" spans="1:17" ht="76.5" thickTop="1" thickBot="1" x14ac:dyDescent="0.3">
      <c r="A5" s="25">
        <v>132</v>
      </c>
      <c r="B5" s="26" t="s">
        <v>438</v>
      </c>
      <c r="C5" s="27" t="s">
        <v>127</v>
      </c>
      <c r="D5" s="27" t="s">
        <v>358</v>
      </c>
      <c r="E5" s="27" t="s">
        <v>442</v>
      </c>
      <c r="F5" s="27" t="s">
        <v>442</v>
      </c>
      <c r="G5" s="27" t="s">
        <v>231</v>
      </c>
      <c r="H5" s="28">
        <v>3890000000</v>
      </c>
      <c r="I5" s="27" t="s">
        <v>123</v>
      </c>
      <c r="J5" s="27" t="s">
        <v>124</v>
      </c>
      <c r="K5" s="29" t="s">
        <v>238</v>
      </c>
      <c r="L5" s="42">
        <v>0</v>
      </c>
      <c r="M5" s="30">
        <v>3890000000</v>
      </c>
      <c r="N5" s="30">
        <v>6870098500</v>
      </c>
      <c r="O5" s="31">
        <v>1.7660921593830334</v>
      </c>
      <c r="P5" s="31">
        <v>1.7660921593830334</v>
      </c>
      <c r="Q5" s="42" t="s">
        <v>1564</v>
      </c>
    </row>
    <row r="6" spans="1:17" ht="114" thickTop="1" thickBot="1" x14ac:dyDescent="0.3">
      <c r="A6" s="25">
        <v>2</v>
      </c>
      <c r="B6" s="26" t="s">
        <v>438</v>
      </c>
      <c r="C6" s="27" t="s">
        <v>127</v>
      </c>
      <c r="D6" s="27" t="s">
        <v>265</v>
      </c>
      <c r="E6" s="27" t="s">
        <v>444</v>
      </c>
      <c r="F6" s="27" t="s">
        <v>445</v>
      </c>
      <c r="G6" s="27" t="s">
        <v>440</v>
      </c>
      <c r="H6" s="28">
        <v>6280.5550745681239</v>
      </c>
      <c r="I6" s="27" t="s">
        <v>123</v>
      </c>
      <c r="J6" s="27" t="s">
        <v>124</v>
      </c>
      <c r="K6" s="29" t="s">
        <v>45</v>
      </c>
      <c r="L6" s="42">
        <v>0</v>
      </c>
      <c r="M6" s="30">
        <v>6280.5550745681239</v>
      </c>
      <c r="N6" s="30">
        <v>5719.6</v>
      </c>
      <c r="O6" s="31">
        <v>0.9106838379875688</v>
      </c>
      <c r="P6" s="31">
        <v>0.9106838379875688</v>
      </c>
      <c r="Q6" s="42" t="s">
        <v>1565</v>
      </c>
    </row>
    <row r="7" spans="1:17" ht="64.5" thickTop="1" thickBot="1" x14ac:dyDescent="0.3">
      <c r="A7" s="25">
        <v>137</v>
      </c>
      <c r="B7" s="26" t="s">
        <v>438</v>
      </c>
      <c r="C7" s="27" t="s">
        <v>127</v>
      </c>
      <c r="D7" s="27" t="s">
        <v>489</v>
      </c>
      <c r="E7" s="27" t="s">
        <v>243</v>
      </c>
      <c r="F7" s="27" t="s">
        <v>244</v>
      </c>
      <c r="G7" s="27" t="s">
        <v>231</v>
      </c>
      <c r="H7" s="28">
        <v>10000000</v>
      </c>
      <c r="I7" s="27" t="s">
        <v>123</v>
      </c>
      <c r="J7" s="27" t="s">
        <v>124</v>
      </c>
      <c r="K7" s="29" t="s">
        <v>36</v>
      </c>
      <c r="L7" s="42">
        <v>0</v>
      </c>
      <c r="M7" s="30">
        <v>10000000</v>
      </c>
      <c r="N7" s="30">
        <v>0</v>
      </c>
      <c r="O7" s="31" t="s">
        <v>406</v>
      </c>
      <c r="P7" s="31" t="s">
        <v>291</v>
      </c>
      <c r="Q7" s="42" t="s">
        <v>660</v>
      </c>
    </row>
    <row r="8" spans="1:17" ht="57.75" thickTop="1" thickBot="1" x14ac:dyDescent="0.3">
      <c r="A8" s="25">
        <v>146</v>
      </c>
      <c r="B8" s="26" t="s">
        <v>438</v>
      </c>
      <c r="C8" s="27" t="s">
        <v>127</v>
      </c>
      <c r="D8" s="27" t="s">
        <v>249</v>
      </c>
      <c r="E8" s="27" t="s">
        <v>490</v>
      </c>
      <c r="F8" s="27" t="s">
        <v>491</v>
      </c>
      <c r="G8" s="27" t="s">
        <v>231</v>
      </c>
      <c r="H8" s="28">
        <v>13832500</v>
      </c>
      <c r="I8" s="27" t="s">
        <v>123</v>
      </c>
      <c r="J8" s="27" t="s">
        <v>124</v>
      </c>
      <c r="K8" s="29" t="s">
        <v>38</v>
      </c>
      <c r="L8" s="42">
        <v>0</v>
      </c>
      <c r="M8" s="30">
        <v>13832500</v>
      </c>
      <c r="N8" s="30">
        <v>58382851</v>
      </c>
      <c r="O8" s="31">
        <v>4.2207013193565874</v>
      </c>
      <c r="P8" s="31">
        <v>2</v>
      </c>
      <c r="Q8" s="42" t="s">
        <v>1566</v>
      </c>
    </row>
    <row r="9" spans="1:17" ht="95.25" thickTop="1" thickBot="1" x14ac:dyDescent="0.3">
      <c r="A9" s="25">
        <v>133</v>
      </c>
      <c r="B9" s="26" t="s">
        <v>438</v>
      </c>
      <c r="C9" s="27" t="s">
        <v>127</v>
      </c>
      <c r="D9" s="27" t="s">
        <v>358</v>
      </c>
      <c r="E9" s="27" t="s">
        <v>237</v>
      </c>
      <c r="F9" s="27" t="s">
        <v>237</v>
      </c>
      <c r="G9" s="27" t="s">
        <v>231</v>
      </c>
      <c r="H9" s="28">
        <v>3266000000</v>
      </c>
      <c r="I9" s="27" t="s">
        <v>123</v>
      </c>
      <c r="J9" s="27" t="s">
        <v>124</v>
      </c>
      <c r="K9" s="29" t="s">
        <v>238</v>
      </c>
      <c r="L9" s="42">
        <v>0</v>
      </c>
      <c r="M9" s="30">
        <v>3266000000</v>
      </c>
      <c r="N9" s="30">
        <v>5001774000</v>
      </c>
      <c r="O9" s="31">
        <v>1.5314678505817514</v>
      </c>
      <c r="P9" s="31">
        <v>1.5314678505817514</v>
      </c>
      <c r="Q9" s="42" t="s">
        <v>1567</v>
      </c>
    </row>
    <row r="10" spans="1:17" ht="57.7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v>0</v>
      </c>
      <c r="M10" s="30">
        <v>0.95</v>
      </c>
      <c r="N10" s="30">
        <v>0.78900000000000003</v>
      </c>
      <c r="O10" s="31">
        <v>0.83052631578947378</v>
      </c>
      <c r="P10" s="31">
        <v>0.83052631578947378</v>
      </c>
      <c r="Q10" s="42" t="s">
        <v>1568</v>
      </c>
    </row>
    <row r="11" spans="1:17" ht="57.75" thickTop="1" thickBot="1" x14ac:dyDescent="0.3">
      <c r="A11" s="25">
        <v>147</v>
      </c>
      <c r="B11" s="26" t="s">
        <v>438</v>
      </c>
      <c r="C11" s="27" t="s">
        <v>127</v>
      </c>
      <c r="D11" s="27" t="s">
        <v>249</v>
      </c>
      <c r="E11" s="27" t="s">
        <v>252</v>
      </c>
      <c r="F11" s="27" t="s">
        <v>252</v>
      </c>
      <c r="G11" s="27" t="s">
        <v>231</v>
      </c>
      <c r="H11" s="28">
        <v>30000000</v>
      </c>
      <c r="I11" s="27" t="s">
        <v>123</v>
      </c>
      <c r="J11" s="27" t="s">
        <v>124</v>
      </c>
      <c r="K11" s="29" t="s">
        <v>38</v>
      </c>
      <c r="L11" s="42">
        <v>0</v>
      </c>
      <c r="M11" s="30">
        <v>30000000</v>
      </c>
      <c r="N11" s="30">
        <v>20862000</v>
      </c>
      <c r="O11" s="31">
        <v>0.69540000000000002</v>
      </c>
      <c r="P11" s="31">
        <v>0.69540000000000002</v>
      </c>
      <c r="Q11" s="42" t="s">
        <v>1569</v>
      </c>
    </row>
    <row r="12" spans="1:17" ht="57.75" thickTop="1" thickBot="1" x14ac:dyDescent="0.3">
      <c r="A12" s="25">
        <v>98</v>
      </c>
      <c r="B12" s="26" t="s">
        <v>438</v>
      </c>
      <c r="C12" s="27" t="s">
        <v>290</v>
      </c>
      <c r="D12" s="27" t="s">
        <v>446</v>
      </c>
      <c r="E12" s="27" t="s">
        <v>125</v>
      </c>
      <c r="F12" s="27" t="s">
        <v>331</v>
      </c>
      <c r="G12" s="27" t="s">
        <v>122</v>
      </c>
      <c r="H12" s="28">
        <v>0.95</v>
      </c>
      <c r="I12" s="27" t="s">
        <v>123</v>
      </c>
      <c r="J12" s="27" t="s">
        <v>126</v>
      </c>
      <c r="K12" s="29" t="s">
        <v>93</v>
      </c>
      <c r="L12" s="42">
        <v>0</v>
      </c>
      <c r="M12" s="30">
        <v>0.95</v>
      </c>
      <c r="N12" s="30">
        <v>0.40799999999999997</v>
      </c>
      <c r="O12" s="31">
        <v>0.42947368421052629</v>
      </c>
      <c r="P12" s="31">
        <v>0.42947368421052629</v>
      </c>
      <c r="Q12" s="42" t="s">
        <v>1570</v>
      </c>
    </row>
    <row r="13" spans="1:17" ht="48.75" thickTop="1" thickBot="1" x14ac:dyDescent="0.3">
      <c r="A13" s="25">
        <v>4</v>
      </c>
      <c r="B13" s="26" t="s">
        <v>438</v>
      </c>
      <c r="C13" s="27" t="s">
        <v>127</v>
      </c>
      <c r="D13" s="27" t="s">
        <v>268</v>
      </c>
      <c r="E13" s="27" t="s">
        <v>269</v>
      </c>
      <c r="F13" s="27" t="s">
        <v>447</v>
      </c>
      <c r="G13" s="27" t="s">
        <v>207</v>
      </c>
      <c r="H13" s="28">
        <v>46</v>
      </c>
      <c r="I13" s="27" t="s">
        <v>123</v>
      </c>
      <c r="J13" s="27" t="s">
        <v>124</v>
      </c>
      <c r="K13" s="59" t="s">
        <v>45</v>
      </c>
      <c r="L13" s="42">
        <v>0</v>
      </c>
      <c r="M13" s="30">
        <v>46</v>
      </c>
      <c r="N13" s="30">
        <v>39</v>
      </c>
      <c r="O13" s="31">
        <v>0.84782608695652173</v>
      </c>
      <c r="P13" s="31">
        <v>0.84782608695652173</v>
      </c>
      <c r="Q13" s="42" t="s">
        <v>1571</v>
      </c>
    </row>
    <row r="14" spans="1:17" ht="64.5" thickTop="1" thickBot="1" x14ac:dyDescent="0.3">
      <c r="A14" s="25">
        <v>234</v>
      </c>
      <c r="B14" s="26" t="s">
        <v>438</v>
      </c>
      <c r="C14" s="27" t="s">
        <v>127</v>
      </c>
      <c r="D14" s="27" t="s">
        <v>489</v>
      </c>
      <c r="E14" s="27" t="s">
        <v>493</v>
      </c>
      <c r="F14" s="27" t="s">
        <v>493</v>
      </c>
      <c r="G14" s="27" t="s">
        <v>231</v>
      </c>
      <c r="H14" s="28">
        <v>10000000</v>
      </c>
      <c r="I14" s="27" t="s">
        <v>123</v>
      </c>
      <c r="J14" s="27" t="s">
        <v>124</v>
      </c>
      <c r="K14" s="29" t="s">
        <v>36</v>
      </c>
      <c r="L14" s="42">
        <v>0</v>
      </c>
      <c r="M14" s="30">
        <v>10000000</v>
      </c>
      <c r="N14" s="30">
        <v>37090000</v>
      </c>
      <c r="O14" s="31">
        <v>3.7090000000000001</v>
      </c>
      <c r="P14" s="31">
        <v>2</v>
      </c>
      <c r="Q14" s="42" t="s">
        <v>1572</v>
      </c>
    </row>
    <row r="15" spans="1:17" ht="48.75" thickTop="1" thickBot="1" x14ac:dyDescent="0.3">
      <c r="A15" s="25">
        <v>73</v>
      </c>
      <c r="B15" s="26" t="s">
        <v>449</v>
      </c>
      <c r="C15" s="27" t="s">
        <v>160</v>
      </c>
      <c r="D15" s="27" t="s">
        <v>384</v>
      </c>
      <c r="E15" s="27" t="s">
        <v>167</v>
      </c>
      <c r="F15" s="27" t="s">
        <v>385</v>
      </c>
      <c r="G15" s="27" t="s">
        <v>145</v>
      </c>
      <c r="H15" s="28">
        <v>4</v>
      </c>
      <c r="I15" s="27" t="s">
        <v>123</v>
      </c>
      <c r="J15" s="27" t="s">
        <v>138</v>
      </c>
      <c r="K15" s="29" t="s">
        <v>11</v>
      </c>
      <c r="L15" s="42">
        <v>0</v>
      </c>
      <c r="M15" s="30">
        <v>4</v>
      </c>
      <c r="N15" s="30">
        <v>0</v>
      </c>
      <c r="O15" s="31" t="s">
        <v>406</v>
      </c>
      <c r="P15" s="31" t="s">
        <v>291</v>
      </c>
      <c r="Q15" s="42" t="s">
        <v>1573</v>
      </c>
    </row>
    <row r="16" spans="1:17" ht="48.75" thickTop="1" thickBot="1" x14ac:dyDescent="0.3">
      <c r="A16" s="25">
        <v>74</v>
      </c>
      <c r="B16" s="26" t="s">
        <v>449</v>
      </c>
      <c r="C16" s="27" t="s">
        <v>160</v>
      </c>
      <c r="D16" s="27" t="s">
        <v>494</v>
      </c>
      <c r="E16" s="27" t="s">
        <v>495</v>
      </c>
      <c r="F16" s="27" t="s">
        <v>496</v>
      </c>
      <c r="G16" s="27" t="s">
        <v>145</v>
      </c>
      <c r="H16" s="28">
        <v>5.5</v>
      </c>
      <c r="I16" s="27" t="s">
        <v>123</v>
      </c>
      <c r="J16" s="27" t="s">
        <v>138</v>
      </c>
      <c r="K16" s="29" t="s">
        <v>11</v>
      </c>
      <c r="L16" s="42">
        <v>0</v>
      </c>
      <c r="M16" s="30">
        <v>5.5</v>
      </c>
      <c r="N16" s="30">
        <v>0</v>
      </c>
      <c r="O16" s="31" t="s">
        <v>406</v>
      </c>
      <c r="P16" s="31" t="s">
        <v>291</v>
      </c>
      <c r="Q16" s="42" t="s">
        <v>1573</v>
      </c>
    </row>
    <row r="17" spans="1:17" ht="48.75" thickTop="1" thickBot="1" x14ac:dyDescent="0.3">
      <c r="A17" s="25">
        <v>19</v>
      </c>
      <c r="B17" s="26" t="s">
        <v>449</v>
      </c>
      <c r="C17" s="27" t="s">
        <v>160</v>
      </c>
      <c r="D17" s="27" t="s">
        <v>402</v>
      </c>
      <c r="E17" s="27" t="s">
        <v>450</v>
      </c>
      <c r="F17" s="27" t="s">
        <v>451</v>
      </c>
      <c r="G17" s="27" t="s">
        <v>122</v>
      </c>
      <c r="H17" s="28">
        <v>1</v>
      </c>
      <c r="I17" s="27" t="s">
        <v>153</v>
      </c>
      <c r="J17" s="27" t="s">
        <v>261</v>
      </c>
      <c r="K17" s="29" t="s">
        <v>51</v>
      </c>
      <c r="L17" s="42">
        <v>0</v>
      </c>
      <c r="M17" s="30">
        <v>1</v>
      </c>
      <c r="N17" s="30">
        <v>1</v>
      </c>
      <c r="O17" s="31">
        <v>1</v>
      </c>
      <c r="P17" s="31">
        <v>1</v>
      </c>
      <c r="Q17" s="42" t="s">
        <v>1574</v>
      </c>
    </row>
    <row r="18" spans="1:17" ht="80.25" thickTop="1" thickBot="1" x14ac:dyDescent="0.3">
      <c r="A18" s="107">
        <v>20</v>
      </c>
      <c r="B18" s="108" t="s">
        <v>449</v>
      </c>
      <c r="C18" s="109" t="s">
        <v>160</v>
      </c>
      <c r="D18" s="109" t="s">
        <v>402</v>
      </c>
      <c r="E18" s="109" t="s">
        <v>452</v>
      </c>
      <c r="F18" s="109" t="s">
        <v>453</v>
      </c>
      <c r="G18" s="109" t="s">
        <v>122</v>
      </c>
      <c r="H18" s="110">
        <v>1</v>
      </c>
      <c r="I18" s="109" t="s">
        <v>130</v>
      </c>
      <c r="J18" s="109" t="s">
        <v>126</v>
      </c>
      <c r="K18" s="95" t="s">
        <v>51</v>
      </c>
      <c r="L18" s="96">
        <v>0</v>
      </c>
      <c r="M18" s="99"/>
      <c r="N18" s="99"/>
      <c r="O18" s="98" t="s">
        <v>406</v>
      </c>
      <c r="P18" s="98" t="s">
        <v>291</v>
      </c>
      <c r="Q18" s="96" t="s">
        <v>1575</v>
      </c>
    </row>
    <row r="19" spans="1:17" ht="64.5" thickTop="1" thickBot="1" x14ac:dyDescent="0.3">
      <c r="A19" s="25">
        <v>26</v>
      </c>
      <c r="B19" s="26" t="s">
        <v>449</v>
      </c>
      <c r="C19" s="27" t="s">
        <v>160</v>
      </c>
      <c r="D19" s="27" t="s">
        <v>278</v>
      </c>
      <c r="E19" s="27" t="s">
        <v>454</v>
      </c>
      <c r="F19" s="27" t="s">
        <v>455</v>
      </c>
      <c r="G19" s="27" t="s">
        <v>207</v>
      </c>
      <c r="H19" s="28">
        <v>4</v>
      </c>
      <c r="I19" s="27" t="s">
        <v>132</v>
      </c>
      <c r="J19" s="27" t="s">
        <v>124</v>
      </c>
      <c r="K19" s="59" t="s">
        <v>270</v>
      </c>
      <c r="L19" s="66">
        <v>0</v>
      </c>
      <c r="M19" s="30">
        <v>4</v>
      </c>
      <c r="N19" s="30">
        <v>4</v>
      </c>
      <c r="O19" s="31">
        <v>1</v>
      </c>
      <c r="P19" s="31">
        <v>1</v>
      </c>
      <c r="Q19" s="42" t="s">
        <v>1576</v>
      </c>
    </row>
    <row r="20" spans="1:17" ht="64.5" thickTop="1" thickBot="1" x14ac:dyDescent="0.3">
      <c r="A20" s="25">
        <v>27</v>
      </c>
      <c r="B20" s="26" t="s">
        <v>449</v>
      </c>
      <c r="C20" s="27" t="s">
        <v>160</v>
      </c>
      <c r="D20" s="27" t="s">
        <v>277</v>
      </c>
      <c r="E20" s="27" t="s">
        <v>456</v>
      </c>
      <c r="F20" s="27" t="s">
        <v>457</v>
      </c>
      <c r="G20" s="27" t="s">
        <v>207</v>
      </c>
      <c r="H20" s="28">
        <v>10</v>
      </c>
      <c r="I20" s="27" t="s">
        <v>132</v>
      </c>
      <c r="J20" s="27" t="s">
        <v>124</v>
      </c>
      <c r="K20" s="29" t="s">
        <v>270</v>
      </c>
      <c r="L20" s="42">
        <v>0</v>
      </c>
      <c r="M20" s="30">
        <v>10</v>
      </c>
      <c r="N20" s="30">
        <v>9</v>
      </c>
      <c r="O20" s="31">
        <v>0.9</v>
      </c>
      <c r="P20" s="31">
        <v>0.9</v>
      </c>
      <c r="Q20" s="42" t="s">
        <v>1577</v>
      </c>
    </row>
    <row r="21" spans="1:17" ht="64.5" thickTop="1" thickBot="1" x14ac:dyDescent="0.3">
      <c r="A21" s="25">
        <v>9</v>
      </c>
      <c r="B21" s="26" t="s">
        <v>449</v>
      </c>
      <c r="C21" s="27" t="s">
        <v>133</v>
      </c>
      <c r="D21" s="27" t="s">
        <v>275</v>
      </c>
      <c r="E21" s="27" t="s">
        <v>458</v>
      </c>
      <c r="F21" s="27" t="s">
        <v>459</v>
      </c>
      <c r="G21" s="27" t="s">
        <v>122</v>
      </c>
      <c r="H21" s="28">
        <v>1</v>
      </c>
      <c r="I21" s="27" t="s">
        <v>132</v>
      </c>
      <c r="J21" s="27" t="s">
        <v>124</v>
      </c>
      <c r="K21" s="29" t="s">
        <v>57</v>
      </c>
      <c r="L21" s="42">
        <v>0</v>
      </c>
      <c r="M21" s="30">
        <v>1</v>
      </c>
      <c r="N21" s="30">
        <v>1</v>
      </c>
      <c r="O21" s="31">
        <v>1</v>
      </c>
      <c r="P21" s="31">
        <v>1</v>
      </c>
      <c r="Q21" s="42" t="s">
        <v>1578</v>
      </c>
    </row>
    <row r="22" spans="1:17" ht="48.75" thickTop="1" thickBot="1" x14ac:dyDescent="0.3">
      <c r="A22" s="25">
        <v>71</v>
      </c>
      <c r="B22" s="26" t="s">
        <v>460</v>
      </c>
      <c r="C22" s="27" t="s">
        <v>149</v>
      </c>
      <c r="D22" s="27" t="s">
        <v>461</v>
      </c>
      <c r="E22" s="27" t="s">
        <v>174</v>
      </c>
      <c r="F22" s="27" t="s">
        <v>462</v>
      </c>
      <c r="G22" s="27" t="s">
        <v>122</v>
      </c>
      <c r="H22" s="28">
        <v>1</v>
      </c>
      <c r="I22" s="27" t="s">
        <v>153</v>
      </c>
      <c r="J22" s="27" t="s">
        <v>126</v>
      </c>
      <c r="K22" s="29" t="s">
        <v>13</v>
      </c>
      <c r="L22" s="42">
        <v>0</v>
      </c>
      <c r="M22" s="30">
        <v>1</v>
      </c>
      <c r="N22" s="30">
        <v>0</v>
      </c>
      <c r="O22" s="31" t="s">
        <v>406</v>
      </c>
      <c r="P22" s="31" t="s">
        <v>291</v>
      </c>
      <c r="Q22" s="42" t="s">
        <v>1573</v>
      </c>
    </row>
    <row r="23" spans="1:17" ht="114" thickTop="1" thickBot="1" x14ac:dyDescent="0.3">
      <c r="A23" s="25">
        <v>235</v>
      </c>
      <c r="B23" s="26" t="s">
        <v>460</v>
      </c>
      <c r="C23" s="27" t="s">
        <v>194</v>
      </c>
      <c r="D23" s="27" t="s">
        <v>389</v>
      </c>
      <c r="E23" s="27" t="s">
        <v>246</v>
      </c>
      <c r="F23" s="27" t="s">
        <v>247</v>
      </c>
      <c r="G23" s="27" t="s">
        <v>440</v>
      </c>
      <c r="H23" s="28">
        <v>352999999.99999994</v>
      </c>
      <c r="I23" s="27" t="s">
        <v>123</v>
      </c>
      <c r="J23" s="27" t="s">
        <v>124</v>
      </c>
      <c r="K23" s="29" t="s">
        <v>36</v>
      </c>
      <c r="L23" s="42">
        <v>0</v>
      </c>
      <c r="M23" s="30">
        <v>352999999.99999994</v>
      </c>
      <c r="N23" s="30">
        <v>66287847</v>
      </c>
      <c r="O23" s="31">
        <v>0.18778426912181306</v>
      </c>
      <c r="P23" s="31">
        <v>0.18778426912181306</v>
      </c>
      <c r="Q23" s="42" t="s">
        <v>1579</v>
      </c>
    </row>
    <row r="24" spans="1:17" ht="48.75" thickTop="1" thickBot="1" x14ac:dyDescent="0.3">
      <c r="A24" s="25">
        <v>135</v>
      </c>
      <c r="B24" s="26" t="s">
        <v>460</v>
      </c>
      <c r="C24" s="27" t="s">
        <v>203</v>
      </c>
      <c r="D24" s="27" t="s">
        <v>465</v>
      </c>
      <c r="E24" s="27" t="s">
        <v>465</v>
      </c>
      <c r="F24" s="27" t="s">
        <v>466</v>
      </c>
      <c r="G24" s="27" t="s">
        <v>207</v>
      </c>
      <c r="H24" s="28">
        <v>3</v>
      </c>
      <c r="I24" s="27" t="s">
        <v>132</v>
      </c>
      <c r="J24" s="27" t="s">
        <v>124</v>
      </c>
      <c r="K24" s="29" t="s">
        <v>238</v>
      </c>
      <c r="L24" s="42">
        <v>0</v>
      </c>
      <c r="M24" s="30">
        <v>3</v>
      </c>
      <c r="N24" s="30">
        <v>2</v>
      </c>
      <c r="O24" s="31">
        <v>0.66666666666666663</v>
      </c>
      <c r="P24" s="31">
        <v>0.66666666666666663</v>
      </c>
      <c r="Q24" s="42" t="s">
        <v>1580</v>
      </c>
    </row>
    <row r="25" spans="1:17" ht="57.75" thickTop="1" thickBot="1" x14ac:dyDescent="0.3">
      <c r="A25" s="25">
        <v>104</v>
      </c>
      <c r="B25" s="26" t="s">
        <v>460</v>
      </c>
      <c r="C25" s="27" t="s">
        <v>194</v>
      </c>
      <c r="D25" s="27" t="s">
        <v>319</v>
      </c>
      <c r="E25" s="27" t="s">
        <v>320</v>
      </c>
      <c r="F25" s="27" t="s">
        <v>467</v>
      </c>
      <c r="G25" s="27" t="s">
        <v>122</v>
      </c>
      <c r="H25" s="28">
        <v>0.60209999999999997</v>
      </c>
      <c r="I25" s="27" t="s">
        <v>123</v>
      </c>
      <c r="J25" s="27" t="s">
        <v>261</v>
      </c>
      <c r="K25" s="29" t="s">
        <v>87</v>
      </c>
      <c r="L25" s="42">
        <v>0</v>
      </c>
      <c r="M25" s="30">
        <v>0.60209999999999997</v>
      </c>
      <c r="N25" s="30">
        <v>0.58399999999999996</v>
      </c>
      <c r="O25" s="31">
        <v>0.96993854841388472</v>
      </c>
      <c r="P25" s="31">
        <v>0.96993854841388472</v>
      </c>
      <c r="Q25" s="42" t="s">
        <v>1581</v>
      </c>
    </row>
    <row r="26" spans="1:17" ht="48.75" thickTop="1" thickBot="1" x14ac:dyDescent="0.3">
      <c r="A26" s="25">
        <v>62</v>
      </c>
      <c r="B26" s="26" t="s">
        <v>460</v>
      </c>
      <c r="C26" s="27" t="s">
        <v>194</v>
      </c>
      <c r="D26" s="27" t="s">
        <v>389</v>
      </c>
      <c r="E26" s="27" t="s">
        <v>478</v>
      </c>
      <c r="F26" s="27" t="s">
        <v>479</v>
      </c>
      <c r="G26" s="27" t="s">
        <v>207</v>
      </c>
      <c r="H26" s="28">
        <v>1</v>
      </c>
      <c r="I26" s="27" t="s">
        <v>123</v>
      </c>
      <c r="J26" s="27" t="s">
        <v>124</v>
      </c>
      <c r="K26" s="29" t="s">
        <v>38</v>
      </c>
      <c r="L26" s="42">
        <v>0</v>
      </c>
      <c r="M26" s="30">
        <v>1</v>
      </c>
      <c r="N26" s="30">
        <v>0</v>
      </c>
      <c r="O26" s="31" t="s">
        <v>406</v>
      </c>
      <c r="P26" s="31" t="s">
        <v>291</v>
      </c>
      <c r="Q26" s="42" t="s">
        <v>1582</v>
      </c>
    </row>
    <row r="27" spans="1:17" ht="48.75" thickTop="1" thickBot="1" x14ac:dyDescent="0.3">
      <c r="A27" s="25">
        <v>18</v>
      </c>
      <c r="B27" s="26" t="s">
        <v>460</v>
      </c>
      <c r="C27" s="27" t="s">
        <v>203</v>
      </c>
      <c r="D27" s="27" t="s">
        <v>256</v>
      </c>
      <c r="E27" s="27" t="s">
        <v>1032</v>
      </c>
      <c r="F27" s="27" t="s">
        <v>468</v>
      </c>
      <c r="G27" s="27" t="s">
        <v>122</v>
      </c>
      <c r="H27" s="28">
        <v>1</v>
      </c>
      <c r="I27" s="27" t="s">
        <v>132</v>
      </c>
      <c r="J27" s="27" t="s">
        <v>124</v>
      </c>
      <c r="K27" s="29" t="s">
        <v>238</v>
      </c>
      <c r="L27" s="42">
        <v>0</v>
      </c>
      <c r="M27" s="30">
        <v>1</v>
      </c>
      <c r="N27" s="30">
        <v>0.5</v>
      </c>
      <c r="O27" s="31">
        <v>0.5</v>
      </c>
      <c r="P27" s="31">
        <v>0.5</v>
      </c>
      <c r="Q27" s="42" t="s">
        <v>1583</v>
      </c>
    </row>
    <row r="28" spans="1:17" ht="64.5" thickTop="1" thickBot="1" x14ac:dyDescent="0.3">
      <c r="A28" s="25">
        <v>10</v>
      </c>
      <c r="B28" s="26" t="s">
        <v>460</v>
      </c>
      <c r="C28" s="27" t="s">
        <v>160</v>
      </c>
      <c r="D28" s="27" t="s">
        <v>405</v>
      </c>
      <c r="E28" s="27" t="s">
        <v>469</v>
      </c>
      <c r="F28" s="27" t="s">
        <v>470</v>
      </c>
      <c r="G28" s="27" t="s">
        <v>207</v>
      </c>
      <c r="H28" s="28">
        <v>1</v>
      </c>
      <c r="I28" s="27" t="s">
        <v>132</v>
      </c>
      <c r="J28" s="27" t="s">
        <v>124</v>
      </c>
      <c r="K28" s="59" t="s">
        <v>270</v>
      </c>
      <c r="L28" s="42">
        <v>0</v>
      </c>
      <c r="M28" s="30">
        <v>1</v>
      </c>
      <c r="N28" s="30">
        <v>1</v>
      </c>
      <c r="O28" s="31">
        <v>1</v>
      </c>
      <c r="P28" s="31">
        <v>1</v>
      </c>
      <c r="Q28" s="42" t="s">
        <v>1584</v>
      </c>
    </row>
    <row r="29" spans="1:17" ht="57.75" thickTop="1" thickBot="1" x14ac:dyDescent="0.3">
      <c r="A29" s="25">
        <v>11</v>
      </c>
      <c r="B29" s="26" t="s">
        <v>460</v>
      </c>
      <c r="C29" s="27" t="s">
        <v>203</v>
      </c>
      <c r="D29" s="27" t="s">
        <v>471</v>
      </c>
      <c r="E29" s="27" t="s">
        <v>472</v>
      </c>
      <c r="F29" s="27" t="s">
        <v>473</v>
      </c>
      <c r="G29" s="27" t="s">
        <v>207</v>
      </c>
      <c r="H29" s="28">
        <v>200</v>
      </c>
      <c r="I29" s="27" t="s">
        <v>123</v>
      </c>
      <c r="J29" s="27" t="s">
        <v>124</v>
      </c>
      <c r="K29" s="59" t="s">
        <v>49</v>
      </c>
      <c r="L29" s="42">
        <v>0</v>
      </c>
      <c r="M29" s="30">
        <v>200</v>
      </c>
      <c r="N29" s="30">
        <v>246</v>
      </c>
      <c r="O29" s="31">
        <v>1.23</v>
      </c>
      <c r="P29" s="31">
        <v>1.23</v>
      </c>
      <c r="Q29" s="42" t="s">
        <v>1585</v>
      </c>
    </row>
    <row r="30" spans="1:17" ht="57.75" thickTop="1" thickBot="1" x14ac:dyDescent="0.3">
      <c r="A30" s="25">
        <v>12</v>
      </c>
      <c r="B30" s="26" t="s">
        <v>460</v>
      </c>
      <c r="C30" s="27" t="s">
        <v>203</v>
      </c>
      <c r="D30" s="27" t="s">
        <v>475</v>
      </c>
      <c r="E30" s="27" t="s">
        <v>476</v>
      </c>
      <c r="F30" s="27" t="s">
        <v>477</v>
      </c>
      <c r="G30" s="27" t="s">
        <v>207</v>
      </c>
      <c r="H30" s="28">
        <v>50</v>
      </c>
      <c r="I30" s="27" t="s">
        <v>123</v>
      </c>
      <c r="J30" s="27" t="s">
        <v>124</v>
      </c>
      <c r="K30" s="59" t="s">
        <v>49</v>
      </c>
      <c r="L30" s="42">
        <v>0</v>
      </c>
      <c r="M30" s="30">
        <v>50</v>
      </c>
      <c r="N30" s="30">
        <v>64</v>
      </c>
      <c r="O30" s="31">
        <v>1.28</v>
      </c>
      <c r="P30" s="31">
        <v>1.28</v>
      </c>
      <c r="Q30" s="42" t="s">
        <v>1586</v>
      </c>
    </row>
    <row r="31" spans="1:17" ht="48.75" thickTop="1" thickBot="1" x14ac:dyDescent="0.3">
      <c r="A31" s="25">
        <v>23</v>
      </c>
      <c r="B31" s="26" t="s">
        <v>460</v>
      </c>
      <c r="C31" s="27" t="s">
        <v>194</v>
      </c>
      <c r="D31" s="27" t="s">
        <v>389</v>
      </c>
      <c r="E31" s="27" t="s">
        <v>478</v>
      </c>
      <c r="F31" s="27" t="s">
        <v>479</v>
      </c>
      <c r="G31" s="27" t="s">
        <v>207</v>
      </c>
      <c r="H31" s="28">
        <v>1</v>
      </c>
      <c r="I31" s="27" t="s">
        <v>123</v>
      </c>
      <c r="J31" s="27" t="s">
        <v>124</v>
      </c>
      <c r="K31" s="29" t="s">
        <v>36</v>
      </c>
      <c r="L31" s="42">
        <v>0</v>
      </c>
      <c r="M31" s="30">
        <v>1</v>
      </c>
      <c r="N31" s="30">
        <v>0</v>
      </c>
      <c r="O31" s="31" t="s">
        <v>406</v>
      </c>
      <c r="P31" s="31" t="s">
        <v>291</v>
      </c>
      <c r="Q31" s="42" t="s">
        <v>1587</v>
      </c>
    </row>
    <row r="32" spans="1:17" ht="48.75" thickTop="1" thickBot="1" x14ac:dyDescent="0.3">
      <c r="A32" s="25">
        <v>69</v>
      </c>
      <c r="B32" s="26" t="s">
        <v>480</v>
      </c>
      <c r="C32" s="27" t="s">
        <v>160</v>
      </c>
      <c r="D32" s="27" t="s">
        <v>169</v>
      </c>
      <c r="E32" s="27" t="s">
        <v>170</v>
      </c>
      <c r="F32" s="27" t="s">
        <v>386</v>
      </c>
      <c r="G32" s="27" t="s">
        <v>122</v>
      </c>
      <c r="H32" s="28">
        <v>1</v>
      </c>
      <c r="I32" s="27" t="s">
        <v>132</v>
      </c>
      <c r="J32" s="27" t="s">
        <v>126</v>
      </c>
      <c r="K32" s="29" t="s">
        <v>13</v>
      </c>
      <c r="L32" s="42">
        <v>0</v>
      </c>
      <c r="M32" s="30">
        <v>1</v>
      </c>
      <c r="N32" s="30">
        <v>0</v>
      </c>
      <c r="O32" s="31" t="s">
        <v>406</v>
      </c>
      <c r="P32" s="31" t="s">
        <v>291</v>
      </c>
      <c r="Q32" s="42" t="s">
        <v>1587</v>
      </c>
    </row>
    <row r="33" spans="1:17" ht="48.75" thickTop="1" thickBot="1" x14ac:dyDescent="0.3">
      <c r="A33" s="25">
        <v>75</v>
      </c>
      <c r="B33" s="26" t="s">
        <v>480</v>
      </c>
      <c r="C33" s="27" t="s">
        <v>160</v>
      </c>
      <c r="D33" s="27" t="s">
        <v>364</v>
      </c>
      <c r="E33" s="27" t="s">
        <v>377</v>
      </c>
      <c r="F33" s="27" t="s">
        <v>166</v>
      </c>
      <c r="G33" s="27" t="s">
        <v>122</v>
      </c>
      <c r="H33" s="28">
        <v>1</v>
      </c>
      <c r="I33" s="27" t="s">
        <v>132</v>
      </c>
      <c r="J33" s="27" t="s">
        <v>126</v>
      </c>
      <c r="K33" s="29" t="s">
        <v>11</v>
      </c>
      <c r="L33" s="42">
        <v>0</v>
      </c>
      <c r="M33" s="30">
        <v>1</v>
      </c>
      <c r="N33" s="30">
        <v>0</v>
      </c>
      <c r="O33" s="31" t="s">
        <v>406</v>
      </c>
      <c r="P33" s="31" t="s">
        <v>291</v>
      </c>
      <c r="Q33" s="42" t="s">
        <v>1588</v>
      </c>
    </row>
    <row r="34" spans="1:17" ht="48.75" thickTop="1" thickBot="1" x14ac:dyDescent="0.3">
      <c r="A34" s="25">
        <v>67</v>
      </c>
      <c r="B34" s="26" t="s">
        <v>480</v>
      </c>
      <c r="C34" s="27" t="s">
        <v>149</v>
      </c>
      <c r="D34" s="27" t="s">
        <v>461</v>
      </c>
      <c r="E34" s="27" t="s">
        <v>175</v>
      </c>
      <c r="F34" s="27" t="s">
        <v>176</v>
      </c>
      <c r="G34" s="27" t="s">
        <v>122</v>
      </c>
      <c r="H34" s="28">
        <v>1</v>
      </c>
      <c r="I34" s="27" t="s">
        <v>173</v>
      </c>
      <c r="J34" s="27" t="s">
        <v>126</v>
      </c>
      <c r="K34" s="29" t="s">
        <v>15</v>
      </c>
      <c r="L34" s="42">
        <v>0</v>
      </c>
      <c r="M34" s="30">
        <v>1</v>
      </c>
      <c r="N34" s="30">
        <v>0</v>
      </c>
      <c r="O34" s="31" t="s">
        <v>406</v>
      </c>
      <c r="P34" s="31" t="s">
        <v>291</v>
      </c>
      <c r="Q34" s="42" t="s">
        <v>1589</v>
      </c>
    </row>
    <row r="35" spans="1:17" ht="48.75" thickTop="1" thickBot="1" x14ac:dyDescent="0.3">
      <c r="A35" s="25">
        <v>72</v>
      </c>
      <c r="B35" s="26" t="s">
        <v>480</v>
      </c>
      <c r="C35" s="27" t="s">
        <v>149</v>
      </c>
      <c r="D35" s="27" t="s">
        <v>461</v>
      </c>
      <c r="E35" s="27" t="s">
        <v>481</v>
      </c>
      <c r="F35" s="27" t="s">
        <v>482</v>
      </c>
      <c r="G35" s="27" t="s">
        <v>122</v>
      </c>
      <c r="H35" s="28">
        <v>0.75</v>
      </c>
      <c r="I35" s="27" t="s">
        <v>153</v>
      </c>
      <c r="J35" s="27" t="s">
        <v>126</v>
      </c>
      <c r="K35" s="29" t="s">
        <v>13</v>
      </c>
      <c r="L35" s="42">
        <v>0</v>
      </c>
      <c r="M35" s="30">
        <v>0.75</v>
      </c>
      <c r="N35" s="30">
        <v>0</v>
      </c>
      <c r="O35" s="31" t="s">
        <v>406</v>
      </c>
      <c r="P35" s="31" t="s">
        <v>291</v>
      </c>
      <c r="Q35" s="42" t="s">
        <v>1590</v>
      </c>
    </row>
    <row r="36" spans="1:17" ht="64.5" thickTop="1" thickBot="1" x14ac:dyDescent="0.3">
      <c r="A36" s="25">
        <v>68</v>
      </c>
      <c r="B36" s="26" t="s">
        <v>480</v>
      </c>
      <c r="C36" s="27" t="s">
        <v>149</v>
      </c>
      <c r="D36" s="27" t="s">
        <v>461</v>
      </c>
      <c r="E36" s="27" t="s">
        <v>483</v>
      </c>
      <c r="F36" s="27" t="s">
        <v>484</v>
      </c>
      <c r="G36" s="27" t="s">
        <v>122</v>
      </c>
      <c r="H36" s="28">
        <v>1</v>
      </c>
      <c r="I36" s="27" t="s">
        <v>153</v>
      </c>
      <c r="J36" s="27" t="s">
        <v>126</v>
      </c>
      <c r="K36" s="29" t="s">
        <v>15</v>
      </c>
      <c r="L36" s="42">
        <v>0</v>
      </c>
      <c r="M36" s="30">
        <v>1</v>
      </c>
      <c r="N36" s="30">
        <v>0</v>
      </c>
      <c r="O36" s="31" t="s">
        <v>406</v>
      </c>
      <c r="P36" s="31" t="s">
        <v>291</v>
      </c>
      <c r="Q36" s="42" t="s">
        <v>1591</v>
      </c>
    </row>
    <row r="37" spans="1:17" ht="48.75" thickTop="1" thickBot="1" x14ac:dyDescent="0.3">
      <c r="A37" s="25">
        <v>64</v>
      </c>
      <c r="B37" s="26" t="s">
        <v>480</v>
      </c>
      <c r="C37" s="27" t="s">
        <v>149</v>
      </c>
      <c r="D37" s="27" t="s">
        <v>150</v>
      </c>
      <c r="E37" s="27" t="s">
        <v>151</v>
      </c>
      <c r="F37" s="27" t="s">
        <v>152</v>
      </c>
      <c r="G37" s="27" t="s">
        <v>122</v>
      </c>
      <c r="H37" s="28">
        <v>1</v>
      </c>
      <c r="I37" s="27" t="s">
        <v>153</v>
      </c>
      <c r="J37" s="27" t="s">
        <v>126</v>
      </c>
      <c r="K37" s="29" t="s">
        <v>7</v>
      </c>
      <c r="L37" s="42">
        <v>0</v>
      </c>
      <c r="M37" s="30">
        <v>1</v>
      </c>
      <c r="N37" s="30">
        <v>0</v>
      </c>
      <c r="O37" s="31" t="s">
        <v>406</v>
      </c>
      <c r="P37" s="31" t="s">
        <v>291</v>
      </c>
      <c r="Q37" s="42" t="s">
        <v>1592</v>
      </c>
    </row>
    <row r="38" spans="1:17" ht="80.25" thickTop="1" thickBot="1" x14ac:dyDescent="0.3">
      <c r="A38" s="25">
        <v>105</v>
      </c>
      <c r="B38" s="26" t="s">
        <v>485</v>
      </c>
      <c r="C38" s="27" t="s">
        <v>154</v>
      </c>
      <c r="D38" s="27" t="s">
        <v>165</v>
      </c>
      <c r="E38" s="27" t="s">
        <v>155</v>
      </c>
      <c r="F38" s="27" t="s">
        <v>486</v>
      </c>
      <c r="G38" s="27" t="s">
        <v>122</v>
      </c>
      <c r="H38" s="28">
        <v>0.9</v>
      </c>
      <c r="I38" s="27" t="s">
        <v>132</v>
      </c>
      <c r="J38" s="27" t="s">
        <v>126</v>
      </c>
      <c r="K38" s="29" t="s">
        <v>87</v>
      </c>
      <c r="L38" s="42">
        <v>0</v>
      </c>
      <c r="M38" s="30">
        <v>0.9</v>
      </c>
      <c r="N38" s="30">
        <v>1.0733333333333333</v>
      </c>
      <c r="O38" s="31">
        <v>1.1925925925925924</v>
      </c>
      <c r="P38" s="31">
        <v>1.1925925925925924</v>
      </c>
      <c r="Q38" s="42" t="s">
        <v>1593</v>
      </c>
    </row>
    <row r="39" spans="1:17" ht="34.5" thickTop="1" x14ac:dyDescent="0.35">
      <c r="M39" s="320"/>
      <c r="N39" s="320"/>
      <c r="O39" s="317" t="s">
        <v>157</v>
      </c>
      <c r="P39" s="318">
        <v>1.0838539187138108</v>
      </c>
      <c r="Q39" s="319" t="s">
        <v>158</v>
      </c>
    </row>
  </sheetData>
  <sheetProtection algorithmName="SHA-512" hashValue="BQD6CY82J5RZGG+yhjDI0yRS1I61aGgxW8mjuKL5qAdeiVhxCIpUlQ/XMNvdyzWFN2ErLOhTNKaEVLW1hXepeQ==" saltValue="S7lgvtWFccdw2iqUMqxUKg==" spinCount="100000" sheet="1" formatCells="0" formatColumns="0"/>
  <autoFilter ref="A3:Q38" xr:uid="{00000000-0001-0000-0400-000000000000}"/>
  <conditionalFormatting sqref="B4:B38">
    <cfRule type="containsText" dxfId="819" priority="16" operator="containsText" text="Normatividad al Servicio del Cambio / Procesos">
      <formula>NOT(ISERROR(SEARCH("Normatividad al Servicio del Cambio / Procesos",B4)))</formula>
    </cfRule>
    <cfRule type="containsText" dxfId="818" priority="46" operator="containsText" text="Transparencia y Cercanía al Ciudadano / Grupos de Interés ">
      <formula>NOT(ISERROR(SEARCH("Transparencia y Cercanía al Ciudadano / Grupos de Interés ",B4)))</formula>
    </cfRule>
    <cfRule type="containsText" dxfId="817" priority="47" operator="containsText" text="Apoyo a la Modernización DIAN / Procesos">
      <formula>NOT(ISERROR(SEARCH("Apoyo a la Modernización DIAN / Procesos",B4)))</formula>
    </cfRule>
    <cfRule type="containsText" dxfId="816" priority="48" operator="containsText" text="Transformación Cultural y Gestión del Cambio / Talento Humano">
      <formula>NOT(ISERROR(SEARCH("Transformación Cultural y Gestión del Cambio / Talento Humano",B4)))</formula>
    </cfRule>
    <cfRule type="containsText" dxfId="815" priority="49"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8 F4:G38">
    <cfRule type="containsText" dxfId="814" priority="33" operator="containsText" text="Modernización y Gestión Integral de Procesos del Negocio / Procesos">
      <formula>NOT(ISERROR(SEARCH("Modernización y Gestión Integral de Procesos del Negocio / Procesos",C4)))</formula>
    </cfRule>
    <cfRule type="containsText" dxfId="813" priority="34" operator="containsText" text="Transparencia y Cercanía al Ciudadano / Grupos de Interés">
      <formula>NOT(ISERROR(SEARCH("Transparencia y Cercanía al Ciudadano / Grupos de Interés",C4)))</formula>
    </cfRule>
    <cfRule type="containsText" dxfId="812" priority="35" operator="containsText" text="Legitimidad y Sostenibilidad Fiscal / Resultados">
      <formula>NOT(ISERROR(SEARCH("Legitimidad y Sostenibilidad Fiscal / Resultados",C4)))</formula>
    </cfRule>
  </conditionalFormatting>
  <conditionalFormatting sqref="F4:G38 C4:D38">
    <cfRule type="containsText" dxfId="811" priority="32" operator="containsText" text="Aprendizaje y Crecimiento / Talento Humano">
      <formula>NOT(ISERROR(SEARCH("Aprendizaje y Crecimiento / Talento Humano",C4)))</formula>
    </cfRule>
  </conditionalFormatting>
  <conditionalFormatting sqref="H4:H38 M4:N38">
    <cfRule type="expression" dxfId="810" priority="22">
      <formula>$G4="Porcentaje"</formula>
    </cfRule>
  </conditionalFormatting>
  <conditionalFormatting sqref="I4:J38 F8:G36">
    <cfRule type="containsText" dxfId="809" priority="17" operator="containsText" text="Aprendizaje y Crecimiento / Talento Humano">
      <formula>NOT(ISERROR(SEARCH("Aprendizaje y Crecimiento / Talento Humano",F4)))</formula>
    </cfRule>
    <cfRule type="containsText" dxfId="808" priority="18" operator="containsText" text="Modernización y Gestión Integral de Procesos del Negocio / Procesos">
      <formula>NOT(ISERROR(SEARCH("Modernización y Gestión Integral de Procesos del Negocio / Procesos",F4)))</formula>
    </cfRule>
    <cfRule type="containsText" dxfId="807" priority="19" operator="containsText" text="Transparencia y Cercanía al Ciudadano / Grupos de Interés">
      <formula>NOT(ISERROR(SEARCH("Transparencia y Cercanía al Ciudadano / Grupos de Interés",F4)))</formula>
    </cfRule>
    <cfRule type="containsText" dxfId="806" priority="20" operator="containsText" text="Legitimidad y Sostenibilidad Fiscal / Resultados">
      <formula>NOT(ISERROR(SEARCH("Legitimidad y Sostenibilidad Fiscal / Resultados",F4)))</formula>
    </cfRule>
  </conditionalFormatting>
  <conditionalFormatting sqref="L4:L38">
    <cfRule type="cellIs" dxfId="805" priority="3" operator="equal">
      <formula>0</formula>
    </cfRule>
  </conditionalFormatting>
  <conditionalFormatting sqref="H4:H38 M4:N38">
    <cfRule type="expression" dxfId="804" priority="21">
      <formula>$G4&lt;&gt;"Porcentaje"</formula>
    </cfRule>
  </conditionalFormatting>
  <conditionalFormatting sqref="O4:O38">
    <cfRule type="containsText" dxfId="803" priority="36" operator="containsText" text="Sin medición en la vigencia">
      <formula>NOT(ISERROR(SEARCH("Sin medición en la vigencia",O4)))</formula>
    </cfRule>
    <cfRule type="cellIs" dxfId="802" priority="37" operator="greaterThan">
      <formula>1.1</formula>
    </cfRule>
    <cfRule type="cellIs" dxfId="801" priority="38" operator="between">
      <formula>100%</formula>
      <formula>110%</formula>
    </cfRule>
    <cfRule type="cellIs" dxfId="800" priority="39" operator="between">
      <formula>70%</formula>
      <formula>99.9999999%</formula>
    </cfRule>
    <cfRule type="cellIs" dxfId="799" priority="40" operator="between">
      <formula>0</formula>
      <formula>0.6999999999999</formula>
    </cfRule>
  </conditionalFormatting>
  <conditionalFormatting sqref="P4:P38">
    <cfRule type="cellIs" dxfId="798" priority="42" operator="greaterThan">
      <formula>1.1</formula>
    </cfRule>
    <cfRule type="cellIs" dxfId="797" priority="43" operator="between">
      <formula>100%</formula>
      <formula>110%</formula>
    </cfRule>
    <cfRule type="cellIs" dxfId="796" priority="44" operator="between">
      <formula>70%</formula>
      <formula>99.9999999%</formula>
    </cfRule>
    <cfRule type="cellIs" dxfId="795" priority="45" operator="between">
      <formula>0</formula>
      <formula>0.6999999999999</formula>
    </cfRule>
  </conditionalFormatting>
  <hyperlinks>
    <hyperlink ref="Q39" location="Principal!A1" display="volver al índice" xr:uid="{BAA873DE-6CB5-45F4-919A-CFC64D607108}"/>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1" operator="containsText" id="{3CF6BCCC-7184-462D-AC12-F120DB924CF1}">
            <xm:f>NOT(ISERROR(SEARCH("-",P4)))</xm:f>
            <xm:f>"-"</xm:f>
            <x14:dxf>
              <fill>
                <patternFill>
                  <bgColor rgb="FF000000"/>
                </patternFill>
              </fill>
            </x14:dxf>
          </x14:cfRule>
          <xm:sqref>P4:P38</xm:sqref>
        </x14:conditionalFormatting>
      </x14:conditionalFormattings>
    </ext>
  </extLst>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F340-E383-4480-AA0F-240EF1E6CEC3}">
  <sheetPr codeName="Sheet25">
    <pageSetUpPr fitToPage="1"/>
  </sheetPr>
  <dimension ref="A1:Q3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39</v>
      </c>
      <c r="E1" s="9" t="s">
        <v>661</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136</v>
      </c>
      <c r="B4" s="26" t="s">
        <v>438</v>
      </c>
      <c r="C4" s="27" t="s">
        <v>127</v>
      </c>
      <c r="D4" s="27" t="s">
        <v>240</v>
      </c>
      <c r="E4" s="27" t="s">
        <v>241</v>
      </c>
      <c r="F4" s="27" t="s">
        <v>242</v>
      </c>
      <c r="G4" s="27" t="s">
        <v>231</v>
      </c>
      <c r="H4" s="28">
        <v>14499999999.999996</v>
      </c>
      <c r="I4" s="27" t="s">
        <v>123</v>
      </c>
      <c r="J4" s="27" t="s">
        <v>124</v>
      </c>
      <c r="K4" s="29" t="s">
        <v>36</v>
      </c>
      <c r="L4" s="52" t="s">
        <v>663</v>
      </c>
      <c r="M4" s="30">
        <v>14499999999.999996</v>
      </c>
      <c r="N4" s="30">
        <v>11727439357</v>
      </c>
      <c r="O4" s="31">
        <v>0.80878892117241397</v>
      </c>
      <c r="P4" s="31">
        <v>0.80878892117241397</v>
      </c>
      <c r="Q4" s="44" t="s">
        <v>1594</v>
      </c>
    </row>
    <row r="5" spans="1:17" ht="76.5" thickTop="1" thickBot="1" x14ac:dyDescent="0.35">
      <c r="A5" s="25">
        <v>145</v>
      </c>
      <c r="B5" s="26" t="s">
        <v>438</v>
      </c>
      <c r="C5" s="27" t="s">
        <v>127</v>
      </c>
      <c r="D5" s="27" t="s">
        <v>249</v>
      </c>
      <c r="E5" s="27" t="s">
        <v>250</v>
      </c>
      <c r="F5" s="27" t="s">
        <v>251</v>
      </c>
      <c r="G5" s="27" t="s">
        <v>231</v>
      </c>
      <c r="H5" s="28">
        <v>100000000</v>
      </c>
      <c r="I5" s="27" t="s">
        <v>123</v>
      </c>
      <c r="J5" s="27" t="s">
        <v>124</v>
      </c>
      <c r="K5" s="29" t="s">
        <v>38</v>
      </c>
      <c r="L5" s="52" t="s">
        <v>663</v>
      </c>
      <c r="M5" s="30">
        <v>100000000</v>
      </c>
      <c r="N5" s="30">
        <v>95804275</v>
      </c>
      <c r="O5" s="31">
        <v>0.95804275000000005</v>
      </c>
      <c r="P5" s="31">
        <v>0.95804275000000005</v>
      </c>
      <c r="Q5" s="90" t="s">
        <v>1595</v>
      </c>
    </row>
    <row r="6" spans="1:17" ht="64.5" thickTop="1" thickBot="1" x14ac:dyDescent="0.3">
      <c r="A6" s="25">
        <v>137</v>
      </c>
      <c r="B6" s="26" t="s">
        <v>438</v>
      </c>
      <c r="C6" s="27" t="s">
        <v>127</v>
      </c>
      <c r="D6" s="27" t="s">
        <v>489</v>
      </c>
      <c r="E6" s="27" t="s">
        <v>243</v>
      </c>
      <c r="F6" s="27" t="s">
        <v>244</v>
      </c>
      <c r="G6" s="27" t="s">
        <v>231</v>
      </c>
      <c r="H6" s="28">
        <v>94999999.999999985</v>
      </c>
      <c r="I6" s="27" t="s">
        <v>123</v>
      </c>
      <c r="J6" s="27" t="s">
        <v>124</v>
      </c>
      <c r="K6" s="29" t="s">
        <v>36</v>
      </c>
      <c r="L6" s="52" t="s">
        <v>663</v>
      </c>
      <c r="M6" s="30">
        <v>94999999.999999985</v>
      </c>
      <c r="N6" s="30">
        <v>48129160</v>
      </c>
      <c r="O6" s="31">
        <v>0.50662273684210535</v>
      </c>
      <c r="P6" s="31">
        <v>0.50662273684210535</v>
      </c>
      <c r="Q6" s="44" t="s">
        <v>1596</v>
      </c>
    </row>
    <row r="7" spans="1:17" ht="57.75" thickTop="1" thickBot="1" x14ac:dyDescent="0.3">
      <c r="A7" s="25">
        <v>146</v>
      </c>
      <c r="B7" s="26" t="s">
        <v>438</v>
      </c>
      <c r="C7" s="27" t="s">
        <v>127</v>
      </c>
      <c r="D7" s="27" t="s">
        <v>249</v>
      </c>
      <c r="E7" s="27" t="s">
        <v>490</v>
      </c>
      <c r="F7" s="27" t="s">
        <v>491</v>
      </c>
      <c r="G7" s="27" t="s">
        <v>231</v>
      </c>
      <c r="H7" s="28">
        <v>154090400</v>
      </c>
      <c r="I7" s="27" t="s">
        <v>123</v>
      </c>
      <c r="J7" s="27" t="s">
        <v>124</v>
      </c>
      <c r="K7" s="29" t="s">
        <v>38</v>
      </c>
      <c r="L7" s="52" t="s">
        <v>663</v>
      </c>
      <c r="M7" s="30">
        <v>154090400</v>
      </c>
      <c r="N7" s="30">
        <v>199000500</v>
      </c>
      <c r="O7" s="31">
        <v>1.2914529393135459</v>
      </c>
      <c r="P7" s="31">
        <v>1.2914529393135459</v>
      </c>
      <c r="Q7" s="44" t="s">
        <v>1597</v>
      </c>
    </row>
    <row r="8" spans="1:17" ht="76.5" thickTop="1" thickBot="1" x14ac:dyDescent="0.3">
      <c r="A8" s="25">
        <v>109</v>
      </c>
      <c r="B8" s="26" t="s">
        <v>438</v>
      </c>
      <c r="C8" s="27" t="s">
        <v>290</v>
      </c>
      <c r="D8" s="27" t="s">
        <v>290</v>
      </c>
      <c r="E8" s="27" t="s">
        <v>317</v>
      </c>
      <c r="F8" s="27" t="s">
        <v>121</v>
      </c>
      <c r="G8" s="27" t="s">
        <v>122</v>
      </c>
      <c r="H8" s="28">
        <v>0.95</v>
      </c>
      <c r="I8" s="27" t="s">
        <v>123</v>
      </c>
      <c r="J8" s="27" t="s">
        <v>124</v>
      </c>
      <c r="K8" s="29" t="s">
        <v>93</v>
      </c>
      <c r="L8" s="52" t="s">
        <v>665</v>
      </c>
      <c r="M8" s="30">
        <v>0.95</v>
      </c>
      <c r="N8" s="30">
        <v>0.98499999999999999</v>
      </c>
      <c r="O8" s="31">
        <v>1.036842105263158</v>
      </c>
      <c r="P8" s="31">
        <v>1.036842105263158</v>
      </c>
      <c r="Q8" s="44" t="s">
        <v>1598</v>
      </c>
    </row>
    <row r="9" spans="1:17" ht="76.5" thickTop="1" thickBot="1" x14ac:dyDescent="0.3">
      <c r="A9" s="25">
        <v>138</v>
      </c>
      <c r="B9" s="26" t="s">
        <v>438</v>
      </c>
      <c r="C9" s="27" t="s">
        <v>127</v>
      </c>
      <c r="D9" s="27" t="s">
        <v>489</v>
      </c>
      <c r="E9" s="27" t="s">
        <v>245</v>
      </c>
      <c r="F9" s="27" t="s">
        <v>492</v>
      </c>
      <c r="G9" s="27" t="s">
        <v>231</v>
      </c>
      <c r="H9" s="28">
        <v>10000000000</v>
      </c>
      <c r="I9" s="27" t="s">
        <v>123</v>
      </c>
      <c r="J9" s="27" t="s">
        <v>124</v>
      </c>
      <c r="K9" s="29" t="s">
        <v>36</v>
      </c>
      <c r="L9" s="52" t="s">
        <v>663</v>
      </c>
      <c r="M9" s="30">
        <v>10000000000</v>
      </c>
      <c r="N9" s="30">
        <v>15464944452</v>
      </c>
      <c r="O9" s="31">
        <v>1.5464944452</v>
      </c>
      <c r="P9" s="31">
        <v>1.5464944452</v>
      </c>
      <c r="Q9" s="44" t="s">
        <v>1599</v>
      </c>
    </row>
    <row r="10" spans="1:17" ht="57.75" thickTop="1" thickBot="1" x14ac:dyDescent="0.3">
      <c r="A10" s="25">
        <v>147</v>
      </c>
      <c r="B10" s="26" t="s">
        <v>438</v>
      </c>
      <c r="C10" s="27" t="s">
        <v>127</v>
      </c>
      <c r="D10" s="27" t="s">
        <v>249</v>
      </c>
      <c r="E10" s="27" t="s">
        <v>252</v>
      </c>
      <c r="F10" s="27" t="s">
        <v>252</v>
      </c>
      <c r="G10" s="27" t="s">
        <v>231</v>
      </c>
      <c r="H10" s="28">
        <v>22000000</v>
      </c>
      <c r="I10" s="27" t="s">
        <v>123</v>
      </c>
      <c r="J10" s="27" t="s">
        <v>124</v>
      </c>
      <c r="K10" s="29" t="s">
        <v>38</v>
      </c>
      <c r="L10" s="52" t="s">
        <v>663</v>
      </c>
      <c r="M10" s="30">
        <v>22000000</v>
      </c>
      <c r="N10" s="30">
        <v>22375800</v>
      </c>
      <c r="O10" s="31">
        <v>1.0170818181818182</v>
      </c>
      <c r="P10" s="31">
        <v>1.0170818181818182</v>
      </c>
      <c r="Q10" s="44" t="s">
        <v>1600</v>
      </c>
    </row>
    <row r="11" spans="1:17" ht="76.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52" t="s">
        <v>665</v>
      </c>
      <c r="M11" s="30">
        <v>0.95</v>
      </c>
      <c r="N11" s="30">
        <v>0.72899999999999998</v>
      </c>
      <c r="O11" s="31">
        <v>0.76736842105263159</v>
      </c>
      <c r="P11" s="31">
        <v>0.76736842105263159</v>
      </c>
      <c r="Q11" s="44" t="s">
        <v>1601</v>
      </c>
    </row>
    <row r="12" spans="1:17" ht="95.25" thickTop="1" thickBot="1" x14ac:dyDescent="0.3">
      <c r="A12" s="25">
        <v>234</v>
      </c>
      <c r="B12" s="26" t="s">
        <v>438</v>
      </c>
      <c r="C12" s="27" t="s">
        <v>127</v>
      </c>
      <c r="D12" s="27" t="s">
        <v>489</v>
      </c>
      <c r="E12" s="27" t="s">
        <v>493</v>
      </c>
      <c r="F12" s="27" t="s">
        <v>493</v>
      </c>
      <c r="G12" s="27" t="s">
        <v>231</v>
      </c>
      <c r="H12" s="28">
        <v>10095000000</v>
      </c>
      <c r="I12" s="27" t="s">
        <v>123</v>
      </c>
      <c r="J12" s="27" t="s">
        <v>124</v>
      </c>
      <c r="K12" s="29" t="s">
        <v>36</v>
      </c>
      <c r="L12" s="52" t="s">
        <v>663</v>
      </c>
      <c r="M12" s="30">
        <v>10095000000</v>
      </c>
      <c r="N12" s="30">
        <v>15513073612</v>
      </c>
      <c r="O12" s="31">
        <v>1.5367086292223873</v>
      </c>
      <c r="P12" s="31">
        <v>1.5367086292223873</v>
      </c>
      <c r="Q12" s="44" t="s">
        <v>1602</v>
      </c>
    </row>
    <row r="13" spans="1:17" ht="57.75" thickTop="1" thickBot="1" x14ac:dyDescent="0.3">
      <c r="A13" s="25">
        <v>73</v>
      </c>
      <c r="B13" s="26" t="s">
        <v>449</v>
      </c>
      <c r="C13" s="27" t="s">
        <v>160</v>
      </c>
      <c r="D13" s="27" t="s">
        <v>384</v>
      </c>
      <c r="E13" s="27" t="s">
        <v>167</v>
      </c>
      <c r="F13" s="27" t="s">
        <v>385</v>
      </c>
      <c r="G13" s="27" t="s">
        <v>145</v>
      </c>
      <c r="H13" s="28">
        <v>4</v>
      </c>
      <c r="I13" s="27" t="s">
        <v>123</v>
      </c>
      <c r="J13" s="27" t="s">
        <v>138</v>
      </c>
      <c r="K13" s="29" t="s">
        <v>11</v>
      </c>
      <c r="L13" s="52" t="s">
        <v>666</v>
      </c>
      <c r="M13" s="30">
        <v>4</v>
      </c>
      <c r="N13" s="30">
        <v>4</v>
      </c>
      <c r="O13" s="31">
        <v>1</v>
      </c>
      <c r="P13" s="31">
        <v>1</v>
      </c>
      <c r="Q13" s="44" t="s">
        <v>1603</v>
      </c>
    </row>
    <row r="14" spans="1:17" ht="76.5" thickTop="1" thickBot="1" x14ac:dyDescent="0.3">
      <c r="A14" s="25">
        <v>74</v>
      </c>
      <c r="B14" s="26" t="s">
        <v>449</v>
      </c>
      <c r="C14" s="27" t="s">
        <v>160</v>
      </c>
      <c r="D14" s="27" t="s">
        <v>494</v>
      </c>
      <c r="E14" s="27" t="s">
        <v>495</v>
      </c>
      <c r="F14" s="27" t="s">
        <v>496</v>
      </c>
      <c r="G14" s="27" t="s">
        <v>145</v>
      </c>
      <c r="H14" s="28">
        <v>5.5</v>
      </c>
      <c r="I14" s="27" t="s">
        <v>123</v>
      </c>
      <c r="J14" s="27" t="s">
        <v>138</v>
      </c>
      <c r="K14" s="29" t="s">
        <v>11</v>
      </c>
      <c r="L14" s="52" t="s">
        <v>666</v>
      </c>
      <c r="M14" s="30">
        <v>5.5</v>
      </c>
      <c r="N14" s="30">
        <v>0</v>
      </c>
      <c r="O14" s="31" t="s">
        <v>406</v>
      </c>
      <c r="P14" s="31" t="s">
        <v>291</v>
      </c>
      <c r="Q14" s="44" t="s">
        <v>1604</v>
      </c>
    </row>
    <row r="15" spans="1:17" ht="95.25" thickTop="1" thickBot="1" x14ac:dyDescent="0.3">
      <c r="A15" s="25">
        <v>19</v>
      </c>
      <c r="B15" s="26" t="s">
        <v>449</v>
      </c>
      <c r="C15" s="27" t="s">
        <v>160</v>
      </c>
      <c r="D15" s="27" t="s">
        <v>402</v>
      </c>
      <c r="E15" s="27" t="s">
        <v>450</v>
      </c>
      <c r="F15" s="27" t="s">
        <v>451</v>
      </c>
      <c r="G15" s="27" t="s">
        <v>122</v>
      </c>
      <c r="H15" s="28">
        <v>1</v>
      </c>
      <c r="I15" s="27" t="s">
        <v>153</v>
      </c>
      <c r="J15" s="27" t="s">
        <v>261</v>
      </c>
      <c r="K15" s="29" t="s">
        <v>51</v>
      </c>
      <c r="L15" s="52" t="s">
        <v>667</v>
      </c>
      <c r="M15" s="30">
        <v>1</v>
      </c>
      <c r="N15" s="30">
        <v>1</v>
      </c>
      <c r="O15" s="31">
        <v>1</v>
      </c>
      <c r="P15" s="31">
        <v>1</v>
      </c>
      <c r="Q15" s="44" t="s">
        <v>1605</v>
      </c>
    </row>
    <row r="16" spans="1:17" ht="80.25" thickTop="1" thickBot="1" x14ac:dyDescent="0.3">
      <c r="A16" s="104">
        <v>20</v>
      </c>
      <c r="B16" s="83" t="s">
        <v>449</v>
      </c>
      <c r="C16" s="84" t="s">
        <v>160</v>
      </c>
      <c r="D16" s="84" t="s">
        <v>402</v>
      </c>
      <c r="E16" s="84" t="s">
        <v>452</v>
      </c>
      <c r="F16" s="84" t="s">
        <v>453</v>
      </c>
      <c r="G16" s="84" t="s">
        <v>122</v>
      </c>
      <c r="H16" s="85">
        <v>1</v>
      </c>
      <c r="I16" s="84" t="s">
        <v>130</v>
      </c>
      <c r="J16" s="84" t="s">
        <v>126</v>
      </c>
      <c r="K16" s="86" t="s">
        <v>51</v>
      </c>
      <c r="L16" s="103" t="s">
        <v>667</v>
      </c>
      <c r="M16" s="89"/>
      <c r="N16" s="89"/>
      <c r="O16" s="88" t="s">
        <v>406</v>
      </c>
      <c r="P16" s="88" t="s">
        <v>291</v>
      </c>
      <c r="Q16" s="105" t="s">
        <v>1146</v>
      </c>
    </row>
    <row r="17" spans="1:17" ht="151.5" thickTop="1" thickBot="1" x14ac:dyDescent="0.3">
      <c r="A17" s="25">
        <v>9</v>
      </c>
      <c r="B17" s="26" t="s">
        <v>449</v>
      </c>
      <c r="C17" s="27" t="s">
        <v>133</v>
      </c>
      <c r="D17" s="27" t="s">
        <v>275</v>
      </c>
      <c r="E17" s="27" t="s">
        <v>458</v>
      </c>
      <c r="F17" s="27" t="s">
        <v>459</v>
      </c>
      <c r="G17" s="27" t="s">
        <v>122</v>
      </c>
      <c r="H17" s="28">
        <v>1</v>
      </c>
      <c r="I17" s="27" t="s">
        <v>132</v>
      </c>
      <c r="J17" s="27" t="s">
        <v>124</v>
      </c>
      <c r="K17" s="29" t="s">
        <v>57</v>
      </c>
      <c r="L17" s="52" t="s">
        <v>667</v>
      </c>
      <c r="M17" s="30">
        <v>1</v>
      </c>
      <c r="N17" s="30">
        <v>1</v>
      </c>
      <c r="O17" s="31">
        <v>1</v>
      </c>
      <c r="P17" s="31">
        <v>1</v>
      </c>
      <c r="Q17" s="44" t="s">
        <v>1606</v>
      </c>
    </row>
    <row r="18" spans="1:17" ht="170.25" thickTop="1" thickBot="1" x14ac:dyDescent="0.3">
      <c r="A18" s="25">
        <v>51</v>
      </c>
      <c r="B18" s="26" t="s">
        <v>460</v>
      </c>
      <c r="C18" s="27" t="s">
        <v>194</v>
      </c>
      <c r="D18" s="27" t="s">
        <v>198</v>
      </c>
      <c r="E18" s="27" t="s">
        <v>512</v>
      </c>
      <c r="F18" s="27" t="s">
        <v>213</v>
      </c>
      <c r="G18" s="27" t="s">
        <v>122</v>
      </c>
      <c r="H18" s="28">
        <v>0.8</v>
      </c>
      <c r="I18" s="27" t="s">
        <v>132</v>
      </c>
      <c r="J18" s="27" t="s">
        <v>126</v>
      </c>
      <c r="K18" s="29" t="s">
        <v>22</v>
      </c>
      <c r="L18" s="52" t="s">
        <v>668</v>
      </c>
      <c r="M18" s="30">
        <v>0.8</v>
      </c>
      <c r="N18" s="30">
        <v>0.66</v>
      </c>
      <c r="O18" s="31">
        <v>0.82499999999999996</v>
      </c>
      <c r="P18" s="31">
        <v>0.82499999999999996</v>
      </c>
      <c r="Q18" s="44" t="s">
        <v>1607</v>
      </c>
    </row>
    <row r="19" spans="1:17" ht="132.75" thickTop="1" thickBot="1" x14ac:dyDescent="0.3">
      <c r="A19" s="25">
        <v>42</v>
      </c>
      <c r="B19" s="26" t="s">
        <v>460</v>
      </c>
      <c r="C19" s="27" t="s">
        <v>194</v>
      </c>
      <c r="D19" s="27" t="s">
        <v>198</v>
      </c>
      <c r="E19" s="27" t="s">
        <v>513</v>
      </c>
      <c r="F19" s="27" t="s">
        <v>514</v>
      </c>
      <c r="G19" s="27" t="s">
        <v>207</v>
      </c>
      <c r="H19" s="28">
        <v>18</v>
      </c>
      <c r="I19" s="27" t="s">
        <v>123</v>
      </c>
      <c r="J19" s="27" t="s">
        <v>124</v>
      </c>
      <c r="K19" s="29" t="s">
        <v>30</v>
      </c>
      <c r="L19" s="52" t="s">
        <v>668</v>
      </c>
      <c r="M19" s="30">
        <v>18</v>
      </c>
      <c r="N19" s="30">
        <v>16</v>
      </c>
      <c r="O19" s="31">
        <v>0.88888888888888884</v>
      </c>
      <c r="P19" s="31">
        <v>0.88888888888888884</v>
      </c>
      <c r="Q19" s="44" t="s">
        <v>1608</v>
      </c>
    </row>
    <row r="20" spans="1:17" ht="76.5" thickTop="1" thickBot="1" x14ac:dyDescent="0.3">
      <c r="A20" s="25">
        <v>71</v>
      </c>
      <c r="B20" s="26" t="s">
        <v>460</v>
      </c>
      <c r="C20" s="27" t="s">
        <v>149</v>
      </c>
      <c r="D20" s="27" t="s">
        <v>461</v>
      </c>
      <c r="E20" s="27" t="s">
        <v>174</v>
      </c>
      <c r="F20" s="27" t="s">
        <v>462</v>
      </c>
      <c r="G20" s="27" t="s">
        <v>122</v>
      </c>
      <c r="H20" s="28">
        <v>1</v>
      </c>
      <c r="I20" s="27" t="s">
        <v>153</v>
      </c>
      <c r="J20" s="27" t="s">
        <v>126</v>
      </c>
      <c r="K20" s="29" t="s">
        <v>13</v>
      </c>
      <c r="L20" s="52" t="s">
        <v>669</v>
      </c>
      <c r="M20" s="30">
        <v>1</v>
      </c>
      <c r="N20" s="30">
        <v>1</v>
      </c>
      <c r="O20" s="31">
        <v>1</v>
      </c>
      <c r="P20" s="31">
        <v>1</v>
      </c>
      <c r="Q20" s="44" t="s">
        <v>1609</v>
      </c>
    </row>
    <row r="21" spans="1:17" ht="76.5" thickTop="1" thickBot="1" x14ac:dyDescent="0.3">
      <c r="A21" s="25">
        <v>235</v>
      </c>
      <c r="B21" s="26" t="s">
        <v>460</v>
      </c>
      <c r="C21" s="27" t="s">
        <v>194</v>
      </c>
      <c r="D21" s="27" t="s">
        <v>389</v>
      </c>
      <c r="E21" s="27" t="s">
        <v>246</v>
      </c>
      <c r="F21" s="27" t="s">
        <v>247</v>
      </c>
      <c r="G21" s="27" t="s">
        <v>440</v>
      </c>
      <c r="H21" s="28">
        <v>10245000000</v>
      </c>
      <c r="I21" s="27" t="s">
        <v>123</v>
      </c>
      <c r="J21" s="27" t="s">
        <v>124</v>
      </c>
      <c r="K21" s="29" t="s">
        <v>36</v>
      </c>
      <c r="L21" s="52" t="s">
        <v>663</v>
      </c>
      <c r="M21" s="30">
        <v>10245000000</v>
      </c>
      <c r="N21" s="30">
        <v>10026716375.1</v>
      </c>
      <c r="O21" s="31">
        <v>0.97869364325036612</v>
      </c>
      <c r="P21" s="31">
        <v>0.97869364325036612</v>
      </c>
      <c r="Q21" s="44" t="s">
        <v>1610</v>
      </c>
    </row>
    <row r="22" spans="1:17" ht="114" thickTop="1" thickBot="1" x14ac:dyDescent="0.3">
      <c r="A22" s="25">
        <v>104</v>
      </c>
      <c r="B22" s="26" t="s">
        <v>460</v>
      </c>
      <c r="C22" s="27" t="s">
        <v>194</v>
      </c>
      <c r="D22" s="27" t="s">
        <v>319</v>
      </c>
      <c r="E22" s="27" t="s">
        <v>320</v>
      </c>
      <c r="F22" s="27" t="s">
        <v>467</v>
      </c>
      <c r="G22" s="27" t="s">
        <v>122</v>
      </c>
      <c r="H22" s="106">
        <v>0.63849999999999996</v>
      </c>
      <c r="I22" s="27" t="s">
        <v>123</v>
      </c>
      <c r="J22" s="27" t="s">
        <v>261</v>
      </c>
      <c r="K22" s="29" t="s">
        <v>87</v>
      </c>
      <c r="L22" s="52" t="s">
        <v>665</v>
      </c>
      <c r="M22" s="30">
        <v>0.63849999999999996</v>
      </c>
      <c r="N22" s="30">
        <v>0.51459999999999995</v>
      </c>
      <c r="O22" s="31">
        <v>0.80595144870790913</v>
      </c>
      <c r="P22" s="31">
        <v>0.80595144870790913</v>
      </c>
      <c r="Q22" s="44" t="s">
        <v>1611</v>
      </c>
    </row>
    <row r="23" spans="1:17" ht="57.75" thickTop="1" thickBot="1" x14ac:dyDescent="0.3">
      <c r="A23" s="25">
        <v>62</v>
      </c>
      <c r="B23" s="26" t="s">
        <v>460</v>
      </c>
      <c r="C23" s="27" t="s">
        <v>194</v>
      </c>
      <c r="D23" s="27" t="s">
        <v>389</v>
      </c>
      <c r="E23" s="27" t="s">
        <v>478</v>
      </c>
      <c r="F23" s="27" t="s">
        <v>479</v>
      </c>
      <c r="G23" s="27" t="s">
        <v>207</v>
      </c>
      <c r="H23" s="28">
        <v>1</v>
      </c>
      <c r="I23" s="27" t="s">
        <v>123</v>
      </c>
      <c r="J23" s="27" t="s">
        <v>124</v>
      </c>
      <c r="K23" s="29" t="s">
        <v>38</v>
      </c>
      <c r="L23" s="52" t="s">
        <v>663</v>
      </c>
      <c r="M23" s="30">
        <v>1</v>
      </c>
      <c r="N23" s="30">
        <v>0</v>
      </c>
      <c r="O23" s="31" t="s">
        <v>406</v>
      </c>
      <c r="P23" s="31" t="s">
        <v>291</v>
      </c>
      <c r="Q23" s="44" t="s">
        <v>1612</v>
      </c>
    </row>
    <row r="24" spans="1:17" ht="151.5" thickTop="1" thickBot="1" x14ac:dyDescent="0.3">
      <c r="A24" s="25">
        <v>39</v>
      </c>
      <c r="B24" s="26" t="s">
        <v>460</v>
      </c>
      <c r="C24" s="27" t="s">
        <v>203</v>
      </c>
      <c r="D24" s="27" t="s">
        <v>204</v>
      </c>
      <c r="E24" s="27" t="s">
        <v>205</v>
      </c>
      <c r="F24" s="27" t="s">
        <v>206</v>
      </c>
      <c r="G24" s="27" t="s">
        <v>207</v>
      </c>
      <c r="H24" s="28">
        <v>2</v>
      </c>
      <c r="I24" s="27" t="s">
        <v>153</v>
      </c>
      <c r="J24" s="27" t="s">
        <v>124</v>
      </c>
      <c r="K24" s="29" t="s">
        <v>18</v>
      </c>
      <c r="L24" s="52" t="s">
        <v>1613</v>
      </c>
      <c r="M24" s="30">
        <v>2</v>
      </c>
      <c r="N24" s="30">
        <v>2</v>
      </c>
      <c r="O24" s="31">
        <v>1</v>
      </c>
      <c r="P24" s="31">
        <v>1</v>
      </c>
      <c r="Q24" s="44" t="s">
        <v>1614</v>
      </c>
    </row>
    <row r="25" spans="1:17" ht="76.5" thickTop="1" thickBot="1" x14ac:dyDescent="0.3">
      <c r="A25" s="25">
        <v>23</v>
      </c>
      <c r="B25" s="26" t="s">
        <v>460</v>
      </c>
      <c r="C25" s="27" t="s">
        <v>194</v>
      </c>
      <c r="D25" s="27" t="s">
        <v>389</v>
      </c>
      <c r="E25" s="27" t="s">
        <v>478</v>
      </c>
      <c r="F25" s="27" t="s">
        <v>479</v>
      </c>
      <c r="G25" s="27" t="s">
        <v>207</v>
      </c>
      <c r="H25" s="28">
        <v>1</v>
      </c>
      <c r="I25" s="27" t="s">
        <v>123</v>
      </c>
      <c r="J25" s="27" t="s">
        <v>124</v>
      </c>
      <c r="K25" s="29" t="s">
        <v>36</v>
      </c>
      <c r="L25" s="52" t="s">
        <v>663</v>
      </c>
      <c r="M25" s="30">
        <v>1</v>
      </c>
      <c r="N25" s="30">
        <v>1</v>
      </c>
      <c r="O25" s="31">
        <v>1</v>
      </c>
      <c r="P25" s="31">
        <v>1</v>
      </c>
      <c r="Q25" s="44" t="s">
        <v>1615</v>
      </c>
    </row>
    <row r="26" spans="1:17" ht="57.75" thickTop="1" thickBot="1" x14ac:dyDescent="0.3">
      <c r="A26" s="25">
        <v>69</v>
      </c>
      <c r="B26" s="26" t="s">
        <v>480</v>
      </c>
      <c r="C26" s="27" t="s">
        <v>160</v>
      </c>
      <c r="D26" s="27" t="s">
        <v>169</v>
      </c>
      <c r="E26" s="27" t="s">
        <v>170</v>
      </c>
      <c r="F26" s="27" t="s">
        <v>386</v>
      </c>
      <c r="G26" s="27" t="s">
        <v>122</v>
      </c>
      <c r="H26" s="28">
        <v>1</v>
      </c>
      <c r="I26" s="27" t="s">
        <v>132</v>
      </c>
      <c r="J26" s="27" t="s">
        <v>126</v>
      </c>
      <c r="K26" s="29" t="s">
        <v>13</v>
      </c>
      <c r="L26" s="52" t="s">
        <v>669</v>
      </c>
      <c r="M26" s="30">
        <v>1</v>
      </c>
      <c r="N26" s="30">
        <v>1</v>
      </c>
      <c r="O26" s="31">
        <v>1</v>
      </c>
      <c r="P26" s="31">
        <v>1</v>
      </c>
      <c r="Q26" s="44" t="s">
        <v>1616</v>
      </c>
    </row>
    <row r="27" spans="1:17" ht="57.75" thickTop="1" thickBot="1" x14ac:dyDescent="0.3">
      <c r="A27" s="25">
        <v>75</v>
      </c>
      <c r="B27" s="26" t="s">
        <v>480</v>
      </c>
      <c r="C27" s="27" t="s">
        <v>160</v>
      </c>
      <c r="D27" s="27" t="s">
        <v>364</v>
      </c>
      <c r="E27" s="27" t="s">
        <v>377</v>
      </c>
      <c r="F27" s="27" t="s">
        <v>166</v>
      </c>
      <c r="G27" s="27" t="s">
        <v>122</v>
      </c>
      <c r="H27" s="28">
        <v>1</v>
      </c>
      <c r="I27" s="27" t="s">
        <v>132</v>
      </c>
      <c r="J27" s="27" t="s">
        <v>126</v>
      </c>
      <c r="K27" s="29" t="s">
        <v>11</v>
      </c>
      <c r="L27" s="52" t="s">
        <v>666</v>
      </c>
      <c r="M27" s="30">
        <v>1</v>
      </c>
      <c r="N27" s="30">
        <v>1</v>
      </c>
      <c r="O27" s="31">
        <v>1</v>
      </c>
      <c r="P27" s="31">
        <v>1</v>
      </c>
      <c r="Q27" s="44" t="s">
        <v>1617</v>
      </c>
    </row>
    <row r="28" spans="1:17" ht="48.75" thickTop="1" thickBot="1" x14ac:dyDescent="0.3">
      <c r="A28" s="25">
        <v>72</v>
      </c>
      <c r="B28" s="26" t="s">
        <v>480</v>
      </c>
      <c r="C28" s="27" t="s">
        <v>149</v>
      </c>
      <c r="D28" s="27" t="s">
        <v>461</v>
      </c>
      <c r="E28" s="27" t="s">
        <v>481</v>
      </c>
      <c r="F28" s="27" t="s">
        <v>482</v>
      </c>
      <c r="G28" s="27" t="s">
        <v>122</v>
      </c>
      <c r="H28" s="28">
        <v>0.75</v>
      </c>
      <c r="I28" s="27" t="s">
        <v>153</v>
      </c>
      <c r="J28" s="27" t="s">
        <v>126</v>
      </c>
      <c r="K28" s="29" t="s">
        <v>13</v>
      </c>
      <c r="L28" s="52" t="s">
        <v>669</v>
      </c>
      <c r="M28" s="30">
        <v>0.75</v>
      </c>
      <c r="N28" s="30">
        <v>0.75</v>
      </c>
      <c r="O28" s="31">
        <v>1</v>
      </c>
      <c r="P28" s="31">
        <v>1</v>
      </c>
      <c r="Q28" s="136" t="s">
        <v>1618</v>
      </c>
    </row>
    <row r="29" spans="1:17" ht="76.5" thickTop="1" thickBot="1" x14ac:dyDescent="0.3">
      <c r="A29" s="25">
        <v>68</v>
      </c>
      <c r="B29" s="26" t="s">
        <v>480</v>
      </c>
      <c r="C29" s="27" t="s">
        <v>149</v>
      </c>
      <c r="D29" s="27" t="s">
        <v>461</v>
      </c>
      <c r="E29" s="27" t="s">
        <v>483</v>
      </c>
      <c r="F29" s="27" t="s">
        <v>484</v>
      </c>
      <c r="G29" s="27" t="s">
        <v>122</v>
      </c>
      <c r="H29" s="28">
        <v>1</v>
      </c>
      <c r="I29" s="27" t="s">
        <v>153</v>
      </c>
      <c r="J29" s="27" t="s">
        <v>126</v>
      </c>
      <c r="K29" s="29" t="s">
        <v>15</v>
      </c>
      <c r="L29" s="52" t="s">
        <v>664</v>
      </c>
      <c r="M29" s="30">
        <v>1</v>
      </c>
      <c r="N29" s="30">
        <v>0</v>
      </c>
      <c r="O29" s="31" t="s">
        <v>406</v>
      </c>
      <c r="P29" s="31" t="s">
        <v>291</v>
      </c>
      <c r="Q29" s="44" t="s">
        <v>1619</v>
      </c>
    </row>
    <row r="30" spans="1:17" ht="76.5" thickTop="1" thickBot="1" x14ac:dyDescent="0.3">
      <c r="A30" s="25">
        <v>64</v>
      </c>
      <c r="B30" s="26" t="s">
        <v>480</v>
      </c>
      <c r="C30" s="27" t="s">
        <v>149</v>
      </c>
      <c r="D30" s="27" t="s">
        <v>150</v>
      </c>
      <c r="E30" s="27" t="s">
        <v>151</v>
      </c>
      <c r="F30" s="27" t="s">
        <v>152</v>
      </c>
      <c r="G30" s="27" t="s">
        <v>122</v>
      </c>
      <c r="H30" s="28">
        <v>1</v>
      </c>
      <c r="I30" s="27" t="s">
        <v>153</v>
      </c>
      <c r="J30" s="27" t="s">
        <v>126</v>
      </c>
      <c r="K30" s="29" t="s">
        <v>7</v>
      </c>
      <c r="L30" s="52" t="s">
        <v>666</v>
      </c>
      <c r="M30" s="30">
        <v>1</v>
      </c>
      <c r="N30" s="30">
        <v>1</v>
      </c>
      <c r="O30" s="31">
        <v>1</v>
      </c>
      <c r="P30" s="31">
        <v>1</v>
      </c>
      <c r="Q30" s="44" t="s">
        <v>1620</v>
      </c>
    </row>
    <row r="31" spans="1:17" ht="114" thickTop="1" thickBot="1" x14ac:dyDescent="0.3">
      <c r="A31" s="25">
        <v>105</v>
      </c>
      <c r="B31" s="26" t="s">
        <v>485</v>
      </c>
      <c r="C31" s="27" t="s">
        <v>154</v>
      </c>
      <c r="D31" s="27" t="s">
        <v>165</v>
      </c>
      <c r="E31" s="27" t="s">
        <v>155</v>
      </c>
      <c r="F31" s="27" t="s">
        <v>486</v>
      </c>
      <c r="G31" s="27" t="s">
        <v>122</v>
      </c>
      <c r="H31" s="28">
        <v>0.9</v>
      </c>
      <c r="I31" s="27" t="s">
        <v>132</v>
      </c>
      <c r="J31" s="27" t="s">
        <v>126</v>
      </c>
      <c r="K31" s="29" t="s">
        <v>87</v>
      </c>
      <c r="L31" s="52" t="s">
        <v>670</v>
      </c>
      <c r="M31" s="30">
        <v>0.9</v>
      </c>
      <c r="N31" s="30">
        <v>0.91</v>
      </c>
      <c r="O31" s="31">
        <v>1.0111111111111111</v>
      </c>
      <c r="P31" s="31">
        <v>1.0111111111111111</v>
      </c>
      <c r="Q31" s="44" t="s">
        <v>1621</v>
      </c>
    </row>
    <row r="32" spans="1:17" ht="34.5" thickTop="1" x14ac:dyDescent="0.35">
      <c r="M32" s="320"/>
      <c r="N32" s="320"/>
      <c r="O32" s="317" t="s">
        <v>157</v>
      </c>
      <c r="P32" s="318">
        <v>0.99912699409193062</v>
      </c>
      <c r="Q32" s="319" t="s">
        <v>158</v>
      </c>
    </row>
  </sheetData>
  <sheetProtection algorithmName="SHA-512" hashValue="aMstW93kQ2Qs3+HcI2lA0p13ZQPofp8pRlfl9Tb0nEnCdC6PxiULxw5WgRjOgGR7iTO6Bg3u6f54n4ZQQUVOeQ==" saltValue="z9h7W6xjVDeo5kuMaJSX4g==" spinCount="100000" sheet="1" formatCells="0" formatColumns="0"/>
  <autoFilter ref="A3:Q31" xr:uid="{00000000-0001-0000-0400-000000000000}"/>
  <conditionalFormatting sqref="B4:B31">
    <cfRule type="containsText" dxfId="793" priority="36" operator="containsText" text="Normatividad al Servicio del Cambio / Procesos">
      <formula>NOT(ISERROR(SEARCH("Normatividad al Servicio del Cambio / Procesos",B4)))</formula>
    </cfRule>
    <cfRule type="containsText" dxfId="792" priority="58" operator="containsText" text="Transparencia y Cercanía al Ciudadano / Grupos de Interés ">
      <formula>NOT(ISERROR(SEARCH("Transparencia y Cercanía al Ciudadano / Grupos de Interés ",B4)))</formula>
    </cfRule>
    <cfRule type="containsText" dxfId="791" priority="59" operator="containsText" text="Apoyo a la Modernización DIAN / Procesos">
      <formula>NOT(ISERROR(SEARCH("Apoyo a la Modernización DIAN / Procesos",B4)))</formula>
    </cfRule>
    <cfRule type="containsText" dxfId="790" priority="60" operator="containsText" text="Transformación Cultural y Gestión del Cambio / Talento Humano">
      <formula>NOT(ISERROR(SEARCH("Transformación Cultural y Gestión del Cambio / Talento Humano",B4)))</formula>
    </cfRule>
    <cfRule type="containsText" dxfId="789" priority="61"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L4:L31">
    <cfRule type="cellIs" dxfId="788" priority="21" operator="equal">
      <formula>0</formula>
    </cfRule>
  </conditionalFormatting>
  <conditionalFormatting sqref="H4:H31 M4:N31">
    <cfRule type="expression" dxfId="787" priority="37">
      <formula>$G4&lt;&gt;"Porcentaje"</formula>
    </cfRule>
  </conditionalFormatting>
  <conditionalFormatting sqref="H4:H31 M4:N31">
    <cfRule type="expression" dxfId="786" priority="38">
      <formula>$G4="Porcentaje"</formula>
    </cfRule>
  </conditionalFormatting>
  <conditionalFormatting sqref="O4:O31">
    <cfRule type="containsText" dxfId="785" priority="48" operator="containsText" text="Sin medición en la vigencia">
      <formula>NOT(ISERROR(SEARCH("Sin medición en la vigencia",O4)))</formula>
    </cfRule>
    <cfRule type="cellIs" dxfId="784" priority="49" operator="greaterThan">
      <formula>1.1</formula>
    </cfRule>
    <cfRule type="cellIs" dxfId="783" priority="50" operator="between">
      <formula>100%</formula>
      <formula>110%</formula>
    </cfRule>
    <cfRule type="cellIs" dxfId="782" priority="51" operator="between">
      <formula>70%</formula>
      <formula>99.9999999%</formula>
    </cfRule>
    <cfRule type="cellIs" dxfId="781" priority="52" operator="between">
      <formula>0</formula>
      <formula>0.6999999999999</formula>
    </cfRule>
  </conditionalFormatting>
  <conditionalFormatting sqref="P4:P31">
    <cfRule type="cellIs" dxfId="780" priority="54" operator="greaterThan">
      <formula>1.1</formula>
    </cfRule>
    <cfRule type="cellIs" dxfId="779" priority="55" operator="between">
      <formula>100%</formula>
      <formula>110%</formula>
    </cfRule>
    <cfRule type="cellIs" dxfId="778" priority="56" operator="between">
      <formula>70%</formula>
      <formula>99.9999999%</formula>
    </cfRule>
    <cfRule type="cellIs" dxfId="777" priority="57" operator="between">
      <formula>0</formula>
      <formula>0.6999999999999</formula>
    </cfRule>
  </conditionalFormatting>
  <conditionalFormatting sqref="C4:G31 I4:J31">
    <cfRule type="containsText" dxfId="776" priority="17" operator="containsText" text="Aprendizaje y Crecimiento / Talento Humano">
      <formula>NOT(ISERROR(SEARCH("Aprendizaje y Crecimiento / Talento Humano",C4)))</formula>
    </cfRule>
    <cfRule type="containsText" dxfId="775" priority="18" operator="containsText" text="Modernización y Gestión Integral de Procesos del Negocio / Procesos">
      <formula>NOT(ISERROR(SEARCH("Modernización y Gestión Integral de Procesos del Negocio / Procesos",C4)))</formula>
    </cfRule>
    <cfRule type="containsText" dxfId="774" priority="19" operator="containsText" text="Transparencia y Cercanía al Ciudadano / Grupos de Interés">
      <formula>NOT(ISERROR(SEARCH("Transparencia y Cercanía al Ciudadano / Grupos de Interés",C4)))</formula>
    </cfRule>
    <cfRule type="containsText" dxfId="773" priority="20" operator="containsText" text="Legitimidad y Sostenibilidad Fiscal / Resultados">
      <formula>NOT(ISERROR(SEARCH("Legitimidad y Sostenibilidad Fiscal / Resultados",C4)))</formula>
    </cfRule>
  </conditionalFormatting>
  <conditionalFormatting sqref="Q28">
    <cfRule type="cellIs" dxfId="772" priority="3" operator="equal">
      <formula>0</formula>
    </cfRule>
  </conditionalFormatting>
  <conditionalFormatting sqref="Q30">
    <cfRule type="cellIs" dxfId="771" priority="1" operator="equal">
      <formula>0</formula>
    </cfRule>
  </conditionalFormatting>
  <hyperlinks>
    <hyperlink ref="Q32" location="Principal!A1" display="volver al índice" xr:uid="{F3FBCF9D-EA6B-4C39-B292-4A4AEE00F917}"/>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3" operator="containsText" id="{1ED52FA0-B568-4784-8CAA-AFF935D4176F}">
            <xm:f>NOT(ISERROR(SEARCH("-",P4)))</xm:f>
            <xm:f>"-"</xm:f>
            <x14:dxf>
              <fill>
                <patternFill>
                  <bgColor rgb="FF000000"/>
                </patternFill>
              </fill>
            </x14:dxf>
          </x14:cfRule>
          <xm:sqref>P4:P31</xm:sqref>
        </x14:conditionalFormatting>
      </x14:conditionalFormattings>
    </ext>
  </extLst>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55C1C-EEE9-42DB-ABA2-3BD4DF53CD22}">
  <sheetPr codeName="Sheet26">
    <pageSetUpPr fitToPage="1"/>
  </sheetPr>
  <dimension ref="A1:Q48"/>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10</v>
      </c>
      <c r="E1" s="9" t="s">
        <v>549</v>
      </c>
      <c r="F1" s="9"/>
      <c r="G1" s="9"/>
      <c r="H1" s="9"/>
      <c r="I1" s="10"/>
      <c r="J1" s="11"/>
      <c r="K1" s="12"/>
      <c r="L1" s="41"/>
      <c r="M1" s="14"/>
      <c r="N1" s="14"/>
      <c r="O1" s="15"/>
      <c r="P1" s="15"/>
      <c r="Q1" s="224"/>
    </row>
    <row r="2" spans="1:17" ht="69" customHeight="1" thickBot="1" x14ac:dyDescent="0.3">
      <c r="A2" s="5"/>
      <c r="B2" s="6"/>
      <c r="C2" s="43"/>
      <c r="D2" s="43"/>
      <c r="E2" s="82" t="s">
        <v>1000</v>
      </c>
      <c r="F2" s="18"/>
      <c r="G2" s="18"/>
      <c r="H2" s="19"/>
      <c r="I2" s="10"/>
      <c r="J2" s="11"/>
      <c r="K2" s="12"/>
      <c r="L2" s="41"/>
      <c r="M2" s="20" t="s">
        <v>119</v>
      </c>
      <c r="N2" s="20"/>
      <c r="O2" s="21"/>
      <c r="P2" s="21"/>
      <c r="Q2" s="225"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t="s">
        <v>382</v>
      </c>
      <c r="M4" s="30">
        <v>0.66500000000000004</v>
      </c>
      <c r="N4" s="30">
        <v>0.85699999999999998</v>
      </c>
      <c r="O4" s="31">
        <v>1.288721804511278</v>
      </c>
      <c r="P4" s="31">
        <v>1.288721804511278</v>
      </c>
      <c r="Q4" s="42" t="s">
        <v>1001</v>
      </c>
    </row>
    <row r="5" spans="1:17" ht="409.6" thickTop="1" thickBot="1" x14ac:dyDescent="0.3">
      <c r="A5" s="25">
        <v>136</v>
      </c>
      <c r="B5" s="26" t="s">
        <v>438</v>
      </c>
      <c r="C5" s="27" t="s">
        <v>127</v>
      </c>
      <c r="D5" s="27" t="s">
        <v>240</v>
      </c>
      <c r="E5" s="27" t="s">
        <v>241</v>
      </c>
      <c r="F5" s="27" t="s">
        <v>242</v>
      </c>
      <c r="G5" s="27" t="s">
        <v>231</v>
      </c>
      <c r="H5" s="28">
        <v>2342000000</v>
      </c>
      <c r="I5" s="27" t="s">
        <v>123</v>
      </c>
      <c r="J5" s="27" t="s">
        <v>124</v>
      </c>
      <c r="K5" s="29" t="s">
        <v>36</v>
      </c>
      <c r="L5" s="42" t="s">
        <v>395</v>
      </c>
      <c r="M5" s="30">
        <v>2342000000</v>
      </c>
      <c r="N5" s="30">
        <v>482273200</v>
      </c>
      <c r="O5" s="31">
        <v>0.20592365499573015</v>
      </c>
      <c r="P5" s="31">
        <v>0.20592365499573015</v>
      </c>
      <c r="Q5" s="364" t="s">
        <v>1002</v>
      </c>
    </row>
    <row r="6" spans="1:17" ht="39" thickTop="1" thickBot="1" x14ac:dyDescent="0.3">
      <c r="A6" s="25">
        <v>145</v>
      </c>
      <c r="B6" s="26" t="s">
        <v>438</v>
      </c>
      <c r="C6" s="27" t="s">
        <v>127</v>
      </c>
      <c r="D6" s="27" t="s">
        <v>249</v>
      </c>
      <c r="E6" s="27" t="s">
        <v>250</v>
      </c>
      <c r="F6" s="27" t="s">
        <v>251</v>
      </c>
      <c r="G6" s="27" t="s">
        <v>231</v>
      </c>
      <c r="H6" s="28">
        <v>42000000</v>
      </c>
      <c r="I6" s="27" t="s">
        <v>123</v>
      </c>
      <c r="J6" s="27" t="s">
        <v>124</v>
      </c>
      <c r="K6" s="29" t="s">
        <v>38</v>
      </c>
      <c r="L6" s="42" t="s">
        <v>395</v>
      </c>
      <c r="M6" s="30">
        <v>42000000</v>
      </c>
      <c r="N6" s="30">
        <v>170906400</v>
      </c>
      <c r="O6" s="31">
        <v>4.0692000000000004</v>
      </c>
      <c r="P6" s="31">
        <v>2</v>
      </c>
      <c r="Q6" s="42" t="s">
        <v>1003</v>
      </c>
    </row>
    <row r="7" spans="1:17" ht="39" thickTop="1" thickBot="1" x14ac:dyDescent="0.3">
      <c r="A7" s="25">
        <v>132</v>
      </c>
      <c r="B7" s="26" t="s">
        <v>438</v>
      </c>
      <c r="C7" s="27" t="s">
        <v>127</v>
      </c>
      <c r="D7" s="27" t="s">
        <v>358</v>
      </c>
      <c r="E7" s="27" t="s">
        <v>442</v>
      </c>
      <c r="F7" s="27" t="s">
        <v>442</v>
      </c>
      <c r="G7" s="27" t="s">
        <v>231</v>
      </c>
      <c r="H7" s="28">
        <v>87200000000</v>
      </c>
      <c r="I7" s="27" t="s">
        <v>123</v>
      </c>
      <c r="J7" s="27" t="s">
        <v>124</v>
      </c>
      <c r="K7" s="29" t="s">
        <v>238</v>
      </c>
      <c r="L7" s="42" t="s">
        <v>1004</v>
      </c>
      <c r="M7" s="30">
        <v>87200000000</v>
      </c>
      <c r="N7" s="30">
        <v>93012308647</v>
      </c>
      <c r="O7" s="31">
        <v>1.0666549156766054</v>
      </c>
      <c r="P7" s="31">
        <v>1.0666549156766054</v>
      </c>
      <c r="Q7" s="357" t="s">
        <v>1005</v>
      </c>
    </row>
    <row r="8" spans="1:17" ht="57.75" thickTop="1" thickBot="1" x14ac:dyDescent="0.3">
      <c r="A8" s="25">
        <v>65</v>
      </c>
      <c r="B8" s="26" t="s">
        <v>438</v>
      </c>
      <c r="C8" s="27" t="s">
        <v>127</v>
      </c>
      <c r="D8" s="27" t="s">
        <v>128</v>
      </c>
      <c r="E8" s="27" t="s">
        <v>359</v>
      </c>
      <c r="F8" s="27" t="s">
        <v>360</v>
      </c>
      <c r="G8" s="27" t="s">
        <v>122</v>
      </c>
      <c r="H8" s="28">
        <v>0.7</v>
      </c>
      <c r="I8" s="27" t="s">
        <v>132</v>
      </c>
      <c r="J8" s="27" t="s">
        <v>126</v>
      </c>
      <c r="K8" s="29" t="s">
        <v>15</v>
      </c>
      <c r="L8" s="42" t="s">
        <v>382</v>
      </c>
      <c r="M8" s="30">
        <v>0.7</v>
      </c>
      <c r="N8" s="30">
        <v>1</v>
      </c>
      <c r="O8" s="31">
        <v>1.4285714285714286</v>
      </c>
      <c r="P8" s="31">
        <v>1.4285714285714286</v>
      </c>
      <c r="Q8" s="42" t="s">
        <v>1006</v>
      </c>
    </row>
    <row r="9" spans="1:17" ht="301.5" thickTop="1" thickBot="1" x14ac:dyDescent="0.3">
      <c r="A9" s="25">
        <v>2</v>
      </c>
      <c r="B9" s="26" t="s">
        <v>438</v>
      </c>
      <c r="C9" s="27" t="s">
        <v>127</v>
      </c>
      <c r="D9" s="27" t="s">
        <v>265</v>
      </c>
      <c r="E9" s="27" t="s">
        <v>444</v>
      </c>
      <c r="F9" s="27" t="s">
        <v>445</v>
      </c>
      <c r="G9" s="27" t="s">
        <v>440</v>
      </c>
      <c r="H9" s="28">
        <v>248208.50093158861</v>
      </c>
      <c r="I9" s="27" t="s">
        <v>123</v>
      </c>
      <c r="J9" s="27" t="s">
        <v>124</v>
      </c>
      <c r="K9" s="29" t="s">
        <v>45</v>
      </c>
      <c r="L9" s="52" t="s">
        <v>412</v>
      </c>
      <c r="M9" s="30">
        <v>248208.50093158861</v>
      </c>
      <c r="N9" s="30">
        <v>255618</v>
      </c>
      <c r="O9" s="31">
        <v>1.0298519149851906</v>
      </c>
      <c r="P9" s="31">
        <v>1.0298519149851906</v>
      </c>
      <c r="Q9" s="42" t="s">
        <v>1007</v>
      </c>
    </row>
    <row r="10" spans="1:17" ht="64.5" thickTop="1" thickBot="1" x14ac:dyDescent="0.3">
      <c r="A10" s="25">
        <v>137</v>
      </c>
      <c r="B10" s="26" t="s">
        <v>438</v>
      </c>
      <c r="C10" s="27" t="s">
        <v>127</v>
      </c>
      <c r="D10" s="27" t="s">
        <v>489</v>
      </c>
      <c r="E10" s="27" t="s">
        <v>243</v>
      </c>
      <c r="F10" s="27" t="s">
        <v>244</v>
      </c>
      <c r="G10" s="27" t="s">
        <v>231</v>
      </c>
      <c r="H10" s="28">
        <v>331000000</v>
      </c>
      <c r="I10" s="27" t="s">
        <v>123</v>
      </c>
      <c r="J10" s="27" t="s">
        <v>124</v>
      </c>
      <c r="K10" s="29" t="s">
        <v>36</v>
      </c>
      <c r="L10" s="42" t="s">
        <v>395</v>
      </c>
      <c r="M10" s="30">
        <v>331000000</v>
      </c>
      <c r="N10" s="30">
        <v>585965000</v>
      </c>
      <c r="O10" s="31">
        <v>1.7702870090634442</v>
      </c>
      <c r="P10" s="31">
        <v>1.7702870090634442</v>
      </c>
      <c r="Q10" s="42" t="s">
        <v>1008</v>
      </c>
    </row>
    <row r="11" spans="1:17" ht="39" thickTop="1" thickBot="1" x14ac:dyDescent="0.3">
      <c r="A11" s="25">
        <v>146</v>
      </c>
      <c r="B11" s="26" t="s">
        <v>438</v>
      </c>
      <c r="C11" s="27" t="s">
        <v>127</v>
      </c>
      <c r="D11" s="27" t="s">
        <v>249</v>
      </c>
      <c r="E11" s="27" t="s">
        <v>490</v>
      </c>
      <c r="F11" s="27" t="s">
        <v>491</v>
      </c>
      <c r="G11" s="27" t="s">
        <v>231</v>
      </c>
      <c r="H11" s="28">
        <v>149824000</v>
      </c>
      <c r="I11" s="27" t="s">
        <v>123</v>
      </c>
      <c r="J11" s="27" t="s">
        <v>124</v>
      </c>
      <c r="K11" s="29" t="s">
        <v>38</v>
      </c>
      <c r="L11" s="42" t="s">
        <v>395</v>
      </c>
      <c r="M11" s="30">
        <v>149824000</v>
      </c>
      <c r="N11" s="30">
        <v>209586400</v>
      </c>
      <c r="O11" s="31">
        <v>1.3988840239214011</v>
      </c>
      <c r="P11" s="31">
        <v>1.3988840239214011</v>
      </c>
      <c r="Q11" s="42" t="s">
        <v>1009</v>
      </c>
    </row>
    <row r="12" spans="1:17" ht="57.75" thickTop="1" thickBot="1" x14ac:dyDescent="0.3">
      <c r="A12" s="25">
        <v>133</v>
      </c>
      <c r="B12" s="26" t="s">
        <v>438</v>
      </c>
      <c r="C12" s="27" t="s">
        <v>127</v>
      </c>
      <c r="D12" s="27" t="s">
        <v>358</v>
      </c>
      <c r="E12" s="27" t="s">
        <v>237</v>
      </c>
      <c r="F12" s="27" t="s">
        <v>237</v>
      </c>
      <c r="G12" s="27" t="s">
        <v>231</v>
      </c>
      <c r="H12" s="28">
        <v>62001000000</v>
      </c>
      <c r="I12" s="27" t="s">
        <v>123</v>
      </c>
      <c r="J12" s="27" t="s">
        <v>124</v>
      </c>
      <c r="K12" s="29" t="s">
        <v>238</v>
      </c>
      <c r="L12" s="42" t="s">
        <v>1004</v>
      </c>
      <c r="M12" s="30">
        <v>62001000000</v>
      </c>
      <c r="N12" s="30">
        <v>81811041875</v>
      </c>
      <c r="O12" s="31">
        <v>1.3195116510217577</v>
      </c>
      <c r="P12" s="31">
        <v>1.3195116510217577</v>
      </c>
      <c r="Q12" s="357" t="s">
        <v>1010</v>
      </c>
    </row>
    <row r="13" spans="1:17" ht="76.5" thickTop="1" thickBot="1" x14ac:dyDescent="0.3">
      <c r="A13" s="25">
        <v>66</v>
      </c>
      <c r="B13" s="26" t="s">
        <v>438</v>
      </c>
      <c r="C13" s="27" t="s">
        <v>127</v>
      </c>
      <c r="D13" s="27" t="s">
        <v>128</v>
      </c>
      <c r="E13" s="27" t="s">
        <v>361</v>
      </c>
      <c r="F13" s="27" t="s">
        <v>383</v>
      </c>
      <c r="G13" s="27" t="s">
        <v>122</v>
      </c>
      <c r="H13" s="28">
        <v>1</v>
      </c>
      <c r="I13" s="27" t="s">
        <v>132</v>
      </c>
      <c r="J13" s="27" t="s">
        <v>126</v>
      </c>
      <c r="K13" s="29" t="s">
        <v>15</v>
      </c>
      <c r="L13" s="42" t="s">
        <v>382</v>
      </c>
      <c r="M13" s="30">
        <v>1</v>
      </c>
      <c r="N13" s="30">
        <v>1</v>
      </c>
      <c r="O13" s="31">
        <v>1</v>
      </c>
      <c r="P13" s="31">
        <v>1</v>
      </c>
      <c r="Q13" s="42" t="s">
        <v>1011</v>
      </c>
    </row>
    <row r="14" spans="1:17" ht="33" thickTop="1" thickBot="1" x14ac:dyDescent="0.3">
      <c r="A14" s="25">
        <v>109</v>
      </c>
      <c r="B14" s="26" t="s">
        <v>438</v>
      </c>
      <c r="C14" s="27" t="s">
        <v>290</v>
      </c>
      <c r="D14" s="27" t="s">
        <v>290</v>
      </c>
      <c r="E14" s="27" t="s">
        <v>317</v>
      </c>
      <c r="F14" s="27" t="s">
        <v>121</v>
      </c>
      <c r="G14" s="27" t="s">
        <v>122</v>
      </c>
      <c r="H14" s="28">
        <v>0.95</v>
      </c>
      <c r="I14" s="27" t="s">
        <v>123</v>
      </c>
      <c r="J14" s="27" t="s">
        <v>124</v>
      </c>
      <c r="K14" s="29" t="s">
        <v>93</v>
      </c>
      <c r="L14" s="42" t="s">
        <v>378</v>
      </c>
      <c r="M14" s="30">
        <v>0.95</v>
      </c>
      <c r="N14" s="30">
        <v>0.98699999999999999</v>
      </c>
      <c r="O14" s="31">
        <v>1.0389473684210526</v>
      </c>
      <c r="P14" s="31">
        <v>1.0389473684210526</v>
      </c>
      <c r="Q14" s="42" t="s">
        <v>1012</v>
      </c>
    </row>
    <row r="15" spans="1:17" ht="76.5" thickTop="1" thickBot="1" x14ac:dyDescent="0.3">
      <c r="A15" s="25">
        <v>138</v>
      </c>
      <c r="B15" s="26" t="s">
        <v>438</v>
      </c>
      <c r="C15" s="69" t="s">
        <v>127</v>
      </c>
      <c r="D15" s="27" t="s">
        <v>489</v>
      </c>
      <c r="E15" s="27" t="s">
        <v>245</v>
      </c>
      <c r="F15" s="27" t="s">
        <v>492</v>
      </c>
      <c r="G15" s="27" t="s">
        <v>231</v>
      </c>
      <c r="H15" s="28">
        <v>513000000</v>
      </c>
      <c r="I15" s="27" t="s">
        <v>123</v>
      </c>
      <c r="J15" s="27" t="s">
        <v>124</v>
      </c>
      <c r="K15" s="29" t="s">
        <v>36</v>
      </c>
      <c r="L15" s="42" t="s">
        <v>395</v>
      </c>
      <c r="M15" s="30">
        <v>513000000</v>
      </c>
      <c r="N15" s="30">
        <v>7656340773</v>
      </c>
      <c r="O15" s="31">
        <v>14.924640883040937</v>
      </c>
      <c r="P15" s="31">
        <v>2</v>
      </c>
      <c r="Q15" s="42" t="s">
        <v>1013</v>
      </c>
    </row>
    <row r="16" spans="1:17" ht="57.75" thickTop="1" thickBot="1" x14ac:dyDescent="0.3">
      <c r="A16" s="25">
        <v>147</v>
      </c>
      <c r="B16" s="26" t="s">
        <v>438</v>
      </c>
      <c r="C16" s="27" t="s">
        <v>127</v>
      </c>
      <c r="D16" s="27" t="s">
        <v>249</v>
      </c>
      <c r="E16" s="27" t="s">
        <v>252</v>
      </c>
      <c r="F16" s="27" t="s">
        <v>252</v>
      </c>
      <c r="G16" s="27" t="s">
        <v>231</v>
      </c>
      <c r="H16" s="28">
        <v>240000000</v>
      </c>
      <c r="I16" s="27" t="s">
        <v>123</v>
      </c>
      <c r="J16" s="27" t="s">
        <v>124</v>
      </c>
      <c r="K16" s="29" t="s">
        <v>38</v>
      </c>
      <c r="L16" s="42" t="s">
        <v>395</v>
      </c>
      <c r="M16" s="30">
        <v>240000000</v>
      </c>
      <c r="N16" s="30">
        <v>278137140</v>
      </c>
      <c r="O16" s="31">
        <v>1.15890475</v>
      </c>
      <c r="P16" s="31">
        <v>1.15890475</v>
      </c>
      <c r="Q16" s="42" t="s">
        <v>1014</v>
      </c>
    </row>
    <row r="17" spans="1:17" ht="57.75" thickTop="1" thickBot="1" x14ac:dyDescent="0.3">
      <c r="A17" s="25">
        <v>98</v>
      </c>
      <c r="B17" s="26" t="s">
        <v>438</v>
      </c>
      <c r="C17" s="27" t="s">
        <v>290</v>
      </c>
      <c r="D17" s="27" t="s">
        <v>446</v>
      </c>
      <c r="E17" s="27" t="s">
        <v>125</v>
      </c>
      <c r="F17" s="27" t="s">
        <v>331</v>
      </c>
      <c r="G17" s="27" t="s">
        <v>122</v>
      </c>
      <c r="H17" s="28">
        <v>0.95</v>
      </c>
      <c r="I17" s="27" t="s">
        <v>123</v>
      </c>
      <c r="J17" s="27" t="s">
        <v>126</v>
      </c>
      <c r="K17" s="29" t="s">
        <v>93</v>
      </c>
      <c r="L17" s="42" t="s">
        <v>378</v>
      </c>
      <c r="M17" s="30">
        <v>0.95</v>
      </c>
      <c r="N17" s="30">
        <v>0.98499999999999999</v>
      </c>
      <c r="O17" s="31">
        <v>1.036842105263158</v>
      </c>
      <c r="P17" s="31">
        <v>1.036842105263158</v>
      </c>
      <c r="Q17" s="42" t="s">
        <v>1015</v>
      </c>
    </row>
    <row r="18" spans="1:17" ht="48.75" thickTop="1" thickBot="1" x14ac:dyDescent="0.3">
      <c r="A18" s="25">
        <v>4</v>
      </c>
      <c r="B18" s="26" t="s">
        <v>438</v>
      </c>
      <c r="C18" s="27" t="s">
        <v>127</v>
      </c>
      <c r="D18" s="27" t="s">
        <v>268</v>
      </c>
      <c r="E18" s="27" t="s">
        <v>269</v>
      </c>
      <c r="F18" s="27" t="s">
        <v>447</v>
      </c>
      <c r="G18" s="27" t="s">
        <v>207</v>
      </c>
      <c r="H18" s="28">
        <v>784</v>
      </c>
      <c r="I18" s="27" t="s">
        <v>123</v>
      </c>
      <c r="J18" s="27" t="s">
        <v>124</v>
      </c>
      <c r="K18" s="29" t="s">
        <v>45</v>
      </c>
      <c r="L18" s="42" t="s">
        <v>547</v>
      </c>
      <c r="M18" s="30">
        <v>784</v>
      </c>
      <c r="N18" s="30">
        <v>851</v>
      </c>
      <c r="O18" s="31">
        <v>1.0854591836734695</v>
      </c>
      <c r="P18" s="31">
        <v>1.0854591836734695</v>
      </c>
      <c r="Q18" s="357" t="s">
        <v>1016</v>
      </c>
    </row>
    <row r="19" spans="1:17" ht="76.5" thickTop="1" thickBot="1" x14ac:dyDescent="0.3">
      <c r="A19" s="25">
        <v>234</v>
      </c>
      <c r="B19" s="26" t="s">
        <v>438</v>
      </c>
      <c r="C19" s="27" t="s">
        <v>127</v>
      </c>
      <c r="D19" s="27" t="s">
        <v>489</v>
      </c>
      <c r="E19" s="27" t="s">
        <v>493</v>
      </c>
      <c r="F19" s="27" t="s">
        <v>493</v>
      </c>
      <c r="G19" s="27" t="s">
        <v>231</v>
      </c>
      <c r="H19" s="28">
        <v>844000000</v>
      </c>
      <c r="I19" s="27" t="s">
        <v>123</v>
      </c>
      <c r="J19" s="27" t="s">
        <v>124</v>
      </c>
      <c r="K19" s="29" t="s">
        <v>36</v>
      </c>
      <c r="L19" s="42" t="s">
        <v>395</v>
      </c>
      <c r="M19" s="30">
        <v>844000000</v>
      </c>
      <c r="N19" s="30">
        <v>8242485773</v>
      </c>
      <c r="O19" s="31">
        <v>9.7659784040284361</v>
      </c>
      <c r="P19" s="31">
        <v>2</v>
      </c>
      <c r="Q19" s="42" t="s">
        <v>1017</v>
      </c>
    </row>
    <row r="20" spans="1:17" ht="57.75" thickTop="1" thickBot="1" x14ac:dyDescent="0.3">
      <c r="A20" s="25">
        <v>73</v>
      </c>
      <c r="B20" s="26" t="s">
        <v>449</v>
      </c>
      <c r="C20" s="27" t="s">
        <v>160</v>
      </c>
      <c r="D20" s="27" t="s">
        <v>384</v>
      </c>
      <c r="E20" s="27" t="s">
        <v>167</v>
      </c>
      <c r="F20" s="27" t="s">
        <v>385</v>
      </c>
      <c r="G20" s="27" t="s">
        <v>145</v>
      </c>
      <c r="H20" s="28">
        <v>4</v>
      </c>
      <c r="I20" s="27" t="s">
        <v>123</v>
      </c>
      <c r="J20" s="27" t="s">
        <v>138</v>
      </c>
      <c r="K20" s="29" t="s">
        <v>11</v>
      </c>
      <c r="L20" s="42" t="s">
        <v>382</v>
      </c>
      <c r="M20" s="30">
        <v>4</v>
      </c>
      <c r="N20" s="30">
        <v>3.2666666666666671</v>
      </c>
      <c r="O20" s="31">
        <v>1.2244897959183672</v>
      </c>
      <c r="P20" s="31">
        <v>1.2244897959183672</v>
      </c>
      <c r="Q20" s="42" t="s">
        <v>1018</v>
      </c>
    </row>
    <row r="21" spans="1:17" ht="57.75" thickTop="1" thickBot="1" x14ac:dyDescent="0.3">
      <c r="A21" s="25">
        <v>74</v>
      </c>
      <c r="B21" s="26" t="s">
        <v>449</v>
      </c>
      <c r="C21" s="27" t="s">
        <v>160</v>
      </c>
      <c r="D21" s="27" t="s">
        <v>494</v>
      </c>
      <c r="E21" s="27" t="s">
        <v>495</v>
      </c>
      <c r="F21" s="27" t="s">
        <v>496</v>
      </c>
      <c r="G21" s="27" t="s">
        <v>145</v>
      </c>
      <c r="H21" s="28">
        <v>5.5</v>
      </c>
      <c r="I21" s="27" t="s">
        <v>123</v>
      </c>
      <c r="J21" s="27" t="s">
        <v>138</v>
      </c>
      <c r="K21" s="29" t="s">
        <v>11</v>
      </c>
      <c r="L21" s="42" t="s">
        <v>382</v>
      </c>
      <c r="M21" s="30">
        <v>5.5</v>
      </c>
      <c r="N21" s="30">
        <v>5</v>
      </c>
      <c r="O21" s="31">
        <v>1.1000000000000001</v>
      </c>
      <c r="P21" s="31">
        <v>1.1000000000000001</v>
      </c>
      <c r="Q21" s="42" t="s">
        <v>1019</v>
      </c>
    </row>
    <row r="22" spans="1:17" ht="57.75" thickTop="1" thickBot="1" x14ac:dyDescent="0.3">
      <c r="A22" s="25">
        <v>19</v>
      </c>
      <c r="B22" s="26" t="s">
        <v>449</v>
      </c>
      <c r="C22" s="27" t="s">
        <v>160</v>
      </c>
      <c r="D22" s="27" t="s">
        <v>402</v>
      </c>
      <c r="E22" s="27" t="s">
        <v>450</v>
      </c>
      <c r="F22" s="27" t="s">
        <v>451</v>
      </c>
      <c r="G22" s="27" t="s">
        <v>122</v>
      </c>
      <c r="H22" s="28">
        <v>1</v>
      </c>
      <c r="I22" s="27" t="s">
        <v>153</v>
      </c>
      <c r="J22" s="27" t="s">
        <v>261</v>
      </c>
      <c r="K22" s="29" t="s">
        <v>51</v>
      </c>
      <c r="L22" s="42" t="s">
        <v>547</v>
      </c>
      <c r="M22" s="30">
        <v>1</v>
      </c>
      <c r="N22" s="30">
        <v>1</v>
      </c>
      <c r="O22" s="31">
        <v>1</v>
      </c>
      <c r="P22" s="31">
        <v>1</v>
      </c>
      <c r="Q22" s="357" t="s">
        <v>1020</v>
      </c>
    </row>
    <row r="23" spans="1:17" ht="80.25" thickTop="1" thickBot="1" x14ac:dyDescent="0.3">
      <c r="A23" s="25">
        <v>20</v>
      </c>
      <c r="B23" s="83" t="s">
        <v>449</v>
      </c>
      <c r="C23" s="84" t="s">
        <v>160</v>
      </c>
      <c r="D23" s="84" t="s">
        <v>402</v>
      </c>
      <c r="E23" s="84" t="s">
        <v>452</v>
      </c>
      <c r="F23" s="84" t="s">
        <v>453</v>
      </c>
      <c r="G23" s="84" t="s">
        <v>122</v>
      </c>
      <c r="H23" s="85">
        <v>1</v>
      </c>
      <c r="I23" s="84" t="s">
        <v>130</v>
      </c>
      <c r="J23" s="84" t="s">
        <v>126</v>
      </c>
      <c r="K23" s="86" t="s">
        <v>51</v>
      </c>
      <c r="L23" s="87" t="s">
        <v>547</v>
      </c>
      <c r="M23" s="89">
        <v>1</v>
      </c>
      <c r="N23" s="89">
        <v>0</v>
      </c>
      <c r="O23" s="88" t="s">
        <v>406</v>
      </c>
      <c r="P23" s="88" t="s">
        <v>291</v>
      </c>
      <c r="Q23" s="365" t="s">
        <v>1021</v>
      </c>
    </row>
    <row r="24" spans="1:17" ht="64.5" thickTop="1" thickBot="1" x14ac:dyDescent="0.3">
      <c r="A24" s="25">
        <v>26</v>
      </c>
      <c r="B24" s="26" t="s">
        <v>449</v>
      </c>
      <c r="C24" s="27" t="s">
        <v>160</v>
      </c>
      <c r="D24" s="27" t="s">
        <v>278</v>
      </c>
      <c r="E24" s="27" t="s">
        <v>454</v>
      </c>
      <c r="F24" s="27" t="s">
        <v>455</v>
      </c>
      <c r="G24" s="27" t="s">
        <v>207</v>
      </c>
      <c r="H24" s="28">
        <v>8</v>
      </c>
      <c r="I24" s="27" t="s">
        <v>132</v>
      </c>
      <c r="J24" s="27" t="s">
        <v>124</v>
      </c>
      <c r="K24" s="29" t="s">
        <v>270</v>
      </c>
      <c r="L24" s="42" t="s">
        <v>547</v>
      </c>
      <c r="M24" s="30">
        <v>8</v>
      </c>
      <c r="N24" s="30">
        <v>11</v>
      </c>
      <c r="O24" s="31">
        <v>1.375</v>
      </c>
      <c r="P24" s="31">
        <v>1.375</v>
      </c>
      <c r="Q24" s="357" t="s">
        <v>1022</v>
      </c>
    </row>
    <row r="25" spans="1:17" ht="64.5" thickTop="1" thickBot="1" x14ac:dyDescent="0.3">
      <c r="A25" s="25">
        <v>27</v>
      </c>
      <c r="B25" s="26" t="s">
        <v>449</v>
      </c>
      <c r="C25" s="27" t="s">
        <v>160</v>
      </c>
      <c r="D25" s="27" t="s">
        <v>277</v>
      </c>
      <c r="E25" s="27" t="s">
        <v>456</v>
      </c>
      <c r="F25" s="27" t="s">
        <v>457</v>
      </c>
      <c r="G25" s="27" t="s">
        <v>207</v>
      </c>
      <c r="H25" s="28">
        <v>22</v>
      </c>
      <c r="I25" s="27" t="s">
        <v>132</v>
      </c>
      <c r="J25" s="27" t="s">
        <v>124</v>
      </c>
      <c r="K25" s="29" t="s">
        <v>270</v>
      </c>
      <c r="L25" s="42" t="s">
        <v>547</v>
      </c>
      <c r="M25" s="30">
        <v>22</v>
      </c>
      <c r="N25" s="30">
        <v>26</v>
      </c>
      <c r="O25" s="31">
        <v>1.1818181818181819</v>
      </c>
      <c r="P25" s="31">
        <v>1.1818181818181819</v>
      </c>
      <c r="Q25" s="357" t="s">
        <v>1023</v>
      </c>
    </row>
    <row r="26" spans="1:17" ht="57.75" thickTop="1" thickBot="1" x14ac:dyDescent="0.3">
      <c r="A26" s="25">
        <v>61</v>
      </c>
      <c r="B26" s="26" t="s">
        <v>449</v>
      </c>
      <c r="C26" s="27" t="s">
        <v>133</v>
      </c>
      <c r="D26" s="27" t="s">
        <v>362</v>
      </c>
      <c r="E26" s="27" t="s">
        <v>144</v>
      </c>
      <c r="F26" s="27" t="s">
        <v>363</v>
      </c>
      <c r="G26" s="27" t="s">
        <v>145</v>
      </c>
      <c r="H26" s="28">
        <v>10.199999999999999</v>
      </c>
      <c r="I26" s="27" t="s">
        <v>123</v>
      </c>
      <c r="J26" s="27" t="s">
        <v>138</v>
      </c>
      <c r="K26" s="29" t="s">
        <v>7</v>
      </c>
      <c r="L26" s="42" t="s">
        <v>382</v>
      </c>
      <c r="M26" s="30">
        <v>10.199999999999999</v>
      </c>
      <c r="N26" s="30">
        <v>6.2887499999999994</v>
      </c>
      <c r="O26" s="31">
        <v>1.621943947525343</v>
      </c>
      <c r="P26" s="31">
        <v>1.621943947525343</v>
      </c>
      <c r="Q26" s="42" t="s">
        <v>1024</v>
      </c>
    </row>
    <row r="27" spans="1:17" ht="64.5" thickTop="1" thickBot="1" x14ac:dyDescent="0.3">
      <c r="A27" s="25">
        <v>9</v>
      </c>
      <c r="B27" s="26" t="s">
        <v>449</v>
      </c>
      <c r="C27" s="27" t="s">
        <v>133</v>
      </c>
      <c r="D27" s="27" t="s">
        <v>275</v>
      </c>
      <c r="E27" s="27" t="s">
        <v>458</v>
      </c>
      <c r="F27" s="27" t="s">
        <v>459</v>
      </c>
      <c r="G27" s="27" t="s">
        <v>122</v>
      </c>
      <c r="H27" s="28">
        <v>1</v>
      </c>
      <c r="I27" s="27" t="s">
        <v>132</v>
      </c>
      <c r="J27" s="27" t="s">
        <v>124</v>
      </c>
      <c r="K27" s="29" t="s">
        <v>57</v>
      </c>
      <c r="L27" s="42" t="s">
        <v>547</v>
      </c>
      <c r="M27" s="30">
        <v>1</v>
      </c>
      <c r="N27" s="30">
        <v>1</v>
      </c>
      <c r="O27" s="31">
        <v>1</v>
      </c>
      <c r="P27" s="31">
        <v>1</v>
      </c>
      <c r="Q27" s="357" t="s">
        <v>1025</v>
      </c>
    </row>
    <row r="28" spans="1:17" ht="76.5" thickTop="1" thickBot="1" x14ac:dyDescent="0.3">
      <c r="A28" s="25">
        <v>71</v>
      </c>
      <c r="B28" s="26" t="s">
        <v>460</v>
      </c>
      <c r="C28" s="27" t="s">
        <v>149</v>
      </c>
      <c r="D28" s="27" t="s">
        <v>461</v>
      </c>
      <c r="E28" s="27" t="s">
        <v>174</v>
      </c>
      <c r="F28" s="27" t="s">
        <v>462</v>
      </c>
      <c r="G28" s="27" t="s">
        <v>122</v>
      </c>
      <c r="H28" s="28">
        <v>1</v>
      </c>
      <c r="I28" s="27" t="s">
        <v>153</v>
      </c>
      <c r="J28" s="27" t="s">
        <v>126</v>
      </c>
      <c r="K28" s="29" t="s">
        <v>13</v>
      </c>
      <c r="L28" s="42" t="s">
        <v>382</v>
      </c>
      <c r="M28" s="30">
        <v>1</v>
      </c>
      <c r="N28" s="30">
        <v>0.68240000000000001</v>
      </c>
      <c r="O28" s="31">
        <v>0.68240000000000001</v>
      </c>
      <c r="P28" s="31">
        <v>0.68240000000000001</v>
      </c>
      <c r="Q28" s="42" t="s">
        <v>1026</v>
      </c>
    </row>
    <row r="29" spans="1:17" ht="76.5" thickTop="1" thickBot="1" x14ac:dyDescent="0.3">
      <c r="A29" s="25">
        <v>134</v>
      </c>
      <c r="B29" s="26" t="s">
        <v>460</v>
      </c>
      <c r="C29" s="27" t="s">
        <v>203</v>
      </c>
      <c r="D29" s="27" t="s">
        <v>239</v>
      </c>
      <c r="E29" s="27" t="s">
        <v>463</v>
      </c>
      <c r="F29" s="27" t="s">
        <v>464</v>
      </c>
      <c r="G29" s="27" t="s">
        <v>207</v>
      </c>
      <c r="H29" s="28">
        <v>81</v>
      </c>
      <c r="I29" s="27" t="s">
        <v>132</v>
      </c>
      <c r="J29" s="27" t="s">
        <v>124</v>
      </c>
      <c r="K29" s="29" t="s">
        <v>238</v>
      </c>
      <c r="L29" s="42" t="s">
        <v>1004</v>
      </c>
      <c r="M29" s="30">
        <v>81</v>
      </c>
      <c r="N29" s="30">
        <v>84</v>
      </c>
      <c r="O29" s="31">
        <v>1.037037037037037</v>
      </c>
      <c r="P29" s="31">
        <v>1.037037037037037</v>
      </c>
      <c r="Q29" s="357" t="s">
        <v>1027</v>
      </c>
    </row>
    <row r="30" spans="1:17" ht="95.25" thickTop="1" thickBot="1" x14ac:dyDescent="0.3">
      <c r="A30" s="25">
        <v>235</v>
      </c>
      <c r="B30" s="26" t="s">
        <v>460</v>
      </c>
      <c r="C30" s="27" t="s">
        <v>194</v>
      </c>
      <c r="D30" s="27" t="s">
        <v>389</v>
      </c>
      <c r="E30" s="27" t="s">
        <v>246</v>
      </c>
      <c r="F30" s="27" t="s">
        <v>247</v>
      </c>
      <c r="G30" s="27" t="s">
        <v>440</v>
      </c>
      <c r="H30" s="28">
        <v>2602000000</v>
      </c>
      <c r="I30" s="27" t="s">
        <v>123</v>
      </c>
      <c r="J30" s="27" t="s">
        <v>124</v>
      </c>
      <c r="K30" s="29" t="s">
        <v>36</v>
      </c>
      <c r="L30" s="42" t="s">
        <v>395</v>
      </c>
      <c r="M30" s="30">
        <v>2602000000</v>
      </c>
      <c r="N30" s="30">
        <v>2904786975</v>
      </c>
      <c r="O30" s="31">
        <v>1.1163670157571099</v>
      </c>
      <c r="P30" s="31">
        <v>1.1163670157571099</v>
      </c>
      <c r="Q30" s="42" t="s">
        <v>1028</v>
      </c>
    </row>
    <row r="31" spans="1:17" ht="57.75" thickTop="1" thickBot="1" x14ac:dyDescent="0.3">
      <c r="A31" s="25">
        <v>135</v>
      </c>
      <c r="B31" s="26" t="s">
        <v>460</v>
      </c>
      <c r="C31" s="27" t="s">
        <v>203</v>
      </c>
      <c r="D31" s="27" t="s">
        <v>465</v>
      </c>
      <c r="E31" s="27" t="s">
        <v>465</v>
      </c>
      <c r="F31" s="27" t="s">
        <v>466</v>
      </c>
      <c r="G31" s="27" t="s">
        <v>207</v>
      </c>
      <c r="H31" s="28">
        <v>20</v>
      </c>
      <c r="I31" s="27" t="s">
        <v>132</v>
      </c>
      <c r="J31" s="27" t="s">
        <v>124</v>
      </c>
      <c r="K31" s="29" t="s">
        <v>238</v>
      </c>
      <c r="L31" s="42" t="s">
        <v>1004</v>
      </c>
      <c r="M31" s="30">
        <v>20</v>
      </c>
      <c r="N31" s="30">
        <v>22</v>
      </c>
      <c r="O31" s="31">
        <v>1.1000000000000001</v>
      </c>
      <c r="P31" s="31">
        <v>1.1000000000000001</v>
      </c>
      <c r="Q31" s="357" t="s">
        <v>1029</v>
      </c>
    </row>
    <row r="32" spans="1:17" ht="132.75" thickTop="1" thickBot="1" x14ac:dyDescent="0.3">
      <c r="A32" s="25">
        <v>104</v>
      </c>
      <c r="B32" s="26" t="s">
        <v>460</v>
      </c>
      <c r="C32" s="27" t="s">
        <v>194</v>
      </c>
      <c r="D32" s="27" t="s">
        <v>319</v>
      </c>
      <c r="E32" s="27" t="s">
        <v>320</v>
      </c>
      <c r="F32" s="27" t="s">
        <v>467</v>
      </c>
      <c r="G32" s="27" t="s">
        <v>122</v>
      </c>
      <c r="H32" s="28">
        <v>0.7198245893568378</v>
      </c>
      <c r="I32" s="27" t="s">
        <v>123</v>
      </c>
      <c r="J32" s="27" t="s">
        <v>261</v>
      </c>
      <c r="K32" s="29" t="s">
        <v>87</v>
      </c>
      <c r="L32" s="42" t="s">
        <v>378</v>
      </c>
      <c r="M32" s="30">
        <v>0.7198245893568378</v>
      </c>
      <c r="N32" s="30">
        <v>0.66800000000000004</v>
      </c>
      <c r="O32" s="31">
        <v>0.92800386354800279</v>
      </c>
      <c r="P32" s="31">
        <v>0.92800386354800279</v>
      </c>
      <c r="Q32" s="42" t="s">
        <v>1030</v>
      </c>
    </row>
    <row r="33" spans="1:17" ht="57.75" thickTop="1" thickBot="1" x14ac:dyDescent="0.3">
      <c r="A33" s="25">
        <v>62</v>
      </c>
      <c r="B33" s="26" t="s">
        <v>460</v>
      </c>
      <c r="C33" s="27" t="s">
        <v>194</v>
      </c>
      <c r="D33" s="27" t="s">
        <v>389</v>
      </c>
      <c r="E33" s="27" t="s">
        <v>478</v>
      </c>
      <c r="F33" s="27" t="s">
        <v>479</v>
      </c>
      <c r="G33" s="27" t="s">
        <v>207</v>
      </c>
      <c r="H33" s="28">
        <v>1</v>
      </c>
      <c r="I33" s="27" t="s">
        <v>123</v>
      </c>
      <c r="J33" s="27" t="s">
        <v>124</v>
      </c>
      <c r="K33" s="29" t="s">
        <v>38</v>
      </c>
      <c r="L33" s="42" t="s">
        <v>395</v>
      </c>
      <c r="M33" s="30">
        <v>1</v>
      </c>
      <c r="N33" s="30">
        <v>1</v>
      </c>
      <c r="O33" s="31">
        <v>1</v>
      </c>
      <c r="P33" s="31">
        <v>1</v>
      </c>
      <c r="Q33" s="42" t="s">
        <v>1031</v>
      </c>
    </row>
    <row r="34" spans="1:17" ht="48.75" thickTop="1" thickBot="1" x14ac:dyDescent="0.3">
      <c r="A34" s="25">
        <v>18</v>
      </c>
      <c r="B34" s="26" t="s">
        <v>460</v>
      </c>
      <c r="C34" s="27" t="s">
        <v>203</v>
      </c>
      <c r="D34" s="27" t="s">
        <v>256</v>
      </c>
      <c r="E34" s="27" t="s">
        <v>1032</v>
      </c>
      <c r="F34" s="27" t="s">
        <v>468</v>
      </c>
      <c r="G34" s="27" t="s">
        <v>122</v>
      </c>
      <c r="H34" s="28">
        <v>1</v>
      </c>
      <c r="I34" s="27" t="s">
        <v>132</v>
      </c>
      <c r="J34" s="27" t="s">
        <v>124</v>
      </c>
      <c r="K34" s="29" t="s">
        <v>238</v>
      </c>
      <c r="L34" s="42" t="s">
        <v>1004</v>
      </c>
      <c r="M34" s="30">
        <v>1</v>
      </c>
      <c r="N34" s="30">
        <v>1</v>
      </c>
      <c r="O34" s="31">
        <v>1</v>
      </c>
      <c r="P34" s="31">
        <v>1</v>
      </c>
      <c r="Q34" s="357" t="s">
        <v>1033</v>
      </c>
    </row>
    <row r="35" spans="1:17" ht="57.75" thickTop="1" thickBot="1" x14ac:dyDescent="0.3">
      <c r="A35" s="25">
        <v>142</v>
      </c>
      <c r="B35" s="26" t="s">
        <v>460</v>
      </c>
      <c r="C35" s="27" t="s">
        <v>203</v>
      </c>
      <c r="D35" s="27" t="s">
        <v>497</v>
      </c>
      <c r="E35" s="27" t="s">
        <v>498</v>
      </c>
      <c r="F35" s="27" t="s">
        <v>499</v>
      </c>
      <c r="G35" s="27" t="s">
        <v>122</v>
      </c>
      <c r="H35" s="28">
        <v>1</v>
      </c>
      <c r="I35" s="27" t="s">
        <v>130</v>
      </c>
      <c r="J35" s="27" t="s">
        <v>124</v>
      </c>
      <c r="K35" s="29" t="s">
        <v>36</v>
      </c>
      <c r="L35" s="42" t="s">
        <v>395</v>
      </c>
      <c r="M35" s="30">
        <v>1</v>
      </c>
      <c r="N35" s="30">
        <v>1</v>
      </c>
      <c r="O35" s="31">
        <v>1</v>
      </c>
      <c r="P35" s="31">
        <v>1</v>
      </c>
      <c r="Q35" s="42" t="s">
        <v>1034</v>
      </c>
    </row>
    <row r="36" spans="1:17" ht="76.5" thickTop="1" thickBot="1" x14ac:dyDescent="0.3">
      <c r="A36" s="25">
        <v>10</v>
      </c>
      <c r="B36" s="26" t="s">
        <v>460</v>
      </c>
      <c r="C36" s="27" t="s">
        <v>160</v>
      </c>
      <c r="D36" s="27" t="s">
        <v>405</v>
      </c>
      <c r="E36" s="27" t="s">
        <v>469</v>
      </c>
      <c r="F36" s="27" t="s">
        <v>470</v>
      </c>
      <c r="G36" s="27" t="s">
        <v>207</v>
      </c>
      <c r="H36" s="28">
        <v>2</v>
      </c>
      <c r="I36" s="27" t="s">
        <v>132</v>
      </c>
      <c r="J36" s="27" t="s">
        <v>124</v>
      </c>
      <c r="K36" s="29" t="s">
        <v>270</v>
      </c>
      <c r="L36" s="42" t="s">
        <v>393</v>
      </c>
      <c r="M36" s="30">
        <v>2</v>
      </c>
      <c r="N36" s="30">
        <v>2</v>
      </c>
      <c r="O36" s="31">
        <v>1</v>
      </c>
      <c r="P36" s="31">
        <v>1</v>
      </c>
      <c r="Q36" s="357" t="s">
        <v>1035</v>
      </c>
    </row>
    <row r="37" spans="1:17" ht="57.75" thickTop="1" thickBot="1" x14ac:dyDescent="0.3">
      <c r="A37" s="25">
        <v>11</v>
      </c>
      <c r="B37" s="26" t="s">
        <v>460</v>
      </c>
      <c r="C37" s="27" t="s">
        <v>203</v>
      </c>
      <c r="D37" s="27" t="s">
        <v>471</v>
      </c>
      <c r="E37" s="27" t="s">
        <v>472</v>
      </c>
      <c r="F37" s="27" t="s">
        <v>473</v>
      </c>
      <c r="G37" s="27" t="s">
        <v>207</v>
      </c>
      <c r="H37" s="28">
        <v>2200</v>
      </c>
      <c r="I37" s="27" t="s">
        <v>123</v>
      </c>
      <c r="J37" s="27" t="s">
        <v>124</v>
      </c>
      <c r="K37" s="29" t="s">
        <v>49</v>
      </c>
      <c r="L37" s="42" t="s">
        <v>547</v>
      </c>
      <c r="M37" s="30">
        <v>2200</v>
      </c>
      <c r="N37" s="30">
        <v>3014</v>
      </c>
      <c r="O37" s="31">
        <v>1.37</v>
      </c>
      <c r="P37" s="31">
        <v>1.37</v>
      </c>
      <c r="Q37" s="357" t="s">
        <v>1036</v>
      </c>
    </row>
    <row r="38" spans="1:17" ht="57.75" thickTop="1" thickBot="1" x14ac:dyDescent="0.3">
      <c r="A38" s="25">
        <v>144</v>
      </c>
      <c r="B38" s="26" t="s">
        <v>460</v>
      </c>
      <c r="C38" s="27" t="s">
        <v>203</v>
      </c>
      <c r="D38" s="27" t="s">
        <v>500</v>
      </c>
      <c r="E38" s="27" t="s">
        <v>501</v>
      </c>
      <c r="F38" s="27" t="s">
        <v>502</v>
      </c>
      <c r="G38" s="27" t="s">
        <v>122</v>
      </c>
      <c r="H38" s="28">
        <v>1</v>
      </c>
      <c r="I38" s="27" t="s">
        <v>130</v>
      </c>
      <c r="J38" s="27" t="s">
        <v>124</v>
      </c>
      <c r="K38" s="29" t="s">
        <v>36</v>
      </c>
      <c r="L38" s="42" t="s">
        <v>395</v>
      </c>
      <c r="M38" s="30">
        <v>1</v>
      </c>
      <c r="N38" s="30">
        <v>3</v>
      </c>
      <c r="O38" s="31">
        <v>3</v>
      </c>
      <c r="P38" s="31">
        <v>2</v>
      </c>
      <c r="Q38" s="42" t="s">
        <v>1037</v>
      </c>
    </row>
    <row r="39" spans="1:17" ht="57.75" thickTop="1" thickBot="1" x14ac:dyDescent="0.3">
      <c r="A39" s="25">
        <v>12</v>
      </c>
      <c r="B39" s="26" t="s">
        <v>460</v>
      </c>
      <c r="C39" s="27" t="s">
        <v>203</v>
      </c>
      <c r="D39" s="27" t="s">
        <v>475</v>
      </c>
      <c r="E39" s="27" t="s">
        <v>476</v>
      </c>
      <c r="F39" s="27" t="s">
        <v>477</v>
      </c>
      <c r="G39" s="27" t="s">
        <v>207</v>
      </c>
      <c r="H39" s="28">
        <v>500</v>
      </c>
      <c r="I39" s="27" t="s">
        <v>123</v>
      </c>
      <c r="J39" s="27" t="s">
        <v>124</v>
      </c>
      <c r="K39" s="29" t="s">
        <v>49</v>
      </c>
      <c r="L39" s="42" t="s">
        <v>547</v>
      </c>
      <c r="M39" s="30">
        <v>500</v>
      </c>
      <c r="N39" s="30">
        <v>1095</v>
      </c>
      <c r="O39" s="31">
        <v>2.19</v>
      </c>
      <c r="P39" s="31">
        <v>2</v>
      </c>
      <c r="Q39" s="357" t="s">
        <v>1038</v>
      </c>
    </row>
    <row r="40" spans="1:17" ht="57.75" thickTop="1" thickBot="1" x14ac:dyDescent="0.3">
      <c r="A40" s="25">
        <v>23</v>
      </c>
      <c r="B40" s="26" t="s">
        <v>460</v>
      </c>
      <c r="C40" s="27" t="s">
        <v>194</v>
      </c>
      <c r="D40" s="27" t="s">
        <v>389</v>
      </c>
      <c r="E40" s="27" t="s">
        <v>478</v>
      </c>
      <c r="F40" s="27" t="s">
        <v>479</v>
      </c>
      <c r="G40" s="27" t="s">
        <v>207</v>
      </c>
      <c r="H40" s="28">
        <v>1</v>
      </c>
      <c r="I40" s="27" t="s">
        <v>123</v>
      </c>
      <c r="J40" s="27" t="s">
        <v>124</v>
      </c>
      <c r="K40" s="29" t="s">
        <v>36</v>
      </c>
      <c r="L40" s="42" t="s">
        <v>395</v>
      </c>
      <c r="M40" s="30">
        <v>1</v>
      </c>
      <c r="N40" s="30">
        <v>1</v>
      </c>
      <c r="O40" s="31">
        <v>1</v>
      </c>
      <c r="P40" s="31">
        <v>1</v>
      </c>
      <c r="Q40" s="42" t="s">
        <v>1039</v>
      </c>
    </row>
    <row r="41" spans="1:17" ht="48.75" thickTop="1" thickBot="1" x14ac:dyDescent="0.3">
      <c r="A41" s="25">
        <v>69</v>
      </c>
      <c r="B41" s="26" t="s">
        <v>480</v>
      </c>
      <c r="C41" s="27" t="s">
        <v>160</v>
      </c>
      <c r="D41" s="27" t="s">
        <v>169</v>
      </c>
      <c r="E41" s="27" t="s">
        <v>170</v>
      </c>
      <c r="F41" s="27" t="s">
        <v>386</v>
      </c>
      <c r="G41" s="27" t="s">
        <v>122</v>
      </c>
      <c r="H41" s="28">
        <v>1</v>
      </c>
      <c r="I41" s="27" t="s">
        <v>132</v>
      </c>
      <c r="J41" s="27" t="s">
        <v>126</v>
      </c>
      <c r="K41" s="29" t="s">
        <v>13</v>
      </c>
      <c r="L41" s="42" t="s">
        <v>382</v>
      </c>
      <c r="M41" s="30">
        <v>1</v>
      </c>
      <c r="N41" s="30">
        <v>0.96</v>
      </c>
      <c r="O41" s="31">
        <v>0.96</v>
      </c>
      <c r="P41" s="31">
        <v>0.96</v>
      </c>
      <c r="Q41" s="357" t="s">
        <v>1040</v>
      </c>
    </row>
    <row r="42" spans="1:17" s="366" customFormat="1" ht="48.75" thickTop="1" thickBot="1" x14ac:dyDescent="0.3">
      <c r="A42" s="25">
        <v>75</v>
      </c>
      <c r="B42" s="26" t="s">
        <v>480</v>
      </c>
      <c r="C42" s="27" t="s">
        <v>160</v>
      </c>
      <c r="D42" s="27" t="s">
        <v>364</v>
      </c>
      <c r="E42" s="27" t="s">
        <v>377</v>
      </c>
      <c r="F42" s="27" t="s">
        <v>166</v>
      </c>
      <c r="G42" s="27" t="s">
        <v>122</v>
      </c>
      <c r="H42" s="28">
        <v>1</v>
      </c>
      <c r="I42" s="27" t="s">
        <v>132</v>
      </c>
      <c r="J42" s="27" t="s">
        <v>126</v>
      </c>
      <c r="K42" s="29" t="s">
        <v>11</v>
      </c>
      <c r="L42" s="42" t="s">
        <v>382</v>
      </c>
      <c r="M42" s="30">
        <v>1</v>
      </c>
      <c r="N42" s="30">
        <v>1</v>
      </c>
      <c r="O42" s="31">
        <v>1</v>
      </c>
      <c r="P42" s="31">
        <v>1</v>
      </c>
      <c r="Q42" s="42" t="s">
        <v>1041</v>
      </c>
    </row>
    <row r="43" spans="1:17" ht="57.75" thickTop="1" thickBot="1" x14ac:dyDescent="0.3">
      <c r="A43" s="25">
        <v>67</v>
      </c>
      <c r="B43" s="26" t="s">
        <v>480</v>
      </c>
      <c r="C43" s="27" t="s">
        <v>149</v>
      </c>
      <c r="D43" s="27" t="s">
        <v>461</v>
      </c>
      <c r="E43" s="27" t="s">
        <v>175</v>
      </c>
      <c r="F43" s="27" t="s">
        <v>176</v>
      </c>
      <c r="G43" s="27" t="s">
        <v>122</v>
      </c>
      <c r="H43" s="28">
        <v>1</v>
      </c>
      <c r="I43" s="27" t="s">
        <v>173</v>
      </c>
      <c r="J43" s="27" t="s">
        <v>126</v>
      </c>
      <c r="K43" s="29" t="s">
        <v>15</v>
      </c>
      <c r="L43" s="42" t="s">
        <v>382</v>
      </c>
      <c r="M43" s="30">
        <v>1</v>
      </c>
      <c r="N43" s="30">
        <v>1</v>
      </c>
      <c r="O43" s="31">
        <v>1</v>
      </c>
      <c r="P43" s="31">
        <v>1</v>
      </c>
      <c r="Q43" s="42" t="s">
        <v>1042</v>
      </c>
    </row>
    <row r="44" spans="1:17" ht="48.75" thickTop="1" thickBot="1" x14ac:dyDescent="0.3">
      <c r="A44" s="25">
        <v>72</v>
      </c>
      <c r="B44" s="26" t="s">
        <v>480</v>
      </c>
      <c r="C44" s="27" t="s">
        <v>149</v>
      </c>
      <c r="D44" s="27" t="s">
        <v>461</v>
      </c>
      <c r="E44" s="27" t="s">
        <v>481</v>
      </c>
      <c r="F44" s="27" t="s">
        <v>482</v>
      </c>
      <c r="G44" s="27" t="s">
        <v>122</v>
      </c>
      <c r="H44" s="28">
        <v>0.75</v>
      </c>
      <c r="I44" s="27" t="s">
        <v>153</v>
      </c>
      <c r="J44" s="27" t="s">
        <v>126</v>
      </c>
      <c r="K44" s="29" t="s">
        <v>13</v>
      </c>
      <c r="L44" s="42" t="s">
        <v>382</v>
      </c>
      <c r="M44" s="30">
        <v>0.75</v>
      </c>
      <c r="N44" s="30">
        <v>3.0839000000000003</v>
      </c>
      <c r="O44" s="31">
        <v>4.1118666666666668</v>
      </c>
      <c r="P44" s="31">
        <v>2</v>
      </c>
      <c r="Q44" s="42" t="s">
        <v>1043</v>
      </c>
    </row>
    <row r="45" spans="1:17" ht="170.25" thickTop="1" thickBot="1" x14ac:dyDescent="0.3">
      <c r="A45" s="25">
        <v>68</v>
      </c>
      <c r="B45" s="26" t="s">
        <v>480</v>
      </c>
      <c r="C45" s="27" t="s">
        <v>149</v>
      </c>
      <c r="D45" s="27" t="s">
        <v>461</v>
      </c>
      <c r="E45" s="27" t="s">
        <v>483</v>
      </c>
      <c r="F45" s="27" t="s">
        <v>484</v>
      </c>
      <c r="G45" s="27" t="s">
        <v>122</v>
      </c>
      <c r="H45" s="28">
        <v>1</v>
      </c>
      <c r="I45" s="27" t="s">
        <v>153</v>
      </c>
      <c r="J45" s="27" t="s">
        <v>126</v>
      </c>
      <c r="K45" s="29" t="s">
        <v>15</v>
      </c>
      <c r="L45" s="42" t="s">
        <v>382</v>
      </c>
      <c r="M45" s="30">
        <v>1</v>
      </c>
      <c r="N45" s="30">
        <v>0.75</v>
      </c>
      <c r="O45" s="31">
        <v>0.75</v>
      </c>
      <c r="P45" s="31">
        <v>0.75</v>
      </c>
      <c r="Q45" s="357" t="s">
        <v>1044</v>
      </c>
    </row>
    <row r="46" spans="1:17" ht="76.5" thickTop="1" thickBot="1" x14ac:dyDescent="0.3">
      <c r="A46" s="25">
        <v>64</v>
      </c>
      <c r="B46" s="26" t="s">
        <v>480</v>
      </c>
      <c r="C46" s="27" t="s">
        <v>149</v>
      </c>
      <c r="D46" s="27" t="s">
        <v>150</v>
      </c>
      <c r="E46" s="27" t="s">
        <v>151</v>
      </c>
      <c r="F46" s="27" t="s">
        <v>152</v>
      </c>
      <c r="G46" s="27" t="s">
        <v>122</v>
      </c>
      <c r="H46" s="28">
        <v>1</v>
      </c>
      <c r="I46" s="27" t="s">
        <v>153</v>
      </c>
      <c r="J46" s="27" t="s">
        <v>126</v>
      </c>
      <c r="K46" s="29" t="s">
        <v>7</v>
      </c>
      <c r="L46" s="42" t="s">
        <v>382</v>
      </c>
      <c r="M46" s="30">
        <v>1</v>
      </c>
      <c r="N46" s="30">
        <v>0.68799999999999994</v>
      </c>
      <c r="O46" s="31">
        <v>0.68799999999999994</v>
      </c>
      <c r="P46" s="31">
        <v>0.68799999999999994</v>
      </c>
      <c r="Q46" s="42" t="s">
        <v>1045</v>
      </c>
    </row>
    <row r="47" spans="1:17" ht="95.25" thickTop="1" thickBot="1" x14ac:dyDescent="0.3">
      <c r="A47" s="25">
        <v>105</v>
      </c>
      <c r="B47" s="26" t="s">
        <v>485</v>
      </c>
      <c r="C47" s="27" t="s">
        <v>154</v>
      </c>
      <c r="D47" s="27" t="s">
        <v>165</v>
      </c>
      <c r="E47" s="27" t="s">
        <v>155</v>
      </c>
      <c r="F47" s="27" t="s">
        <v>486</v>
      </c>
      <c r="G47" s="27" t="s">
        <v>122</v>
      </c>
      <c r="H47" s="28">
        <v>0.9</v>
      </c>
      <c r="I47" s="27" t="s">
        <v>132</v>
      </c>
      <c r="J47" s="27" t="s">
        <v>126</v>
      </c>
      <c r="K47" s="29" t="s">
        <v>87</v>
      </c>
      <c r="L47" s="42" t="s">
        <v>388</v>
      </c>
      <c r="M47" s="30">
        <v>0.9</v>
      </c>
      <c r="N47" s="30">
        <v>1.1199999999999999</v>
      </c>
      <c r="O47" s="31">
        <v>1.2444444444444442</v>
      </c>
      <c r="P47" s="31">
        <v>1.2444444444444442</v>
      </c>
      <c r="Q47" s="42" t="s">
        <v>1046</v>
      </c>
    </row>
    <row r="48" spans="1:17" ht="34.5" thickTop="1" x14ac:dyDescent="0.35">
      <c r="M48" s="320"/>
      <c r="N48" s="320"/>
      <c r="O48" s="317" t="s">
        <v>157</v>
      </c>
      <c r="P48" s="318">
        <v>1.2141410254919305</v>
      </c>
      <c r="Q48" s="319" t="s">
        <v>158</v>
      </c>
    </row>
  </sheetData>
  <sheetProtection algorithmName="SHA-512" hashValue="GJuVXHVM3mmjtBZ8ydaUHihML4MZCrhirkr55uZJeq2cen9a7c6UhNKTX9EgNAdqDOv0NXyH8W7AfNy1MQvrLQ==" saltValue="rKeBxZ76x44bJoY34kHWtg==" spinCount="100000" sheet="1" formatCells="0" formatColumns="0"/>
  <autoFilter ref="A3:Q47" xr:uid="{00000000-0001-0000-0400-000000000000}"/>
  <conditionalFormatting sqref="B4:B47">
    <cfRule type="containsText" dxfId="769" priority="68" operator="containsText" text="Normatividad al Servicio del Cambio / Procesos">
      <formula>NOT(ISERROR(SEARCH("Normatividad al Servicio del Cambio / Procesos",B4)))</formula>
    </cfRule>
    <cfRule type="containsText" dxfId="768" priority="98" operator="containsText" text="Transparencia y Cercanía al Ciudadano / Grupos de Interés ">
      <formula>NOT(ISERROR(SEARCH("Transparencia y Cercanía al Ciudadano / Grupos de Interés ",B4)))</formula>
    </cfRule>
    <cfRule type="containsText" dxfId="767" priority="99" operator="containsText" text="Apoyo a la Modernización DIAN / Procesos">
      <formula>NOT(ISERROR(SEARCH("Apoyo a la Modernización DIAN / Procesos",B4)))</formula>
    </cfRule>
    <cfRule type="containsText" dxfId="766" priority="100" operator="containsText" text="Transformación Cultural y Gestión del Cambio / Talento Humano">
      <formula>NOT(ISERROR(SEARCH("Transformación Cultural y Gestión del Cambio / Talento Humano",B4)))</formula>
    </cfRule>
    <cfRule type="containsText" dxfId="765" priority="101"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47 F4:G47">
    <cfRule type="containsText" dxfId="764" priority="85" operator="containsText" text="Modernización y Gestión Integral de Procesos del Negocio / Procesos">
      <formula>NOT(ISERROR(SEARCH("Modernización y Gestión Integral de Procesos del Negocio / Procesos",C4)))</formula>
    </cfRule>
    <cfRule type="containsText" dxfId="763" priority="86" operator="containsText" text="Transparencia y Cercanía al Ciudadano / Grupos de Interés">
      <formula>NOT(ISERROR(SEARCH("Transparencia y Cercanía al Ciudadano / Grupos de Interés",C4)))</formula>
    </cfRule>
    <cfRule type="containsText" dxfId="762" priority="87" operator="containsText" text="Legitimidad y Sostenibilidad Fiscal / Resultados">
      <formula>NOT(ISERROR(SEARCH("Legitimidad y Sostenibilidad Fiscal / Resultados",C4)))</formula>
    </cfRule>
  </conditionalFormatting>
  <conditionalFormatting sqref="F4:G47 C4:D47">
    <cfRule type="containsText" dxfId="761" priority="84" operator="containsText" text="Aprendizaje y Crecimiento / Talento Humano">
      <formula>NOT(ISERROR(SEARCH("Aprendizaje y Crecimiento / Talento Humano",C4)))</formula>
    </cfRule>
  </conditionalFormatting>
  <conditionalFormatting sqref="H4:H47 M4:N47">
    <cfRule type="expression" dxfId="760" priority="73">
      <formula>$G4&lt;&gt;"Porcentaje"</formula>
    </cfRule>
    <cfRule type="expression" dxfId="759" priority="74">
      <formula>$G4="Porcentaje"</formula>
    </cfRule>
  </conditionalFormatting>
  <conditionalFormatting sqref="L4:L47">
    <cfRule type="cellIs" dxfId="758" priority="46" operator="equal">
      <formula>0</formula>
    </cfRule>
  </conditionalFormatting>
  <conditionalFormatting sqref="O4:O47">
    <cfRule type="containsText" dxfId="757" priority="88" operator="containsText" text="Sin medición en la vigencia">
      <formula>NOT(ISERROR(SEARCH("Sin medición en la vigencia",O4)))</formula>
    </cfRule>
    <cfRule type="cellIs" dxfId="756" priority="89" operator="greaterThan">
      <formula>1.1</formula>
    </cfRule>
    <cfRule type="cellIs" dxfId="755" priority="90" operator="between">
      <formula>100%</formula>
      <formula>110%</formula>
    </cfRule>
    <cfRule type="cellIs" dxfId="754" priority="91" operator="between">
      <formula>70%</formula>
      <formula>99.9999999%</formula>
    </cfRule>
    <cfRule type="cellIs" dxfId="753" priority="92" operator="between">
      <formula>0</formula>
      <formula>0.6999999999999</formula>
    </cfRule>
  </conditionalFormatting>
  <conditionalFormatting sqref="P4:P47">
    <cfRule type="cellIs" dxfId="752" priority="94" operator="greaterThan">
      <formula>1.1</formula>
    </cfRule>
    <cfRule type="cellIs" dxfId="751" priority="95" operator="between">
      <formula>100%</formula>
      <formula>110%</formula>
    </cfRule>
    <cfRule type="cellIs" dxfId="750" priority="96" operator="between">
      <formula>70%</formula>
      <formula>99.9999999%</formula>
    </cfRule>
    <cfRule type="cellIs" dxfId="749" priority="97" operator="between">
      <formula>0</formula>
      <formula>0.6999999999999</formula>
    </cfRule>
  </conditionalFormatting>
  <conditionalFormatting sqref="I4:J47 F10:G45">
    <cfRule type="containsText" dxfId="748" priority="70" operator="containsText" text="Modernización y Gestión Integral de Procesos del Negocio / Procesos">
      <formula>NOT(ISERROR(SEARCH("Modernización y Gestión Integral de Procesos del Negocio / Procesos",F4)))</formula>
    </cfRule>
    <cfRule type="containsText" dxfId="747" priority="71" operator="containsText" text="Transparencia y Cercanía al Ciudadano / Grupos de Interés">
      <formula>NOT(ISERROR(SEARCH("Transparencia y Cercanía al Ciudadano / Grupos de Interés",F4)))</formula>
    </cfRule>
    <cfRule type="containsText" dxfId="746" priority="72" operator="containsText" text="Legitimidad y Sostenibilidad Fiscal / Resultados">
      <formula>NOT(ISERROR(SEARCH("Legitimidad y Sostenibilidad Fiscal / Resultados",F4)))</formula>
    </cfRule>
  </conditionalFormatting>
  <conditionalFormatting sqref="I4:J47 F10:G45">
    <cfRule type="containsText" dxfId="745" priority="69" operator="containsText" text="Aprendizaje y Crecimiento / Talento Humano">
      <formula>NOT(ISERROR(SEARCH("Aprendizaje y Crecimiento / Talento Humano",F4)))</formula>
    </cfRule>
  </conditionalFormatting>
  <conditionalFormatting sqref="Q4">
    <cfRule type="cellIs" dxfId="744" priority="11" operator="equal">
      <formula>0</formula>
    </cfRule>
  </conditionalFormatting>
  <hyperlinks>
    <hyperlink ref="Q48" location="Principal!A1" display="volver al índice" xr:uid="{6EC3F949-FF10-496D-8072-999ED1E62C09}"/>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93" operator="containsText" id="{DB1161D0-19BA-4D59-BB1D-DC7F8A634D36}">
            <xm:f>NOT(ISERROR(SEARCH("-",P4)))</xm:f>
            <xm:f>"-"</xm:f>
            <x14:dxf>
              <fill>
                <patternFill>
                  <bgColor rgb="FF000000"/>
                </patternFill>
              </fill>
            </x14:dxf>
          </x14:cfRule>
          <xm:sqref>P4:P47</xm:sqref>
        </x14:conditionalFormatting>
      </x14:conditionalFormattings>
    </ext>
  </extLst>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90494-5C5C-4463-945A-D821BC407016}">
  <sheetPr codeName="Sheet27">
    <pageSetUpPr fitToPage="1"/>
  </sheetPr>
  <dimension ref="A1:Q3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 style="34" customWidth="1"/>
    <col min="3" max="3" width="43.5703125" style="35" customWidth="1"/>
    <col min="4" max="4" width="35.42578125" style="34" customWidth="1"/>
    <col min="5" max="5" width="45.855468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12</v>
      </c>
      <c r="E1" s="9" t="s">
        <v>60</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396</v>
      </c>
      <c r="M4" s="30">
        <v>0.66500000000000004</v>
      </c>
      <c r="N4" s="30">
        <v>0</v>
      </c>
      <c r="O4" s="31" t="s">
        <v>406</v>
      </c>
      <c r="P4" s="31" t="s">
        <v>291</v>
      </c>
      <c r="Q4" s="42" t="s">
        <v>2138</v>
      </c>
    </row>
    <row r="5" spans="1:17" ht="57.75" thickTop="1" thickBot="1" x14ac:dyDescent="0.3">
      <c r="A5" s="25">
        <v>132</v>
      </c>
      <c r="B5" s="26" t="s">
        <v>438</v>
      </c>
      <c r="C5" s="27" t="s">
        <v>127</v>
      </c>
      <c r="D5" s="27" t="s">
        <v>358</v>
      </c>
      <c r="E5" s="27" t="s">
        <v>442</v>
      </c>
      <c r="F5" s="27" t="s">
        <v>442</v>
      </c>
      <c r="G5" s="27" t="s">
        <v>231</v>
      </c>
      <c r="H5" s="28">
        <v>72601250000</v>
      </c>
      <c r="I5" s="27" t="s">
        <v>123</v>
      </c>
      <c r="J5" s="27" t="s">
        <v>124</v>
      </c>
      <c r="K5" s="29" t="s">
        <v>238</v>
      </c>
      <c r="L5" s="52" t="s">
        <v>409</v>
      </c>
      <c r="M5" s="30">
        <v>72601250000</v>
      </c>
      <c r="N5" s="30">
        <v>100308198717</v>
      </c>
      <c r="O5" s="31">
        <v>1.3816318412837245</v>
      </c>
      <c r="P5" s="31">
        <v>1.3816318412837245</v>
      </c>
      <c r="Q5" s="42" t="s">
        <v>2139</v>
      </c>
    </row>
    <row r="6" spans="1:17" ht="39" thickTop="1" thickBot="1" x14ac:dyDescent="0.3">
      <c r="A6" s="25">
        <v>65</v>
      </c>
      <c r="B6" s="26" t="s">
        <v>438</v>
      </c>
      <c r="C6" s="27" t="s">
        <v>127</v>
      </c>
      <c r="D6" s="27" t="s">
        <v>128</v>
      </c>
      <c r="E6" s="27" t="s">
        <v>359</v>
      </c>
      <c r="F6" s="27" t="s">
        <v>360</v>
      </c>
      <c r="G6" s="27" t="s">
        <v>122</v>
      </c>
      <c r="H6" s="28">
        <v>0.7</v>
      </c>
      <c r="I6" s="27" t="s">
        <v>132</v>
      </c>
      <c r="J6" s="27" t="s">
        <v>126</v>
      </c>
      <c r="K6" s="29" t="s">
        <v>15</v>
      </c>
      <c r="L6" s="52" t="s">
        <v>396</v>
      </c>
      <c r="M6" s="30">
        <v>0.7</v>
      </c>
      <c r="N6" s="30">
        <v>1</v>
      </c>
      <c r="O6" s="31">
        <v>1.4285714285714286</v>
      </c>
      <c r="P6" s="31">
        <v>1.4285714285714286</v>
      </c>
      <c r="Q6" s="42" t="s">
        <v>552</v>
      </c>
    </row>
    <row r="7" spans="1:17" ht="189" thickTop="1" thickBot="1" x14ac:dyDescent="0.3">
      <c r="A7" s="25">
        <v>2</v>
      </c>
      <c r="B7" s="26" t="s">
        <v>438</v>
      </c>
      <c r="C7" s="27" t="s">
        <v>127</v>
      </c>
      <c r="D7" s="27" t="s">
        <v>265</v>
      </c>
      <c r="E7" s="27" t="s">
        <v>444</v>
      </c>
      <c r="F7" s="27" t="s">
        <v>445</v>
      </c>
      <c r="G7" s="27" t="s">
        <v>440</v>
      </c>
      <c r="H7" s="28">
        <v>217273.18423245751</v>
      </c>
      <c r="I7" s="27" t="s">
        <v>123</v>
      </c>
      <c r="J7" s="27" t="s">
        <v>124</v>
      </c>
      <c r="K7" s="29" t="s">
        <v>45</v>
      </c>
      <c r="L7" s="52" t="s">
        <v>553</v>
      </c>
      <c r="M7" s="30">
        <v>217273.18423245751</v>
      </c>
      <c r="N7" s="30">
        <v>209630</v>
      </c>
      <c r="O7" s="31">
        <v>0.96482223860501726</v>
      </c>
      <c r="P7" s="31">
        <v>0.96482223860501726</v>
      </c>
      <c r="Q7" s="42" t="s">
        <v>2140</v>
      </c>
    </row>
    <row r="8" spans="1:17" ht="57.75" thickTop="1" thickBot="1" x14ac:dyDescent="0.3">
      <c r="A8" s="25">
        <v>133</v>
      </c>
      <c r="B8" s="26" t="s">
        <v>438</v>
      </c>
      <c r="C8" s="27" t="s">
        <v>127</v>
      </c>
      <c r="D8" s="27" t="s">
        <v>358</v>
      </c>
      <c r="E8" s="27" t="s">
        <v>237</v>
      </c>
      <c r="F8" s="27" t="s">
        <v>237</v>
      </c>
      <c r="G8" s="27" t="s">
        <v>231</v>
      </c>
      <c r="H8" s="28">
        <v>60659000000</v>
      </c>
      <c r="I8" s="27" t="s">
        <v>123</v>
      </c>
      <c r="J8" s="27" t="s">
        <v>124</v>
      </c>
      <c r="K8" s="29" t="s">
        <v>238</v>
      </c>
      <c r="L8" s="52" t="s">
        <v>409</v>
      </c>
      <c r="M8" s="30">
        <v>60659000000</v>
      </c>
      <c r="N8" s="30">
        <v>124126828777</v>
      </c>
      <c r="O8" s="31">
        <v>2.0463052272045368</v>
      </c>
      <c r="P8" s="31">
        <v>2</v>
      </c>
      <c r="Q8" s="42" t="s">
        <v>2141</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52" t="s">
        <v>396</v>
      </c>
      <c r="M9" s="30">
        <v>1</v>
      </c>
      <c r="N9" s="30">
        <v>1</v>
      </c>
      <c r="O9" s="31">
        <v>1</v>
      </c>
      <c r="P9" s="31">
        <v>1</v>
      </c>
      <c r="Q9" s="42" t="s">
        <v>554</v>
      </c>
    </row>
    <row r="10" spans="1:17" ht="33"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52" t="s">
        <v>378</v>
      </c>
      <c r="M10" s="30">
        <v>0.95</v>
      </c>
      <c r="N10" s="30">
        <v>0.996</v>
      </c>
      <c r="O10" s="31">
        <v>1.0484210526315789</v>
      </c>
      <c r="P10" s="31">
        <v>1.0484210526315789</v>
      </c>
      <c r="Q10" s="42" t="s">
        <v>2142</v>
      </c>
    </row>
    <row r="11" spans="1:17" ht="39"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52" t="s">
        <v>378</v>
      </c>
      <c r="M11" s="30">
        <v>0.95</v>
      </c>
      <c r="N11" s="30">
        <v>0.95899999999999996</v>
      </c>
      <c r="O11" s="31">
        <v>1.0094736842105263</v>
      </c>
      <c r="P11" s="31">
        <v>1.0094736842105263</v>
      </c>
      <c r="Q11" s="42" t="s">
        <v>2143</v>
      </c>
    </row>
    <row r="12" spans="1:17" ht="95.25" thickTop="1" thickBot="1" x14ac:dyDescent="0.3">
      <c r="A12" s="25">
        <v>4</v>
      </c>
      <c r="B12" s="26" t="s">
        <v>438</v>
      </c>
      <c r="C12" s="27" t="s">
        <v>127</v>
      </c>
      <c r="D12" s="27" t="s">
        <v>268</v>
      </c>
      <c r="E12" s="27" t="s">
        <v>269</v>
      </c>
      <c r="F12" s="27" t="s">
        <v>447</v>
      </c>
      <c r="G12" s="27" t="s">
        <v>207</v>
      </c>
      <c r="H12" s="28">
        <v>645</v>
      </c>
      <c r="I12" s="27" t="s">
        <v>123</v>
      </c>
      <c r="J12" s="27" t="s">
        <v>124</v>
      </c>
      <c r="K12" s="29" t="s">
        <v>45</v>
      </c>
      <c r="L12" s="52" t="s">
        <v>393</v>
      </c>
      <c r="M12" s="30">
        <v>645</v>
      </c>
      <c r="N12" s="30">
        <v>658</v>
      </c>
      <c r="O12" s="31">
        <v>1.0201550387596898</v>
      </c>
      <c r="P12" s="31">
        <v>1.0201550387596898</v>
      </c>
      <c r="Q12" s="42" t="s">
        <v>2144</v>
      </c>
    </row>
    <row r="13" spans="1:17" ht="48.75" thickTop="1" thickBot="1" x14ac:dyDescent="0.3">
      <c r="A13" s="25">
        <v>73</v>
      </c>
      <c r="B13" s="26" t="s">
        <v>449</v>
      </c>
      <c r="C13" s="27" t="s">
        <v>160</v>
      </c>
      <c r="D13" s="27" t="s">
        <v>384</v>
      </c>
      <c r="E13" s="27" t="s">
        <v>167</v>
      </c>
      <c r="F13" s="27" t="s">
        <v>385</v>
      </c>
      <c r="G13" s="27" t="s">
        <v>145</v>
      </c>
      <c r="H13" s="28">
        <v>4</v>
      </c>
      <c r="I13" s="27" t="s">
        <v>123</v>
      </c>
      <c r="J13" s="27" t="s">
        <v>138</v>
      </c>
      <c r="K13" s="29" t="s">
        <v>11</v>
      </c>
      <c r="L13" s="52" t="s">
        <v>396</v>
      </c>
      <c r="M13" s="30">
        <v>4</v>
      </c>
      <c r="N13" s="30">
        <v>3</v>
      </c>
      <c r="O13" s="31">
        <v>1.3333333333333333</v>
      </c>
      <c r="P13" s="31">
        <v>1.3333333333333333</v>
      </c>
      <c r="Q13" s="42" t="s">
        <v>2145</v>
      </c>
    </row>
    <row r="14" spans="1:17" ht="207.75" thickTop="1" thickBot="1" x14ac:dyDescent="0.3">
      <c r="A14" s="25">
        <v>19</v>
      </c>
      <c r="B14" s="26" t="s">
        <v>449</v>
      </c>
      <c r="C14" s="27" t="s">
        <v>160</v>
      </c>
      <c r="D14" s="27" t="s">
        <v>402</v>
      </c>
      <c r="E14" s="27" t="s">
        <v>450</v>
      </c>
      <c r="F14" s="27" t="s">
        <v>451</v>
      </c>
      <c r="G14" s="27" t="s">
        <v>122</v>
      </c>
      <c r="H14" s="28">
        <v>1</v>
      </c>
      <c r="I14" s="27" t="s">
        <v>153</v>
      </c>
      <c r="J14" s="27" t="s">
        <v>261</v>
      </c>
      <c r="K14" s="29" t="s">
        <v>51</v>
      </c>
      <c r="L14" s="52" t="s">
        <v>393</v>
      </c>
      <c r="M14" s="30">
        <v>1</v>
      </c>
      <c r="N14" s="30">
        <v>1</v>
      </c>
      <c r="O14" s="31">
        <v>1</v>
      </c>
      <c r="P14" s="31">
        <v>1</v>
      </c>
      <c r="Q14" s="42" t="s">
        <v>2146</v>
      </c>
    </row>
    <row r="15" spans="1:17" ht="80.25" thickTop="1" thickBot="1" x14ac:dyDescent="0.3">
      <c r="A15" s="25">
        <v>20</v>
      </c>
      <c r="B15" s="83" t="s">
        <v>449</v>
      </c>
      <c r="C15" s="84" t="s">
        <v>160</v>
      </c>
      <c r="D15" s="84" t="s">
        <v>402</v>
      </c>
      <c r="E15" s="84" t="s">
        <v>452</v>
      </c>
      <c r="F15" s="84" t="s">
        <v>453</v>
      </c>
      <c r="G15" s="84" t="s">
        <v>122</v>
      </c>
      <c r="H15" s="85">
        <v>1</v>
      </c>
      <c r="I15" s="84" t="s">
        <v>130</v>
      </c>
      <c r="J15" s="84" t="s">
        <v>126</v>
      </c>
      <c r="K15" s="86" t="s">
        <v>51</v>
      </c>
      <c r="L15" s="103" t="s">
        <v>393</v>
      </c>
      <c r="M15" s="89"/>
      <c r="N15" s="89"/>
      <c r="O15" s="88" t="s">
        <v>406</v>
      </c>
      <c r="P15" s="88" t="s">
        <v>291</v>
      </c>
      <c r="Q15" s="87" t="s">
        <v>1097</v>
      </c>
    </row>
    <row r="16" spans="1:17" ht="114" thickTop="1" thickBot="1" x14ac:dyDescent="0.3">
      <c r="A16" s="25">
        <v>26</v>
      </c>
      <c r="B16" s="26" t="s">
        <v>449</v>
      </c>
      <c r="C16" s="27" t="s">
        <v>160</v>
      </c>
      <c r="D16" s="27" t="s">
        <v>278</v>
      </c>
      <c r="E16" s="27" t="s">
        <v>454</v>
      </c>
      <c r="F16" s="27" t="s">
        <v>455</v>
      </c>
      <c r="G16" s="27" t="s">
        <v>207</v>
      </c>
      <c r="H16" s="28">
        <v>8</v>
      </c>
      <c r="I16" s="27" t="s">
        <v>132</v>
      </c>
      <c r="J16" s="27" t="s">
        <v>124</v>
      </c>
      <c r="K16" s="29" t="s">
        <v>270</v>
      </c>
      <c r="L16" s="52" t="s">
        <v>393</v>
      </c>
      <c r="M16" s="30">
        <v>8</v>
      </c>
      <c r="N16" s="30">
        <v>9</v>
      </c>
      <c r="O16" s="31">
        <v>1.125</v>
      </c>
      <c r="P16" s="31">
        <v>1.125</v>
      </c>
      <c r="Q16" s="42" t="s">
        <v>2147</v>
      </c>
    </row>
    <row r="17" spans="1:17" ht="114" thickTop="1" thickBot="1" x14ac:dyDescent="0.3">
      <c r="A17" s="25">
        <v>27</v>
      </c>
      <c r="B17" s="26" t="s">
        <v>449</v>
      </c>
      <c r="C17" s="27" t="s">
        <v>160</v>
      </c>
      <c r="D17" s="27" t="s">
        <v>277</v>
      </c>
      <c r="E17" s="27" t="s">
        <v>456</v>
      </c>
      <c r="F17" s="27" t="s">
        <v>457</v>
      </c>
      <c r="G17" s="27" t="s">
        <v>207</v>
      </c>
      <c r="H17" s="28">
        <v>18</v>
      </c>
      <c r="I17" s="27" t="s">
        <v>132</v>
      </c>
      <c r="J17" s="27" t="s">
        <v>124</v>
      </c>
      <c r="K17" s="29" t="s">
        <v>270</v>
      </c>
      <c r="L17" s="52" t="s">
        <v>393</v>
      </c>
      <c r="M17" s="30">
        <v>18</v>
      </c>
      <c r="N17" s="30">
        <v>26</v>
      </c>
      <c r="O17" s="31">
        <v>1.4444444444444444</v>
      </c>
      <c r="P17" s="31">
        <v>1.4444444444444444</v>
      </c>
      <c r="Q17" s="42" t="s">
        <v>2148</v>
      </c>
    </row>
    <row r="18" spans="1:17" ht="48.75" thickTop="1" thickBot="1" x14ac:dyDescent="0.3">
      <c r="A18" s="25">
        <v>61</v>
      </c>
      <c r="B18" s="26" t="s">
        <v>449</v>
      </c>
      <c r="C18" s="27" t="s">
        <v>133</v>
      </c>
      <c r="D18" s="27" t="s">
        <v>362</v>
      </c>
      <c r="E18" s="27" t="s">
        <v>144</v>
      </c>
      <c r="F18" s="27" t="s">
        <v>363</v>
      </c>
      <c r="G18" s="27" t="s">
        <v>145</v>
      </c>
      <c r="H18" s="28">
        <v>10.199999999999999</v>
      </c>
      <c r="I18" s="27" t="s">
        <v>123</v>
      </c>
      <c r="J18" s="27" t="s">
        <v>138</v>
      </c>
      <c r="K18" s="29" t="s">
        <v>7</v>
      </c>
      <c r="L18" s="52" t="s">
        <v>396</v>
      </c>
      <c r="M18" s="30">
        <v>10.199999999999999</v>
      </c>
      <c r="N18" s="30">
        <v>9</v>
      </c>
      <c r="O18" s="31">
        <v>1.1333333333333333</v>
      </c>
      <c r="P18" s="31">
        <v>1.1333333333333333</v>
      </c>
      <c r="Q18" s="42" t="s">
        <v>2149</v>
      </c>
    </row>
    <row r="19" spans="1:17" ht="64.5" thickTop="1" thickBot="1" x14ac:dyDescent="0.3">
      <c r="A19" s="25">
        <v>9</v>
      </c>
      <c r="B19" s="26" t="s">
        <v>449</v>
      </c>
      <c r="C19" s="27" t="s">
        <v>133</v>
      </c>
      <c r="D19" s="27" t="s">
        <v>275</v>
      </c>
      <c r="E19" s="27" t="s">
        <v>458</v>
      </c>
      <c r="F19" s="27" t="s">
        <v>459</v>
      </c>
      <c r="G19" s="27" t="s">
        <v>122</v>
      </c>
      <c r="H19" s="28">
        <v>1</v>
      </c>
      <c r="I19" s="27" t="s">
        <v>132</v>
      </c>
      <c r="J19" s="27" t="s">
        <v>124</v>
      </c>
      <c r="K19" s="29" t="s">
        <v>57</v>
      </c>
      <c r="L19" s="52" t="s">
        <v>393</v>
      </c>
      <c r="M19" s="30">
        <v>1</v>
      </c>
      <c r="N19" s="30">
        <v>1</v>
      </c>
      <c r="O19" s="31">
        <v>1</v>
      </c>
      <c r="P19" s="31">
        <v>1</v>
      </c>
      <c r="Q19" s="42" t="s">
        <v>2150</v>
      </c>
    </row>
    <row r="20" spans="1:17" ht="76.5" thickTop="1" thickBot="1" x14ac:dyDescent="0.3">
      <c r="A20" s="25">
        <v>71</v>
      </c>
      <c r="B20" s="26" t="s">
        <v>460</v>
      </c>
      <c r="C20" s="27" t="s">
        <v>149</v>
      </c>
      <c r="D20" s="27" t="s">
        <v>461</v>
      </c>
      <c r="E20" s="27" t="s">
        <v>174</v>
      </c>
      <c r="F20" s="27" t="s">
        <v>462</v>
      </c>
      <c r="G20" s="27" t="s">
        <v>122</v>
      </c>
      <c r="H20" s="28">
        <v>1</v>
      </c>
      <c r="I20" s="27" t="s">
        <v>153</v>
      </c>
      <c r="J20" s="27" t="s">
        <v>126</v>
      </c>
      <c r="K20" s="29" t="s">
        <v>13</v>
      </c>
      <c r="L20" s="52" t="s">
        <v>396</v>
      </c>
      <c r="M20" s="30">
        <v>1</v>
      </c>
      <c r="N20" s="30">
        <v>0.75150000000000006</v>
      </c>
      <c r="O20" s="31">
        <v>0.75150000000000006</v>
      </c>
      <c r="P20" s="31">
        <v>0.75150000000000006</v>
      </c>
      <c r="Q20" s="42" t="s">
        <v>2151</v>
      </c>
    </row>
    <row r="21" spans="1:17" ht="95.25" thickTop="1" thickBot="1" x14ac:dyDescent="0.3">
      <c r="A21" s="25">
        <v>134</v>
      </c>
      <c r="B21" s="26" t="s">
        <v>460</v>
      </c>
      <c r="C21" s="27" t="s">
        <v>203</v>
      </c>
      <c r="D21" s="27" t="s">
        <v>239</v>
      </c>
      <c r="E21" s="27" t="s">
        <v>463</v>
      </c>
      <c r="F21" s="27" t="s">
        <v>464</v>
      </c>
      <c r="G21" s="27" t="s">
        <v>207</v>
      </c>
      <c r="H21" s="28">
        <v>82</v>
      </c>
      <c r="I21" s="27" t="s">
        <v>132</v>
      </c>
      <c r="J21" s="27" t="s">
        <v>124</v>
      </c>
      <c r="K21" s="29" t="s">
        <v>238</v>
      </c>
      <c r="L21" s="52" t="s">
        <v>417</v>
      </c>
      <c r="M21" s="30">
        <v>82</v>
      </c>
      <c r="N21" s="30">
        <v>89</v>
      </c>
      <c r="O21" s="31">
        <v>1.0853658536585367</v>
      </c>
      <c r="P21" s="31">
        <v>1.0853658536585367</v>
      </c>
      <c r="Q21" s="42" t="s">
        <v>2152</v>
      </c>
    </row>
    <row r="22" spans="1:17" ht="151.5" thickTop="1" thickBot="1" x14ac:dyDescent="0.3">
      <c r="A22" s="25">
        <v>235</v>
      </c>
      <c r="B22" s="26" t="s">
        <v>460</v>
      </c>
      <c r="C22" s="27" t="s">
        <v>194</v>
      </c>
      <c r="D22" s="27" t="s">
        <v>389</v>
      </c>
      <c r="E22" s="27" t="s">
        <v>246</v>
      </c>
      <c r="F22" s="27" t="s">
        <v>247</v>
      </c>
      <c r="G22" s="27" t="s">
        <v>440</v>
      </c>
      <c r="H22" s="28">
        <v>3561000000</v>
      </c>
      <c r="I22" s="27" t="s">
        <v>123</v>
      </c>
      <c r="J22" s="27" t="s">
        <v>124</v>
      </c>
      <c r="K22" s="29" t="s">
        <v>36</v>
      </c>
      <c r="L22" s="52" t="s">
        <v>555</v>
      </c>
      <c r="M22" s="30">
        <v>3561000000</v>
      </c>
      <c r="N22" s="30">
        <v>5299363709.75</v>
      </c>
      <c r="O22" s="31">
        <v>1.4881672872086493</v>
      </c>
      <c r="P22" s="31">
        <v>1.4881672872086493</v>
      </c>
      <c r="Q22" s="42" t="s">
        <v>2153</v>
      </c>
    </row>
    <row r="23" spans="1:17" ht="57.75" thickTop="1" thickBot="1" x14ac:dyDescent="0.3">
      <c r="A23" s="25">
        <v>135</v>
      </c>
      <c r="B23" s="26" t="s">
        <v>460</v>
      </c>
      <c r="C23" s="27" t="s">
        <v>203</v>
      </c>
      <c r="D23" s="27" t="s">
        <v>465</v>
      </c>
      <c r="E23" s="27" t="s">
        <v>465</v>
      </c>
      <c r="F23" s="27" t="s">
        <v>466</v>
      </c>
      <c r="G23" s="27" t="s">
        <v>207</v>
      </c>
      <c r="H23" s="28">
        <v>12</v>
      </c>
      <c r="I23" s="27" t="s">
        <v>132</v>
      </c>
      <c r="J23" s="27" t="s">
        <v>124</v>
      </c>
      <c r="K23" s="29" t="s">
        <v>238</v>
      </c>
      <c r="L23" s="52" t="s">
        <v>417</v>
      </c>
      <c r="M23" s="30">
        <v>12</v>
      </c>
      <c r="N23" s="30">
        <v>20</v>
      </c>
      <c r="O23" s="31">
        <v>1.6666666666666667</v>
      </c>
      <c r="P23" s="31">
        <v>1.6666666666666667</v>
      </c>
      <c r="Q23" s="42" t="s">
        <v>2154</v>
      </c>
    </row>
    <row r="24" spans="1:17" ht="48.75" thickTop="1" thickBot="1" x14ac:dyDescent="0.3">
      <c r="A24" s="25">
        <v>104</v>
      </c>
      <c r="B24" s="26" t="s">
        <v>460</v>
      </c>
      <c r="C24" s="27" t="s">
        <v>194</v>
      </c>
      <c r="D24" s="27" t="s">
        <v>319</v>
      </c>
      <c r="E24" s="27" t="s">
        <v>320</v>
      </c>
      <c r="F24" s="27" t="s">
        <v>467</v>
      </c>
      <c r="G24" s="27" t="s">
        <v>122</v>
      </c>
      <c r="H24" s="28">
        <v>0.94790324162901352</v>
      </c>
      <c r="I24" s="27" t="s">
        <v>123</v>
      </c>
      <c r="J24" s="27" t="s">
        <v>261</v>
      </c>
      <c r="K24" s="29" t="s">
        <v>87</v>
      </c>
      <c r="L24" s="52" t="s">
        <v>378</v>
      </c>
      <c r="M24" s="30">
        <v>0.94790324162901352</v>
      </c>
      <c r="N24" s="30">
        <v>0.96599999999999997</v>
      </c>
      <c r="O24" s="31">
        <v>1.0190913561387198</v>
      </c>
      <c r="P24" s="31">
        <v>1.0190913561387198</v>
      </c>
      <c r="Q24" s="42" t="s">
        <v>2155</v>
      </c>
    </row>
    <row r="25" spans="1:17" ht="76.5" thickTop="1" thickBot="1" x14ac:dyDescent="0.3">
      <c r="A25" s="25">
        <v>18</v>
      </c>
      <c r="B25" s="26" t="s">
        <v>460</v>
      </c>
      <c r="C25" s="27" t="s">
        <v>203</v>
      </c>
      <c r="D25" s="27" t="s">
        <v>256</v>
      </c>
      <c r="E25" s="27" t="s">
        <v>1032</v>
      </c>
      <c r="F25" s="27" t="s">
        <v>468</v>
      </c>
      <c r="G25" s="27" t="s">
        <v>122</v>
      </c>
      <c r="H25" s="28">
        <v>1</v>
      </c>
      <c r="I25" s="27" t="s">
        <v>132</v>
      </c>
      <c r="J25" s="27" t="s">
        <v>124</v>
      </c>
      <c r="K25" s="29" t="s">
        <v>238</v>
      </c>
      <c r="L25" s="52" t="s">
        <v>409</v>
      </c>
      <c r="M25" s="30">
        <v>1</v>
      </c>
      <c r="N25" s="30">
        <v>1</v>
      </c>
      <c r="O25" s="31">
        <v>1</v>
      </c>
      <c r="P25" s="31">
        <v>1</v>
      </c>
      <c r="Q25" s="42" t="s">
        <v>2156</v>
      </c>
    </row>
    <row r="26" spans="1:17" ht="226.5" thickTop="1" thickBot="1" x14ac:dyDescent="0.3">
      <c r="A26" s="25">
        <v>10</v>
      </c>
      <c r="B26" s="26" t="s">
        <v>460</v>
      </c>
      <c r="C26" s="27" t="s">
        <v>160</v>
      </c>
      <c r="D26" s="27" t="s">
        <v>405</v>
      </c>
      <c r="E26" s="27" t="s">
        <v>469</v>
      </c>
      <c r="F26" s="27" t="s">
        <v>470</v>
      </c>
      <c r="G26" s="27" t="s">
        <v>207</v>
      </c>
      <c r="H26" s="28">
        <v>8</v>
      </c>
      <c r="I26" s="27" t="s">
        <v>132</v>
      </c>
      <c r="J26" s="27" t="s">
        <v>124</v>
      </c>
      <c r="K26" s="29" t="s">
        <v>270</v>
      </c>
      <c r="L26" s="52" t="s">
        <v>393</v>
      </c>
      <c r="M26" s="30">
        <v>8</v>
      </c>
      <c r="N26" s="30">
        <v>34</v>
      </c>
      <c r="O26" s="31">
        <v>4.25</v>
      </c>
      <c r="P26" s="31">
        <v>2</v>
      </c>
      <c r="Q26" s="42" t="s">
        <v>2157</v>
      </c>
    </row>
    <row r="27" spans="1:17" ht="114" thickTop="1" thickBot="1" x14ac:dyDescent="0.3">
      <c r="A27" s="25">
        <v>11</v>
      </c>
      <c r="B27" s="26" t="s">
        <v>460</v>
      </c>
      <c r="C27" s="27" t="s">
        <v>203</v>
      </c>
      <c r="D27" s="27" t="s">
        <v>471</v>
      </c>
      <c r="E27" s="27" t="s">
        <v>472</v>
      </c>
      <c r="F27" s="27" t="s">
        <v>473</v>
      </c>
      <c r="G27" s="27" t="s">
        <v>207</v>
      </c>
      <c r="H27" s="28">
        <v>2200</v>
      </c>
      <c r="I27" s="27" t="s">
        <v>123</v>
      </c>
      <c r="J27" s="27" t="s">
        <v>124</v>
      </c>
      <c r="K27" s="29" t="s">
        <v>49</v>
      </c>
      <c r="L27" s="52" t="s">
        <v>393</v>
      </c>
      <c r="M27" s="30">
        <v>2200</v>
      </c>
      <c r="N27" s="30">
        <v>4182</v>
      </c>
      <c r="O27" s="31">
        <v>1.9009090909090909</v>
      </c>
      <c r="P27" s="31">
        <v>1.9009090909090909</v>
      </c>
      <c r="Q27" s="42" t="s">
        <v>2158</v>
      </c>
    </row>
    <row r="28" spans="1:17" ht="132.75" thickTop="1" thickBot="1" x14ac:dyDescent="0.3">
      <c r="A28" s="25">
        <v>12</v>
      </c>
      <c r="B28" s="26" t="s">
        <v>460</v>
      </c>
      <c r="C28" s="27" t="s">
        <v>203</v>
      </c>
      <c r="D28" s="27" t="s">
        <v>475</v>
      </c>
      <c r="E28" s="27" t="s">
        <v>476</v>
      </c>
      <c r="F28" s="27" t="s">
        <v>477</v>
      </c>
      <c r="G28" s="27" t="s">
        <v>207</v>
      </c>
      <c r="H28" s="28">
        <v>800</v>
      </c>
      <c r="I28" s="27" t="s">
        <v>123</v>
      </c>
      <c r="J28" s="27" t="s">
        <v>124</v>
      </c>
      <c r="K28" s="29" t="s">
        <v>49</v>
      </c>
      <c r="L28" s="52" t="s">
        <v>393</v>
      </c>
      <c r="M28" s="30">
        <v>800</v>
      </c>
      <c r="N28" s="30">
        <v>1092</v>
      </c>
      <c r="O28" s="31">
        <v>1.365</v>
      </c>
      <c r="P28" s="31">
        <v>1.365</v>
      </c>
      <c r="Q28" s="42" t="s">
        <v>2159</v>
      </c>
    </row>
    <row r="29" spans="1:17" ht="207.75" thickTop="1" thickBot="1" x14ac:dyDescent="0.3">
      <c r="A29" s="25">
        <v>23</v>
      </c>
      <c r="B29" s="26" t="s">
        <v>460</v>
      </c>
      <c r="C29" s="27" t="s">
        <v>194</v>
      </c>
      <c r="D29" s="27" t="s">
        <v>389</v>
      </c>
      <c r="E29" s="27" t="s">
        <v>478</v>
      </c>
      <c r="F29" s="27" t="s">
        <v>479</v>
      </c>
      <c r="G29" s="27" t="s">
        <v>207</v>
      </c>
      <c r="H29" s="28">
        <v>1</v>
      </c>
      <c r="I29" s="27" t="s">
        <v>123</v>
      </c>
      <c r="J29" s="27" t="s">
        <v>124</v>
      </c>
      <c r="K29" s="29" t="s">
        <v>36</v>
      </c>
      <c r="L29" s="52" t="s">
        <v>555</v>
      </c>
      <c r="M29" s="30">
        <v>1</v>
      </c>
      <c r="N29" s="30">
        <v>1</v>
      </c>
      <c r="O29" s="31">
        <v>1</v>
      </c>
      <c r="P29" s="31">
        <v>1</v>
      </c>
      <c r="Q29" s="42" t="s">
        <v>2160</v>
      </c>
    </row>
    <row r="30" spans="1:17" ht="64.5" thickTop="1" thickBot="1" x14ac:dyDescent="0.3">
      <c r="A30" s="25">
        <v>69</v>
      </c>
      <c r="B30" s="26" t="s">
        <v>480</v>
      </c>
      <c r="C30" s="27" t="s">
        <v>160</v>
      </c>
      <c r="D30" s="27" t="s">
        <v>169</v>
      </c>
      <c r="E30" s="27" t="s">
        <v>170</v>
      </c>
      <c r="F30" s="27" t="s">
        <v>386</v>
      </c>
      <c r="G30" s="27" t="s">
        <v>122</v>
      </c>
      <c r="H30" s="28">
        <v>1</v>
      </c>
      <c r="I30" s="27" t="s">
        <v>132</v>
      </c>
      <c r="J30" s="27" t="s">
        <v>126</v>
      </c>
      <c r="K30" s="29" t="s">
        <v>13</v>
      </c>
      <c r="L30" s="52" t="s">
        <v>396</v>
      </c>
      <c r="M30" s="30">
        <v>1</v>
      </c>
      <c r="N30" s="30">
        <v>1</v>
      </c>
      <c r="O30" s="31">
        <v>1</v>
      </c>
      <c r="P30" s="31">
        <v>1</v>
      </c>
      <c r="Q30" s="42" t="s">
        <v>2161</v>
      </c>
    </row>
    <row r="31" spans="1:17" ht="48.75" thickTop="1" thickBot="1" x14ac:dyDescent="0.3">
      <c r="A31" s="25">
        <v>75</v>
      </c>
      <c r="B31" s="26" t="s">
        <v>480</v>
      </c>
      <c r="C31" s="27" t="s">
        <v>160</v>
      </c>
      <c r="D31" s="27" t="s">
        <v>364</v>
      </c>
      <c r="E31" s="27" t="s">
        <v>377</v>
      </c>
      <c r="F31" s="27" t="s">
        <v>166</v>
      </c>
      <c r="G31" s="27" t="s">
        <v>122</v>
      </c>
      <c r="H31" s="28">
        <v>1</v>
      </c>
      <c r="I31" s="27" t="s">
        <v>132</v>
      </c>
      <c r="J31" s="27" t="s">
        <v>126</v>
      </c>
      <c r="K31" s="29" t="s">
        <v>11</v>
      </c>
      <c r="L31" s="52" t="s">
        <v>396</v>
      </c>
      <c r="M31" s="30">
        <v>1</v>
      </c>
      <c r="N31" s="30">
        <v>1</v>
      </c>
      <c r="O31" s="31">
        <v>1</v>
      </c>
      <c r="P31" s="31">
        <v>1</v>
      </c>
      <c r="Q31" s="42" t="s">
        <v>2162</v>
      </c>
    </row>
    <row r="32" spans="1:17" ht="48.75" thickTop="1" thickBot="1" x14ac:dyDescent="0.3">
      <c r="A32" s="25">
        <v>67</v>
      </c>
      <c r="B32" s="26" t="s">
        <v>480</v>
      </c>
      <c r="C32" s="27" t="s">
        <v>149</v>
      </c>
      <c r="D32" s="27" t="s">
        <v>461</v>
      </c>
      <c r="E32" s="27" t="s">
        <v>175</v>
      </c>
      <c r="F32" s="27" t="s">
        <v>176</v>
      </c>
      <c r="G32" s="27" t="s">
        <v>122</v>
      </c>
      <c r="H32" s="28">
        <v>1</v>
      </c>
      <c r="I32" s="27" t="s">
        <v>173</v>
      </c>
      <c r="J32" s="27" t="s">
        <v>126</v>
      </c>
      <c r="K32" s="29" t="s">
        <v>15</v>
      </c>
      <c r="L32" s="52" t="s">
        <v>396</v>
      </c>
      <c r="M32" s="30">
        <v>1</v>
      </c>
      <c r="N32" s="30">
        <v>0.96666666666666667</v>
      </c>
      <c r="O32" s="31">
        <v>0.96666666666666667</v>
      </c>
      <c r="P32" s="31">
        <v>0.96666666666666667</v>
      </c>
      <c r="Q32" s="42" t="s">
        <v>2163</v>
      </c>
    </row>
    <row r="33" spans="1:17" ht="76.5" thickTop="1" thickBot="1" x14ac:dyDescent="0.3">
      <c r="A33" s="25">
        <v>72</v>
      </c>
      <c r="B33" s="26" t="s">
        <v>480</v>
      </c>
      <c r="C33" s="27" t="s">
        <v>149</v>
      </c>
      <c r="D33" s="27" t="s">
        <v>461</v>
      </c>
      <c r="E33" s="27" t="s">
        <v>481</v>
      </c>
      <c r="F33" s="27" t="s">
        <v>482</v>
      </c>
      <c r="G33" s="27" t="s">
        <v>122</v>
      </c>
      <c r="H33" s="28">
        <v>0.75</v>
      </c>
      <c r="I33" s="27" t="s">
        <v>153</v>
      </c>
      <c r="J33" s="27" t="s">
        <v>126</v>
      </c>
      <c r="K33" s="29" t="s">
        <v>13</v>
      </c>
      <c r="L33" s="52" t="s">
        <v>396</v>
      </c>
      <c r="M33" s="30">
        <v>0.75</v>
      </c>
      <c r="N33" s="30">
        <v>0.5645</v>
      </c>
      <c r="O33" s="31">
        <v>0.75266666666666671</v>
      </c>
      <c r="P33" s="31">
        <v>0.75266666666666671</v>
      </c>
      <c r="Q33" s="42" t="s">
        <v>2164</v>
      </c>
    </row>
    <row r="34" spans="1:17" ht="64.5" thickTop="1" thickBot="1" x14ac:dyDescent="0.3">
      <c r="A34" s="25">
        <v>68</v>
      </c>
      <c r="B34" s="26" t="s">
        <v>480</v>
      </c>
      <c r="C34" s="27" t="s">
        <v>149</v>
      </c>
      <c r="D34" s="27" t="s">
        <v>461</v>
      </c>
      <c r="E34" s="27" t="s">
        <v>483</v>
      </c>
      <c r="F34" s="27" t="s">
        <v>484</v>
      </c>
      <c r="G34" s="27" t="s">
        <v>122</v>
      </c>
      <c r="H34" s="28">
        <v>1</v>
      </c>
      <c r="I34" s="27" t="s">
        <v>153</v>
      </c>
      <c r="J34" s="27" t="s">
        <v>126</v>
      </c>
      <c r="K34" s="29" t="s">
        <v>15</v>
      </c>
      <c r="L34" s="52" t="s">
        <v>396</v>
      </c>
      <c r="M34" s="30">
        <v>1</v>
      </c>
      <c r="N34" s="30">
        <v>0.92</v>
      </c>
      <c r="O34" s="31">
        <v>0.92</v>
      </c>
      <c r="P34" s="31">
        <v>0.92</v>
      </c>
      <c r="Q34" s="42" t="s">
        <v>2165</v>
      </c>
    </row>
    <row r="35" spans="1:17" ht="95.25" thickTop="1" thickBot="1" x14ac:dyDescent="0.3">
      <c r="A35" s="25">
        <v>64</v>
      </c>
      <c r="B35" s="26" t="s">
        <v>480</v>
      </c>
      <c r="C35" s="27" t="s">
        <v>149</v>
      </c>
      <c r="D35" s="27" t="s">
        <v>150</v>
      </c>
      <c r="E35" s="27" t="s">
        <v>151</v>
      </c>
      <c r="F35" s="27" t="s">
        <v>152</v>
      </c>
      <c r="G35" s="27" t="s">
        <v>122</v>
      </c>
      <c r="H35" s="28">
        <v>1</v>
      </c>
      <c r="I35" s="27" t="s">
        <v>153</v>
      </c>
      <c r="J35" s="27" t="s">
        <v>126</v>
      </c>
      <c r="K35" s="29" t="s">
        <v>7</v>
      </c>
      <c r="L35" s="52" t="s">
        <v>396</v>
      </c>
      <c r="M35" s="30">
        <v>1</v>
      </c>
      <c r="N35" s="30">
        <v>0.95850000000000002</v>
      </c>
      <c r="O35" s="31">
        <v>0.95850000000000002</v>
      </c>
      <c r="P35" s="31">
        <v>0.95850000000000002</v>
      </c>
      <c r="Q35" s="42" t="s">
        <v>2166</v>
      </c>
    </row>
    <row r="36" spans="1:17" ht="80.25" thickTop="1" thickBot="1" x14ac:dyDescent="0.3">
      <c r="A36" s="25">
        <v>105</v>
      </c>
      <c r="B36" s="26" t="s">
        <v>485</v>
      </c>
      <c r="C36" s="27" t="s">
        <v>154</v>
      </c>
      <c r="D36" s="27" t="s">
        <v>165</v>
      </c>
      <c r="E36" s="27" t="s">
        <v>155</v>
      </c>
      <c r="F36" s="27" t="s">
        <v>486</v>
      </c>
      <c r="G36" s="27" t="s">
        <v>122</v>
      </c>
      <c r="H36" s="28">
        <v>0.9</v>
      </c>
      <c r="I36" s="27" t="s">
        <v>132</v>
      </c>
      <c r="J36" s="27" t="s">
        <v>126</v>
      </c>
      <c r="K36" s="29" t="s">
        <v>87</v>
      </c>
      <c r="L36" s="52" t="s">
        <v>396</v>
      </c>
      <c r="M36" s="30">
        <v>0.9</v>
      </c>
      <c r="N36" s="30">
        <v>1.0333333333333332</v>
      </c>
      <c r="O36" s="31">
        <v>1.1481481481481479</v>
      </c>
      <c r="P36" s="31">
        <v>1.1481481481481479</v>
      </c>
      <c r="Q36" s="42" t="s">
        <v>2167</v>
      </c>
    </row>
    <row r="37" spans="1:17" ht="34.5" thickTop="1" x14ac:dyDescent="0.35">
      <c r="M37" s="320"/>
      <c r="N37" s="320"/>
      <c r="O37" s="317" t="s">
        <v>157</v>
      </c>
      <c r="P37" s="318">
        <v>1.1907054235882653</v>
      </c>
      <c r="Q37" s="319" t="s">
        <v>158</v>
      </c>
    </row>
  </sheetData>
  <sheetProtection algorithmName="SHA-512" hashValue="NfegasCINnb/m846ptms1zfOiacZ7NCCHdbq+3ylsT5OcSVDGSV4F2If5ViSpFwmaRcRd9SIDcl/xePbtu8wqg==" saltValue="OUwRC+ljb9+9sjGbo7KvdA==" spinCount="100000" sheet="1" formatCells="0" formatColumns="0"/>
  <autoFilter ref="A3:Q36" xr:uid="{00000000-0001-0000-0400-000000000000}"/>
  <conditionalFormatting sqref="B4:B36">
    <cfRule type="containsText" dxfId="742" priority="125" operator="containsText" text="Normatividad al Servicio del Cambio / Procesos">
      <formula>NOT(ISERROR(SEARCH("Normatividad al Servicio del Cambio / Procesos",B4)))</formula>
    </cfRule>
    <cfRule type="containsText" dxfId="741" priority="155" operator="containsText" text="Transparencia y Cercanía al Ciudadano / Grupos de Interés ">
      <formula>NOT(ISERROR(SEARCH("Transparencia y Cercanía al Ciudadano / Grupos de Interés ",B4)))</formula>
    </cfRule>
    <cfRule type="containsText" dxfId="740" priority="156" operator="containsText" text="Apoyo a la Modernización DIAN / Procesos">
      <formula>NOT(ISERROR(SEARCH("Apoyo a la Modernización DIAN / Procesos",B4)))</formula>
    </cfRule>
    <cfRule type="containsText" dxfId="739" priority="157" operator="containsText" text="Transformación Cultural y Gestión del Cambio / Talento Humano">
      <formula>NOT(ISERROR(SEARCH("Transformación Cultural y Gestión del Cambio / Talento Humano",B4)))</formula>
    </cfRule>
    <cfRule type="containsText" dxfId="738" priority="1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6 F4:G36">
    <cfRule type="containsText" dxfId="737" priority="142" operator="containsText" text="Modernización y Gestión Integral de Procesos del Negocio / Procesos">
      <formula>NOT(ISERROR(SEARCH("Modernización y Gestión Integral de Procesos del Negocio / Procesos",C4)))</formula>
    </cfRule>
    <cfRule type="containsText" dxfId="736" priority="143" operator="containsText" text="Transparencia y Cercanía al Ciudadano / Grupos de Interés">
      <formula>NOT(ISERROR(SEARCH("Transparencia y Cercanía al Ciudadano / Grupos de Interés",C4)))</formula>
    </cfRule>
    <cfRule type="containsText" dxfId="735" priority="144" operator="containsText" text="Legitimidad y Sostenibilidad Fiscal / Resultados">
      <formula>NOT(ISERROR(SEARCH("Legitimidad y Sostenibilidad Fiscal / Resultados",C4)))</formula>
    </cfRule>
  </conditionalFormatting>
  <conditionalFormatting sqref="F4:G36 C4:D36">
    <cfRule type="containsText" dxfId="734" priority="141" operator="containsText" text="Aprendizaje y Crecimiento / Talento Humano">
      <formula>NOT(ISERROR(SEARCH("Aprendizaje y Crecimiento / Talento Humano",C4)))</formula>
    </cfRule>
  </conditionalFormatting>
  <conditionalFormatting sqref="F10:G35 I4:J36">
    <cfRule type="containsText" dxfId="733" priority="126" operator="containsText" text="Aprendizaje y Crecimiento / Talento Humano">
      <formula>NOT(ISERROR(SEARCH("Aprendizaje y Crecimiento / Talento Humano",F4)))</formula>
    </cfRule>
    <cfRule type="containsText" dxfId="732" priority="127" operator="containsText" text="Modernización y Gestión Integral de Procesos del Negocio / Procesos">
      <formula>NOT(ISERROR(SEARCH("Modernización y Gestión Integral de Procesos del Negocio / Procesos",F4)))</formula>
    </cfRule>
    <cfRule type="containsText" dxfId="731" priority="128" operator="containsText" text="Transparencia y Cercanía al Ciudadano / Grupos de Interés">
      <formula>NOT(ISERROR(SEARCH("Transparencia y Cercanía al Ciudadano / Grupos de Interés",F4)))</formula>
    </cfRule>
    <cfRule type="containsText" dxfId="730" priority="129" operator="containsText" text="Legitimidad y Sostenibilidad Fiscal / Resultados">
      <formula>NOT(ISERROR(SEARCH("Legitimidad y Sostenibilidad Fiscal / Resultados",F4)))</formula>
    </cfRule>
  </conditionalFormatting>
  <conditionalFormatting sqref="H4:H36 M4:N36">
    <cfRule type="expression" dxfId="729" priority="130">
      <formula>$G4&lt;&gt;"Porcentaje"</formula>
    </cfRule>
    <cfRule type="expression" dxfId="728" priority="131">
      <formula>$G4="Porcentaje"</formula>
    </cfRule>
  </conditionalFormatting>
  <conditionalFormatting sqref="O4:O36">
    <cfRule type="containsText" dxfId="727" priority="145" operator="containsText" text="Sin medición en la vigencia">
      <formula>NOT(ISERROR(SEARCH("Sin medición en la vigencia",O4)))</formula>
    </cfRule>
    <cfRule type="cellIs" dxfId="726" priority="146" operator="greaterThan">
      <formula>1.1</formula>
    </cfRule>
    <cfRule type="cellIs" dxfId="725" priority="147" operator="between">
      <formula>100%</formula>
      <formula>110%</formula>
    </cfRule>
    <cfRule type="cellIs" dxfId="724" priority="148" operator="between">
      <formula>70%</formula>
      <formula>99.9999999%</formula>
    </cfRule>
    <cfRule type="cellIs" dxfId="723" priority="149" operator="between">
      <formula>0</formula>
      <formula>0.6999999999999</formula>
    </cfRule>
  </conditionalFormatting>
  <conditionalFormatting sqref="P4:P36">
    <cfRule type="cellIs" dxfId="722" priority="151" operator="greaterThan">
      <formula>1.1</formula>
    </cfRule>
    <cfRule type="cellIs" dxfId="721" priority="152" operator="between">
      <formula>100%</formula>
      <formula>110%</formula>
    </cfRule>
    <cfRule type="cellIs" dxfId="720" priority="153" operator="between">
      <formula>70%</formula>
      <formula>99.9999999%</formula>
    </cfRule>
    <cfRule type="cellIs" dxfId="719" priority="154" operator="between">
      <formula>0</formula>
      <formula>0.6999999999999</formula>
    </cfRule>
  </conditionalFormatting>
  <conditionalFormatting sqref="L4:L36">
    <cfRule type="cellIs" dxfId="718" priority="101" operator="equal">
      <formula>0</formula>
    </cfRule>
  </conditionalFormatting>
  <conditionalFormatting sqref="Q6">
    <cfRule type="cellIs" dxfId="717" priority="16" operator="equal">
      <formula>0</formula>
    </cfRule>
  </conditionalFormatting>
  <conditionalFormatting sqref="Q9">
    <cfRule type="cellIs" dxfId="716" priority="14" operator="equal">
      <formula>0</formula>
    </cfRule>
  </conditionalFormatting>
  <conditionalFormatting sqref="Q24">
    <cfRule type="cellIs" dxfId="715" priority="13" operator="equal">
      <formula>0</formula>
    </cfRule>
  </conditionalFormatting>
  <conditionalFormatting sqref="Q11">
    <cfRule type="cellIs" dxfId="714" priority="12" operator="equal">
      <formula>0</formula>
    </cfRule>
  </conditionalFormatting>
  <hyperlinks>
    <hyperlink ref="Q37" location="Principal!A1" display="volver al índice" xr:uid="{534B2066-03EF-41AC-8C9E-15B19C4084C3}"/>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50" operator="containsText" id="{89A8C994-EE0D-4CCE-8A13-2A893834806B}">
            <xm:f>NOT(ISERROR(SEARCH("-",P4)))</xm:f>
            <xm:f>"-"</xm:f>
            <x14:dxf>
              <fill>
                <patternFill>
                  <bgColor rgb="FF000000"/>
                </patternFill>
              </fill>
            </x14:dxf>
          </x14:cfRule>
          <xm:sqref>P4:P36</xm:sqref>
        </x14:conditionalFormatting>
      </x14:conditionalFormattings>
    </ext>
  </extLst>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01AF3-6FE9-43A6-8705-ED7A9FAD4086}">
  <sheetPr codeName="Sheet28">
    <pageSetUpPr fitToPage="1"/>
  </sheetPr>
  <dimension ref="A1:Q3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13</v>
      </c>
      <c r="E1" s="9" t="s">
        <v>556</v>
      </c>
      <c r="F1" s="9"/>
      <c r="G1" s="9"/>
      <c r="H1" s="9"/>
      <c r="I1" s="10"/>
      <c r="J1" s="11"/>
      <c r="K1" s="12"/>
      <c r="L1" s="41"/>
      <c r="M1" s="14"/>
      <c r="N1" s="14"/>
      <c r="O1" s="15"/>
      <c r="P1" s="15"/>
      <c r="Q1" s="13"/>
    </row>
    <row r="2" spans="1:17" s="33" customFormat="1" ht="69" customHeight="1" thickBot="1" x14ac:dyDescent="0.4">
      <c r="A2" s="5"/>
      <c r="B2" s="6"/>
      <c r="C2" s="43"/>
      <c r="D2" s="43"/>
      <c r="E2" s="82" t="s">
        <v>1000</v>
      </c>
      <c r="F2" s="18"/>
      <c r="G2" s="18"/>
      <c r="H2" s="19"/>
      <c r="I2" s="10"/>
      <c r="J2" s="11"/>
      <c r="K2" s="12"/>
      <c r="L2" s="41"/>
      <c r="M2" s="20" t="s">
        <v>119</v>
      </c>
      <c r="N2" s="20"/>
      <c r="O2" s="21"/>
      <c r="P2" s="21"/>
      <c r="Q2" s="134" t="s">
        <v>17</v>
      </c>
    </row>
    <row r="3" spans="1:17" s="363" customFormat="1" ht="64.5" thickTop="1" thickBot="1" x14ac:dyDescent="0.35">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s="363" customFormat="1" ht="151.5" thickTop="1" thickBot="1" x14ac:dyDescent="0.35">
      <c r="A4" s="25">
        <v>56</v>
      </c>
      <c r="B4" s="26" t="s">
        <v>438</v>
      </c>
      <c r="C4" s="27" t="s">
        <v>127</v>
      </c>
      <c r="D4" s="27" t="s">
        <v>128</v>
      </c>
      <c r="E4" s="27" t="s">
        <v>129</v>
      </c>
      <c r="F4" s="27" t="s">
        <v>441</v>
      </c>
      <c r="G4" s="27" t="s">
        <v>122</v>
      </c>
      <c r="H4" s="28">
        <v>0.66500000000000004</v>
      </c>
      <c r="I4" s="27" t="s">
        <v>130</v>
      </c>
      <c r="J4" s="27" t="s">
        <v>126</v>
      </c>
      <c r="K4" s="29" t="s">
        <v>7</v>
      </c>
      <c r="L4" s="52" t="s">
        <v>382</v>
      </c>
      <c r="M4" s="30">
        <v>0.66500000000000004</v>
      </c>
      <c r="N4" s="30">
        <v>0.70370370370370372</v>
      </c>
      <c r="O4" s="31">
        <v>1.0582010582010581</v>
      </c>
      <c r="P4" s="31">
        <v>1.0582010582010581</v>
      </c>
      <c r="Q4" s="42" t="s">
        <v>2786</v>
      </c>
    </row>
    <row r="5" spans="1:17" s="363" customFormat="1" ht="409.6" thickTop="1" thickBot="1" x14ac:dyDescent="0.35">
      <c r="A5" s="25">
        <v>132</v>
      </c>
      <c r="B5" s="26" t="s">
        <v>438</v>
      </c>
      <c r="C5" s="27" t="s">
        <v>127</v>
      </c>
      <c r="D5" s="27" t="s">
        <v>358</v>
      </c>
      <c r="E5" s="27" t="s">
        <v>442</v>
      </c>
      <c r="F5" s="27" t="s">
        <v>442</v>
      </c>
      <c r="G5" s="27" t="s">
        <v>231</v>
      </c>
      <c r="H5" s="28">
        <v>95400048690</v>
      </c>
      <c r="I5" s="27" t="s">
        <v>123</v>
      </c>
      <c r="J5" s="27" t="s">
        <v>124</v>
      </c>
      <c r="K5" s="29" t="s">
        <v>238</v>
      </c>
      <c r="L5" s="52" t="s">
        <v>557</v>
      </c>
      <c r="M5" s="30">
        <v>95400048690</v>
      </c>
      <c r="N5" s="30">
        <v>104190029480</v>
      </c>
      <c r="O5" s="31">
        <v>1.0921381163919823</v>
      </c>
      <c r="P5" s="31">
        <v>1.0921381163919823</v>
      </c>
      <c r="Q5" s="42" t="s">
        <v>2787</v>
      </c>
    </row>
    <row r="6" spans="1:17" s="363" customFormat="1" ht="114" thickTop="1" thickBot="1" x14ac:dyDescent="0.35">
      <c r="A6" s="25">
        <v>65</v>
      </c>
      <c r="B6" s="26" t="s">
        <v>438</v>
      </c>
      <c r="C6" s="27" t="s">
        <v>127</v>
      </c>
      <c r="D6" s="27" t="s">
        <v>128</v>
      </c>
      <c r="E6" s="27" t="s">
        <v>359</v>
      </c>
      <c r="F6" s="27" t="s">
        <v>360</v>
      </c>
      <c r="G6" s="27" t="s">
        <v>122</v>
      </c>
      <c r="H6" s="28">
        <v>0.7</v>
      </c>
      <c r="I6" s="27" t="s">
        <v>132</v>
      </c>
      <c r="J6" s="27" t="s">
        <v>126</v>
      </c>
      <c r="K6" s="29" t="s">
        <v>15</v>
      </c>
      <c r="L6" s="52" t="s">
        <v>382</v>
      </c>
      <c r="M6" s="30">
        <v>0.7</v>
      </c>
      <c r="N6" s="30">
        <v>1.0277777777777777</v>
      </c>
      <c r="O6" s="31">
        <v>1.4682539682539681</v>
      </c>
      <c r="P6" s="31">
        <v>1.4682539682539681</v>
      </c>
      <c r="Q6" s="42" t="s">
        <v>2788</v>
      </c>
    </row>
    <row r="7" spans="1:17" s="363" customFormat="1" ht="409.6" thickTop="1" thickBot="1" x14ac:dyDescent="0.35">
      <c r="A7" s="25">
        <v>2</v>
      </c>
      <c r="B7" s="26" t="s">
        <v>438</v>
      </c>
      <c r="C7" s="27" t="s">
        <v>127</v>
      </c>
      <c r="D7" s="27" t="s">
        <v>265</v>
      </c>
      <c r="E7" s="27" t="s">
        <v>444</v>
      </c>
      <c r="F7" s="27" t="s">
        <v>445</v>
      </c>
      <c r="G7" s="27" t="s">
        <v>440</v>
      </c>
      <c r="H7" s="28">
        <v>243429.43919005329</v>
      </c>
      <c r="I7" s="27" t="s">
        <v>123</v>
      </c>
      <c r="J7" s="27" t="s">
        <v>124</v>
      </c>
      <c r="K7" s="29" t="s">
        <v>45</v>
      </c>
      <c r="L7" s="52" t="s">
        <v>558</v>
      </c>
      <c r="M7" s="30">
        <v>243429.43919005329</v>
      </c>
      <c r="N7" s="30">
        <v>242986</v>
      </c>
      <c r="O7" s="31">
        <v>0.9981783666284213</v>
      </c>
      <c r="P7" s="31">
        <v>0.9981783666284213</v>
      </c>
      <c r="Q7" s="42" t="s">
        <v>2789</v>
      </c>
    </row>
    <row r="8" spans="1:17" s="363" customFormat="1" ht="226.5" thickTop="1" thickBot="1" x14ac:dyDescent="0.35">
      <c r="A8" s="25">
        <v>133</v>
      </c>
      <c r="B8" s="26" t="s">
        <v>438</v>
      </c>
      <c r="C8" s="27" t="s">
        <v>127</v>
      </c>
      <c r="D8" s="27" t="s">
        <v>358</v>
      </c>
      <c r="E8" s="27" t="s">
        <v>237</v>
      </c>
      <c r="F8" s="27" t="s">
        <v>237</v>
      </c>
      <c r="G8" s="27" t="s">
        <v>231</v>
      </c>
      <c r="H8" s="28">
        <v>50269000000</v>
      </c>
      <c r="I8" s="27" t="s">
        <v>123</v>
      </c>
      <c r="J8" s="27" t="s">
        <v>124</v>
      </c>
      <c r="K8" s="29" t="s">
        <v>238</v>
      </c>
      <c r="L8" s="52" t="s">
        <v>557</v>
      </c>
      <c r="M8" s="30">
        <v>50269000000</v>
      </c>
      <c r="N8" s="30">
        <v>52387224280</v>
      </c>
      <c r="O8" s="31">
        <v>1.0421377843203565</v>
      </c>
      <c r="P8" s="31">
        <v>1.0421377843203565</v>
      </c>
      <c r="Q8" s="42" t="s">
        <v>2790</v>
      </c>
    </row>
    <row r="9" spans="1:17" s="363" customFormat="1" ht="76.5" thickTop="1" thickBot="1" x14ac:dyDescent="0.35">
      <c r="A9" s="25">
        <v>66</v>
      </c>
      <c r="B9" s="26" t="s">
        <v>438</v>
      </c>
      <c r="C9" s="27" t="s">
        <v>127</v>
      </c>
      <c r="D9" s="27" t="s">
        <v>128</v>
      </c>
      <c r="E9" s="27" t="s">
        <v>361</v>
      </c>
      <c r="F9" s="27" t="s">
        <v>383</v>
      </c>
      <c r="G9" s="27" t="s">
        <v>122</v>
      </c>
      <c r="H9" s="28">
        <v>1</v>
      </c>
      <c r="I9" s="27" t="s">
        <v>132</v>
      </c>
      <c r="J9" s="27" t="s">
        <v>126</v>
      </c>
      <c r="K9" s="29" t="s">
        <v>15</v>
      </c>
      <c r="L9" s="52" t="s">
        <v>382</v>
      </c>
      <c r="M9" s="30">
        <v>1</v>
      </c>
      <c r="N9" s="30">
        <v>1</v>
      </c>
      <c r="O9" s="31">
        <v>1</v>
      </c>
      <c r="P9" s="31">
        <v>1</v>
      </c>
      <c r="Q9" s="42" t="s">
        <v>2791</v>
      </c>
    </row>
    <row r="10" spans="1:17" s="363" customFormat="1" ht="409.6" thickTop="1" thickBot="1" x14ac:dyDescent="0.35">
      <c r="A10" s="25">
        <v>109</v>
      </c>
      <c r="B10" s="26" t="s">
        <v>438</v>
      </c>
      <c r="C10" s="27" t="s">
        <v>290</v>
      </c>
      <c r="D10" s="27" t="s">
        <v>290</v>
      </c>
      <c r="E10" s="27" t="s">
        <v>317</v>
      </c>
      <c r="F10" s="27" t="s">
        <v>121</v>
      </c>
      <c r="G10" s="27" t="s">
        <v>122</v>
      </c>
      <c r="H10" s="28">
        <v>0.95</v>
      </c>
      <c r="I10" s="27" t="s">
        <v>123</v>
      </c>
      <c r="J10" s="27" t="s">
        <v>124</v>
      </c>
      <c r="K10" s="29" t="s">
        <v>93</v>
      </c>
      <c r="L10" s="52" t="s">
        <v>378</v>
      </c>
      <c r="M10" s="30">
        <v>0.95</v>
      </c>
      <c r="N10" s="30">
        <v>0.95399999999999996</v>
      </c>
      <c r="O10" s="31">
        <v>1.0042105263157894</v>
      </c>
      <c r="P10" s="31">
        <v>1.0042105263157894</v>
      </c>
      <c r="Q10" s="42" t="s">
        <v>2792</v>
      </c>
    </row>
    <row r="11" spans="1:17" s="363" customFormat="1" ht="189" thickTop="1" thickBot="1" x14ac:dyDescent="0.35">
      <c r="A11" s="25">
        <v>98</v>
      </c>
      <c r="B11" s="26" t="s">
        <v>438</v>
      </c>
      <c r="C11" s="27" t="s">
        <v>290</v>
      </c>
      <c r="D11" s="27" t="s">
        <v>446</v>
      </c>
      <c r="E11" s="27" t="s">
        <v>125</v>
      </c>
      <c r="F11" s="27" t="s">
        <v>331</v>
      </c>
      <c r="G11" s="27" t="s">
        <v>122</v>
      </c>
      <c r="H11" s="28">
        <v>0.95</v>
      </c>
      <c r="I11" s="27" t="s">
        <v>123</v>
      </c>
      <c r="J11" s="27" t="s">
        <v>126</v>
      </c>
      <c r="K11" s="29" t="s">
        <v>93</v>
      </c>
      <c r="L11" s="52" t="s">
        <v>378</v>
      </c>
      <c r="M11" s="30">
        <v>0.95</v>
      </c>
      <c r="N11" s="30">
        <v>0.83199999999999996</v>
      </c>
      <c r="O11" s="31">
        <v>0.87578947368421056</v>
      </c>
      <c r="P11" s="31">
        <v>0.87578947368421056</v>
      </c>
      <c r="Q11" s="42" t="s">
        <v>2793</v>
      </c>
    </row>
    <row r="12" spans="1:17" s="363" customFormat="1" ht="282.75" thickTop="1" thickBot="1" x14ac:dyDescent="0.35">
      <c r="A12" s="25">
        <v>4</v>
      </c>
      <c r="B12" s="26" t="s">
        <v>438</v>
      </c>
      <c r="C12" s="27" t="s">
        <v>127</v>
      </c>
      <c r="D12" s="27" t="s">
        <v>268</v>
      </c>
      <c r="E12" s="27" t="s">
        <v>269</v>
      </c>
      <c r="F12" s="27" t="s">
        <v>447</v>
      </c>
      <c r="G12" s="27" t="s">
        <v>207</v>
      </c>
      <c r="H12" s="28">
        <v>865</v>
      </c>
      <c r="I12" s="27" t="s">
        <v>123</v>
      </c>
      <c r="J12" s="27" t="s">
        <v>124</v>
      </c>
      <c r="K12" s="29" t="s">
        <v>45</v>
      </c>
      <c r="L12" s="52" t="s">
        <v>396</v>
      </c>
      <c r="M12" s="30">
        <v>865</v>
      </c>
      <c r="N12" s="30">
        <v>897</v>
      </c>
      <c r="O12" s="31">
        <v>1.0369942196531792</v>
      </c>
      <c r="P12" s="31">
        <v>1.0369942196531792</v>
      </c>
      <c r="Q12" s="42" t="s">
        <v>2794</v>
      </c>
    </row>
    <row r="13" spans="1:17" s="363" customFormat="1" ht="76.5" thickTop="1" thickBot="1" x14ac:dyDescent="0.35">
      <c r="A13" s="25">
        <v>73</v>
      </c>
      <c r="B13" s="26" t="s">
        <v>449</v>
      </c>
      <c r="C13" s="27" t="s">
        <v>160</v>
      </c>
      <c r="D13" s="27" t="s">
        <v>384</v>
      </c>
      <c r="E13" s="27" t="s">
        <v>167</v>
      </c>
      <c r="F13" s="27" t="s">
        <v>385</v>
      </c>
      <c r="G13" s="27" t="s">
        <v>145</v>
      </c>
      <c r="H13" s="28">
        <v>4</v>
      </c>
      <c r="I13" s="27" t="s">
        <v>123</v>
      </c>
      <c r="J13" s="27" t="s">
        <v>138</v>
      </c>
      <c r="K13" s="29" t="s">
        <v>11</v>
      </c>
      <c r="L13" s="52" t="s">
        <v>382</v>
      </c>
      <c r="M13" s="30">
        <v>4</v>
      </c>
      <c r="N13" s="30">
        <v>3.5816666666666666</v>
      </c>
      <c r="O13" s="31">
        <v>1.1167985109353187</v>
      </c>
      <c r="P13" s="31">
        <v>1.1167985109353187</v>
      </c>
      <c r="Q13" s="42" t="s">
        <v>2795</v>
      </c>
    </row>
    <row r="14" spans="1:17" s="363" customFormat="1" ht="76.5" thickTop="1" thickBot="1" x14ac:dyDescent="0.35">
      <c r="A14" s="25">
        <v>19</v>
      </c>
      <c r="B14" s="26" t="s">
        <v>449</v>
      </c>
      <c r="C14" s="27" t="s">
        <v>160</v>
      </c>
      <c r="D14" s="27" t="s">
        <v>402</v>
      </c>
      <c r="E14" s="27" t="s">
        <v>450</v>
      </c>
      <c r="F14" s="27" t="s">
        <v>451</v>
      </c>
      <c r="G14" s="27" t="s">
        <v>122</v>
      </c>
      <c r="H14" s="28">
        <v>1</v>
      </c>
      <c r="I14" s="27" t="s">
        <v>153</v>
      </c>
      <c r="J14" s="27" t="s">
        <v>261</v>
      </c>
      <c r="K14" s="29" t="s">
        <v>51</v>
      </c>
      <c r="L14" s="52" t="s">
        <v>559</v>
      </c>
      <c r="M14" s="30">
        <v>1</v>
      </c>
      <c r="N14" s="30">
        <v>1</v>
      </c>
      <c r="O14" s="31">
        <v>1</v>
      </c>
      <c r="P14" s="31">
        <v>1</v>
      </c>
      <c r="Q14" s="42" t="s">
        <v>2796</v>
      </c>
    </row>
    <row r="15" spans="1:17" s="363" customFormat="1" ht="132.75" thickTop="1" thickBot="1" x14ac:dyDescent="0.35">
      <c r="A15" s="137">
        <v>20</v>
      </c>
      <c r="B15" s="138" t="s">
        <v>449</v>
      </c>
      <c r="C15" s="140" t="s">
        <v>160</v>
      </c>
      <c r="D15" s="140" t="s">
        <v>402</v>
      </c>
      <c r="E15" s="140" t="s">
        <v>452</v>
      </c>
      <c r="F15" s="140" t="s">
        <v>453</v>
      </c>
      <c r="G15" s="140" t="s">
        <v>122</v>
      </c>
      <c r="H15" s="141">
        <v>1</v>
      </c>
      <c r="I15" s="140" t="s">
        <v>130</v>
      </c>
      <c r="J15" s="140" t="s">
        <v>126</v>
      </c>
      <c r="K15" s="142" t="s">
        <v>51</v>
      </c>
      <c r="L15" s="146" t="s">
        <v>559</v>
      </c>
      <c r="M15" s="143">
        <v>1</v>
      </c>
      <c r="N15" s="143">
        <v>0</v>
      </c>
      <c r="O15" s="144" t="s">
        <v>406</v>
      </c>
      <c r="P15" s="144" t="s">
        <v>291</v>
      </c>
      <c r="Q15" s="145" t="s">
        <v>2797</v>
      </c>
    </row>
    <row r="16" spans="1:17" s="363" customFormat="1" ht="409.6" thickTop="1" thickBot="1" x14ac:dyDescent="0.35">
      <c r="A16" s="25">
        <v>26</v>
      </c>
      <c r="B16" s="26" t="s">
        <v>449</v>
      </c>
      <c r="C16" s="27" t="s">
        <v>160</v>
      </c>
      <c r="D16" s="27" t="s">
        <v>278</v>
      </c>
      <c r="E16" s="27" t="s">
        <v>454</v>
      </c>
      <c r="F16" s="27" t="s">
        <v>455</v>
      </c>
      <c r="G16" s="27" t="s">
        <v>207</v>
      </c>
      <c r="H16" s="28">
        <v>8</v>
      </c>
      <c r="I16" s="27" t="s">
        <v>132</v>
      </c>
      <c r="J16" s="27" t="s">
        <v>124</v>
      </c>
      <c r="K16" s="29" t="s">
        <v>270</v>
      </c>
      <c r="L16" s="52" t="s">
        <v>396</v>
      </c>
      <c r="M16" s="30">
        <v>8</v>
      </c>
      <c r="N16" s="30">
        <v>20</v>
      </c>
      <c r="O16" s="31">
        <v>2.5</v>
      </c>
      <c r="P16" s="31">
        <v>2</v>
      </c>
      <c r="Q16" s="42" t="s">
        <v>2798</v>
      </c>
    </row>
    <row r="17" spans="1:17" s="363" customFormat="1" ht="320.25" thickTop="1" thickBot="1" x14ac:dyDescent="0.35">
      <c r="A17" s="25">
        <v>27</v>
      </c>
      <c r="B17" s="26" t="s">
        <v>449</v>
      </c>
      <c r="C17" s="27" t="s">
        <v>160</v>
      </c>
      <c r="D17" s="27" t="s">
        <v>277</v>
      </c>
      <c r="E17" s="27" t="s">
        <v>456</v>
      </c>
      <c r="F17" s="27" t="s">
        <v>457</v>
      </c>
      <c r="G17" s="27" t="s">
        <v>207</v>
      </c>
      <c r="H17" s="28">
        <v>19</v>
      </c>
      <c r="I17" s="27" t="s">
        <v>132</v>
      </c>
      <c r="J17" s="27" t="s">
        <v>124</v>
      </c>
      <c r="K17" s="29" t="s">
        <v>270</v>
      </c>
      <c r="L17" s="52" t="s">
        <v>396</v>
      </c>
      <c r="M17" s="30">
        <v>19</v>
      </c>
      <c r="N17" s="30">
        <v>28</v>
      </c>
      <c r="O17" s="31">
        <v>1.4736842105263157</v>
      </c>
      <c r="P17" s="31">
        <v>1.4736842105263157</v>
      </c>
      <c r="Q17" s="42" t="s">
        <v>2799</v>
      </c>
    </row>
    <row r="18" spans="1:17" s="363" customFormat="1" ht="95.25" thickTop="1" thickBot="1" x14ac:dyDescent="0.35">
      <c r="A18" s="25">
        <v>61</v>
      </c>
      <c r="B18" s="26" t="s">
        <v>449</v>
      </c>
      <c r="C18" s="27" t="s">
        <v>133</v>
      </c>
      <c r="D18" s="27" t="s">
        <v>362</v>
      </c>
      <c r="E18" s="27" t="s">
        <v>144</v>
      </c>
      <c r="F18" s="27" t="s">
        <v>363</v>
      </c>
      <c r="G18" s="27" t="s">
        <v>145</v>
      </c>
      <c r="H18" s="28">
        <v>10.199999999999999</v>
      </c>
      <c r="I18" s="27" t="s">
        <v>123</v>
      </c>
      <c r="J18" s="27" t="s">
        <v>138</v>
      </c>
      <c r="K18" s="29" t="s">
        <v>7</v>
      </c>
      <c r="L18" s="52" t="s">
        <v>382</v>
      </c>
      <c r="M18" s="30">
        <v>10.199999999999999</v>
      </c>
      <c r="N18" s="30">
        <v>9.9791666666666661</v>
      </c>
      <c r="O18" s="31">
        <v>1.0221294363256785</v>
      </c>
      <c r="P18" s="31">
        <v>1.0221294363256785</v>
      </c>
      <c r="Q18" s="42" t="s">
        <v>2800</v>
      </c>
    </row>
    <row r="19" spans="1:17" s="363" customFormat="1" ht="76.5" thickTop="1" thickBot="1" x14ac:dyDescent="0.35">
      <c r="A19" s="25">
        <v>9</v>
      </c>
      <c r="B19" s="26" t="s">
        <v>449</v>
      </c>
      <c r="C19" s="27" t="s">
        <v>133</v>
      </c>
      <c r="D19" s="27" t="s">
        <v>275</v>
      </c>
      <c r="E19" s="27" t="s">
        <v>458</v>
      </c>
      <c r="F19" s="27" t="s">
        <v>459</v>
      </c>
      <c r="G19" s="27" t="s">
        <v>122</v>
      </c>
      <c r="H19" s="28">
        <v>1</v>
      </c>
      <c r="I19" s="27" t="s">
        <v>132</v>
      </c>
      <c r="J19" s="27" t="s">
        <v>124</v>
      </c>
      <c r="K19" s="29" t="s">
        <v>57</v>
      </c>
      <c r="L19" s="52" t="s">
        <v>559</v>
      </c>
      <c r="M19" s="30">
        <v>1</v>
      </c>
      <c r="N19" s="30">
        <v>1</v>
      </c>
      <c r="O19" s="31">
        <v>1</v>
      </c>
      <c r="P19" s="31">
        <v>1</v>
      </c>
      <c r="Q19" s="42" t="s">
        <v>2801</v>
      </c>
    </row>
    <row r="20" spans="1:17" s="363" customFormat="1" ht="76.5" thickTop="1" thickBot="1" x14ac:dyDescent="0.35">
      <c r="A20" s="25">
        <v>71</v>
      </c>
      <c r="B20" s="26" t="s">
        <v>460</v>
      </c>
      <c r="C20" s="27" t="s">
        <v>149</v>
      </c>
      <c r="D20" s="27" t="s">
        <v>461</v>
      </c>
      <c r="E20" s="27" t="s">
        <v>174</v>
      </c>
      <c r="F20" s="27" t="s">
        <v>462</v>
      </c>
      <c r="G20" s="27" t="s">
        <v>122</v>
      </c>
      <c r="H20" s="28">
        <v>1</v>
      </c>
      <c r="I20" s="27" t="s">
        <v>153</v>
      </c>
      <c r="J20" s="27" t="s">
        <v>126</v>
      </c>
      <c r="K20" s="29" t="s">
        <v>13</v>
      </c>
      <c r="L20" s="52" t="s">
        <v>382</v>
      </c>
      <c r="M20" s="30">
        <v>1</v>
      </c>
      <c r="N20" s="30">
        <v>1</v>
      </c>
      <c r="O20" s="31">
        <v>1</v>
      </c>
      <c r="P20" s="31">
        <v>1</v>
      </c>
      <c r="Q20" s="42" t="s">
        <v>2802</v>
      </c>
    </row>
    <row r="21" spans="1:17" s="363" customFormat="1" ht="57.75" thickTop="1" thickBot="1" x14ac:dyDescent="0.35">
      <c r="A21" s="25">
        <v>134</v>
      </c>
      <c r="B21" s="26" t="s">
        <v>460</v>
      </c>
      <c r="C21" s="27" t="s">
        <v>203</v>
      </c>
      <c r="D21" s="27" t="s">
        <v>239</v>
      </c>
      <c r="E21" s="27" t="s">
        <v>463</v>
      </c>
      <c r="F21" s="27" t="s">
        <v>464</v>
      </c>
      <c r="G21" s="27" t="s">
        <v>207</v>
      </c>
      <c r="H21" s="28">
        <v>81</v>
      </c>
      <c r="I21" s="27" t="s">
        <v>132</v>
      </c>
      <c r="J21" s="27" t="s">
        <v>124</v>
      </c>
      <c r="K21" s="29" t="s">
        <v>238</v>
      </c>
      <c r="L21" s="52" t="s">
        <v>560</v>
      </c>
      <c r="M21" s="30">
        <v>81</v>
      </c>
      <c r="N21" s="30">
        <v>108</v>
      </c>
      <c r="O21" s="31">
        <v>1.3333333333333333</v>
      </c>
      <c r="P21" s="31">
        <v>1.3333333333333333</v>
      </c>
      <c r="Q21" s="42" t="s">
        <v>2803</v>
      </c>
    </row>
    <row r="22" spans="1:17" s="363" customFormat="1" ht="245.25" thickTop="1" thickBot="1" x14ac:dyDescent="0.35">
      <c r="A22" s="25">
        <v>235</v>
      </c>
      <c r="B22" s="26" t="s">
        <v>460</v>
      </c>
      <c r="C22" s="27" t="s">
        <v>194</v>
      </c>
      <c r="D22" s="27" t="s">
        <v>389</v>
      </c>
      <c r="E22" s="27" t="s">
        <v>246</v>
      </c>
      <c r="F22" s="27" t="s">
        <v>247</v>
      </c>
      <c r="G22" s="27" t="s">
        <v>440</v>
      </c>
      <c r="H22" s="28">
        <v>370000000.00000006</v>
      </c>
      <c r="I22" s="27" t="s">
        <v>123</v>
      </c>
      <c r="J22" s="27" t="s">
        <v>124</v>
      </c>
      <c r="K22" s="29" t="s">
        <v>36</v>
      </c>
      <c r="L22" s="52" t="s">
        <v>395</v>
      </c>
      <c r="M22" s="30">
        <v>370000000.00000006</v>
      </c>
      <c r="N22" s="30">
        <v>459549984</v>
      </c>
      <c r="O22" s="31">
        <v>1.2420269837837836</v>
      </c>
      <c r="P22" s="31">
        <v>1.2420269837837836</v>
      </c>
      <c r="Q22" s="42" t="s">
        <v>2804</v>
      </c>
    </row>
    <row r="23" spans="1:17" s="363" customFormat="1" ht="57.75" thickTop="1" thickBot="1" x14ac:dyDescent="0.35">
      <c r="A23" s="25">
        <v>135</v>
      </c>
      <c r="B23" s="26" t="s">
        <v>460</v>
      </c>
      <c r="C23" s="27" t="s">
        <v>203</v>
      </c>
      <c r="D23" s="27" t="s">
        <v>465</v>
      </c>
      <c r="E23" s="27" t="s">
        <v>465</v>
      </c>
      <c r="F23" s="27" t="s">
        <v>466</v>
      </c>
      <c r="G23" s="27" t="s">
        <v>207</v>
      </c>
      <c r="H23" s="28">
        <v>18</v>
      </c>
      <c r="I23" s="27" t="s">
        <v>132</v>
      </c>
      <c r="J23" s="27" t="s">
        <v>124</v>
      </c>
      <c r="K23" s="29" t="s">
        <v>238</v>
      </c>
      <c r="L23" s="52" t="s">
        <v>560</v>
      </c>
      <c r="M23" s="30">
        <v>18</v>
      </c>
      <c r="N23" s="30">
        <v>29</v>
      </c>
      <c r="O23" s="31">
        <v>1.6111111111111112</v>
      </c>
      <c r="P23" s="31">
        <v>1.6111111111111112</v>
      </c>
      <c r="Q23" s="42" t="s">
        <v>2805</v>
      </c>
    </row>
    <row r="24" spans="1:17" s="363" customFormat="1" ht="357.75" thickTop="1" thickBot="1" x14ac:dyDescent="0.35">
      <c r="A24" s="25">
        <v>104</v>
      </c>
      <c r="B24" s="26" t="s">
        <v>460</v>
      </c>
      <c r="C24" s="27" t="s">
        <v>194</v>
      </c>
      <c r="D24" s="27" t="s">
        <v>319</v>
      </c>
      <c r="E24" s="27" t="s">
        <v>320</v>
      </c>
      <c r="F24" s="27" t="s">
        <v>467</v>
      </c>
      <c r="G24" s="27" t="s">
        <v>122</v>
      </c>
      <c r="H24" s="28">
        <v>0.75136170389876655</v>
      </c>
      <c r="I24" s="27" t="s">
        <v>123</v>
      </c>
      <c r="J24" s="27" t="s">
        <v>261</v>
      </c>
      <c r="K24" s="29" t="s">
        <v>87</v>
      </c>
      <c r="L24" s="52" t="s">
        <v>378</v>
      </c>
      <c r="M24" s="30">
        <v>0.75136170389876655</v>
      </c>
      <c r="N24" s="30">
        <v>0.65966749547335557</v>
      </c>
      <c r="O24" s="31">
        <v>0.8779626271213774</v>
      </c>
      <c r="P24" s="31">
        <v>0.8779626271213774</v>
      </c>
      <c r="Q24" s="42" t="s">
        <v>2806</v>
      </c>
    </row>
    <row r="25" spans="1:17" s="363" customFormat="1" ht="357.75" thickTop="1" thickBot="1" x14ac:dyDescent="0.35">
      <c r="A25" s="25">
        <v>18</v>
      </c>
      <c r="B25" s="26" t="s">
        <v>460</v>
      </c>
      <c r="C25" s="27" t="s">
        <v>203</v>
      </c>
      <c r="D25" s="27" t="s">
        <v>256</v>
      </c>
      <c r="E25" s="27" t="s">
        <v>1032</v>
      </c>
      <c r="F25" s="27" t="s">
        <v>468</v>
      </c>
      <c r="G25" s="27" t="s">
        <v>122</v>
      </c>
      <c r="H25" s="28">
        <v>1</v>
      </c>
      <c r="I25" s="27" t="s">
        <v>132</v>
      </c>
      <c r="J25" s="27" t="s">
        <v>124</v>
      </c>
      <c r="K25" s="29" t="s">
        <v>238</v>
      </c>
      <c r="L25" s="52" t="s">
        <v>561</v>
      </c>
      <c r="M25" s="30">
        <v>1</v>
      </c>
      <c r="N25" s="30">
        <v>1</v>
      </c>
      <c r="O25" s="31">
        <v>1</v>
      </c>
      <c r="P25" s="31">
        <v>1</v>
      </c>
      <c r="Q25" s="42" t="s">
        <v>2807</v>
      </c>
    </row>
    <row r="26" spans="1:17" s="363" customFormat="1" ht="395.25" thickTop="1" thickBot="1" x14ac:dyDescent="0.35">
      <c r="A26" s="25">
        <v>10</v>
      </c>
      <c r="B26" s="26" t="s">
        <v>460</v>
      </c>
      <c r="C26" s="27" t="s">
        <v>160</v>
      </c>
      <c r="D26" s="27" t="s">
        <v>405</v>
      </c>
      <c r="E26" s="27" t="s">
        <v>469</v>
      </c>
      <c r="F26" s="27" t="s">
        <v>470</v>
      </c>
      <c r="G26" s="27" t="s">
        <v>207</v>
      </c>
      <c r="H26" s="28">
        <v>9</v>
      </c>
      <c r="I26" s="27" t="s">
        <v>132</v>
      </c>
      <c r="J26" s="27" t="s">
        <v>124</v>
      </c>
      <c r="K26" s="29" t="s">
        <v>270</v>
      </c>
      <c r="L26" s="52" t="s">
        <v>396</v>
      </c>
      <c r="M26" s="30">
        <v>9</v>
      </c>
      <c r="N26" s="30">
        <v>42</v>
      </c>
      <c r="O26" s="31">
        <v>4.666666666666667</v>
      </c>
      <c r="P26" s="31">
        <v>2</v>
      </c>
      <c r="Q26" s="42" t="s">
        <v>2808</v>
      </c>
    </row>
    <row r="27" spans="1:17" s="363" customFormat="1" ht="95.25" thickTop="1" thickBot="1" x14ac:dyDescent="0.35">
      <c r="A27" s="25">
        <v>11</v>
      </c>
      <c r="B27" s="26" t="s">
        <v>460</v>
      </c>
      <c r="C27" s="27" t="s">
        <v>203</v>
      </c>
      <c r="D27" s="27" t="s">
        <v>471</v>
      </c>
      <c r="E27" s="27" t="s">
        <v>472</v>
      </c>
      <c r="F27" s="27" t="s">
        <v>473</v>
      </c>
      <c r="G27" s="27" t="s">
        <v>207</v>
      </c>
      <c r="H27" s="28">
        <v>2200</v>
      </c>
      <c r="I27" s="27" t="s">
        <v>123</v>
      </c>
      <c r="J27" s="27" t="s">
        <v>124</v>
      </c>
      <c r="K27" s="29" t="s">
        <v>49</v>
      </c>
      <c r="L27" s="52" t="s">
        <v>396</v>
      </c>
      <c r="M27" s="30">
        <v>2200</v>
      </c>
      <c r="N27" s="30">
        <v>4934</v>
      </c>
      <c r="O27" s="31">
        <v>2.2427272727272727</v>
      </c>
      <c r="P27" s="31">
        <v>2</v>
      </c>
      <c r="Q27" s="42" t="s">
        <v>2809</v>
      </c>
    </row>
    <row r="28" spans="1:17" s="363" customFormat="1" ht="264" thickTop="1" thickBot="1" x14ac:dyDescent="0.35">
      <c r="A28" s="25">
        <v>12</v>
      </c>
      <c r="B28" s="26" t="s">
        <v>460</v>
      </c>
      <c r="C28" s="27" t="s">
        <v>203</v>
      </c>
      <c r="D28" s="27" t="s">
        <v>475</v>
      </c>
      <c r="E28" s="27" t="s">
        <v>476</v>
      </c>
      <c r="F28" s="27" t="s">
        <v>477</v>
      </c>
      <c r="G28" s="27" t="s">
        <v>207</v>
      </c>
      <c r="H28" s="28">
        <v>900</v>
      </c>
      <c r="I28" s="27" t="s">
        <v>123</v>
      </c>
      <c r="J28" s="27" t="s">
        <v>124</v>
      </c>
      <c r="K28" s="29" t="s">
        <v>49</v>
      </c>
      <c r="L28" s="52" t="s">
        <v>396</v>
      </c>
      <c r="M28" s="30">
        <v>900</v>
      </c>
      <c r="N28" s="30">
        <v>1438</v>
      </c>
      <c r="O28" s="31">
        <v>1.5977777777777777</v>
      </c>
      <c r="P28" s="31">
        <v>1.5977777777777777</v>
      </c>
      <c r="Q28" s="42" t="s">
        <v>2810</v>
      </c>
    </row>
    <row r="29" spans="1:17" s="363" customFormat="1" ht="76.5" thickTop="1" thickBot="1" x14ac:dyDescent="0.35">
      <c r="A29" s="25">
        <v>23</v>
      </c>
      <c r="B29" s="26" t="s">
        <v>460</v>
      </c>
      <c r="C29" s="27" t="s">
        <v>194</v>
      </c>
      <c r="D29" s="27" t="s">
        <v>389</v>
      </c>
      <c r="E29" s="27" t="s">
        <v>478</v>
      </c>
      <c r="F29" s="27" t="s">
        <v>479</v>
      </c>
      <c r="G29" s="27" t="s">
        <v>207</v>
      </c>
      <c r="H29" s="28">
        <v>1</v>
      </c>
      <c r="I29" s="27" t="s">
        <v>123</v>
      </c>
      <c r="J29" s="27" t="s">
        <v>124</v>
      </c>
      <c r="K29" s="29" t="s">
        <v>36</v>
      </c>
      <c r="L29" s="52" t="s">
        <v>395</v>
      </c>
      <c r="M29" s="30">
        <v>1</v>
      </c>
      <c r="N29" s="30">
        <v>1</v>
      </c>
      <c r="O29" s="31">
        <v>1</v>
      </c>
      <c r="P29" s="31">
        <v>1</v>
      </c>
      <c r="Q29" s="42" t="s">
        <v>2811</v>
      </c>
    </row>
    <row r="30" spans="1:17" s="363" customFormat="1" ht="76.5" thickTop="1" thickBot="1" x14ac:dyDescent="0.35">
      <c r="A30" s="25">
        <v>69</v>
      </c>
      <c r="B30" s="26" t="s">
        <v>480</v>
      </c>
      <c r="C30" s="27" t="s">
        <v>160</v>
      </c>
      <c r="D30" s="27" t="s">
        <v>169</v>
      </c>
      <c r="E30" s="27" t="s">
        <v>170</v>
      </c>
      <c r="F30" s="27" t="s">
        <v>386</v>
      </c>
      <c r="G30" s="27" t="s">
        <v>122</v>
      </c>
      <c r="H30" s="28">
        <v>1</v>
      </c>
      <c r="I30" s="27" t="s">
        <v>132</v>
      </c>
      <c r="J30" s="27" t="s">
        <v>126</v>
      </c>
      <c r="K30" s="29" t="s">
        <v>13</v>
      </c>
      <c r="L30" s="52" t="s">
        <v>382</v>
      </c>
      <c r="M30" s="30">
        <v>1</v>
      </c>
      <c r="N30" s="30">
        <v>1</v>
      </c>
      <c r="O30" s="31">
        <v>1</v>
      </c>
      <c r="P30" s="31">
        <v>1</v>
      </c>
      <c r="Q30" s="42" t="s">
        <v>2812</v>
      </c>
    </row>
    <row r="31" spans="1:17" s="363" customFormat="1" ht="57.75" thickTop="1" thickBot="1" x14ac:dyDescent="0.35">
      <c r="A31" s="25">
        <v>75</v>
      </c>
      <c r="B31" s="26" t="s">
        <v>480</v>
      </c>
      <c r="C31" s="27" t="s">
        <v>160</v>
      </c>
      <c r="D31" s="27" t="s">
        <v>364</v>
      </c>
      <c r="E31" s="27" t="s">
        <v>377</v>
      </c>
      <c r="F31" s="27" t="s">
        <v>166</v>
      </c>
      <c r="G31" s="27" t="s">
        <v>122</v>
      </c>
      <c r="H31" s="28">
        <v>1</v>
      </c>
      <c r="I31" s="27" t="s">
        <v>132</v>
      </c>
      <c r="J31" s="27" t="s">
        <v>126</v>
      </c>
      <c r="K31" s="29" t="s">
        <v>11</v>
      </c>
      <c r="L31" s="52" t="s">
        <v>382</v>
      </c>
      <c r="M31" s="30">
        <v>1</v>
      </c>
      <c r="N31" s="30">
        <v>1</v>
      </c>
      <c r="O31" s="31">
        <v>1</v>
      </c>
      <c r="P31" s="31">
        <v>1</v>
      </c>
      <c r="Q31" s="42" t="s">
        <v>2813</v>
      </c>
    </row>
    <row r="32" spans="1:17" s="363" customFormat="1" ht="57.75" thickTop="1" thickBot="1" x14ac:dyDescent="0.35">
      <c r="A32" s="25">
        <v>67</v>
      </c>
      <c r="B32" s="26" t="s">
        <v>480</v>
      </c>
      <c r="C32" s="27" t="s">
        <v>149</v>
      </c>
      <c r="D32" s="27" t="s">
        <v>461</v>
      </c>
      <c r="E32" s="27" t="s">
        <v>175</v>
      </c>
      <c r="F32" s="27" t="s">
        <v>176</v>
      </c>
      <c r="G32" s="27" t="s">
        <v>122</v>
      </c>
      <c r="H32" s="28">
        <v>1</v>
      </c>
      <c r="I32" s="27" t="s">
        <v>173</v>
      </c>
      <c r="J32" s="27" t="s">
        <v>126</v>
      </c>
      <c r="K32" s="29" t="s">
        <v>15</v>
      </c>
      <c r="L32" s="52" t="s">
        <v>382</v>
      </c>
      <c r="M32" s="30">
        <v>1</v>
      </c>
      <c r="N32" s="30">
        <v>1</v>
      </c>
      <c r="O32" s="31">
        <v>1</v>
      </c>
      <c r="P32" s="31">
        <v>1</v>
      </c>
      <c r="Q32" s="42" t="s">
        <v>2814</v>
      </c>
    </row>
    <row r="33" spans="1:17" s="363" customFormat="1" ht="95.25" thickTop="1" thickBot="1" x14ac:dyDescent="0.35">
      <c r="A33" s="25">
        <v>72</v>
      </c>
      <c r="B33" s="26" t="s">
        <v>480</v>
      </c>
      <c r="C33" s="27" t="s">
        <v>149</v>
      </c>
      <c r="D33" s="27" t="s">
        <v>461</v>
      </c>
      <c r="E33" s="27" t="s">
        <v>481</v>
      </c>
      <c r="F33" s="27" t="s">
        <v>482</v>
      </c>
      <c r="G33" s="27" t="s">
        <v>122</v>
      </c>
      <c r="H33" s="28">
        <v>0.75</v>
      </c>
      <c r="I33" s="27" t="s">
        <v>153</v>
      </c>
      <c r="J33" s="27" t="s">
        <v>126</v>
      </c>
      <c r="K33" s="29" t="s">
        <v>13</v>
      </c>
      <c r="L33" s="52" t="s">
        <v>382</v>
      </c>
      <c r="M33" s="30">
        <v>0.75</v>
      </c>
      <c r="N33" s="30">
        <v>1.2640374331550803</v>
      </c>
      <c r="O33" s="31">
        <v>1.6853832442067738</v>
      </c>
      <c r="P33" s="31">
        <v>1.6853832442067738</v>
      </c>
      <c r="Q33" s="42" t="s">
        <v>2815</v>
      </c>
    </row>
    <row r="34" spans="1:17" s="363" customFormat="1" ht="76.5" thickTop="1" thickBot="1" x14ac:dyDescent="0.35">
      <c r="A34" s="25">
        <v>68</v>
      </c>
      <c r="B34" s="26" t="s">
        <v>480</v>
      </c>
      <c r="C34" s="27" t="s">
        <v>149</v>
      </c>
      <c r="D34" s="27" t="s">
        <v>461</v>
      </c>
      <c r="E34" s="27" t="s">
        <v>483</v>
      </c>
      <c r="F34" s="27" t="s">
        <v>484</v>
      </c>
      <c r="G34" s="27" t="s">
        <v>122</v>
      </c>
      <c r="H34" s="28">
        <v>1</v>
      </c>
      <c r="I34" s="27" t="s">
        <v>153</v>
      </c>
      <c r="J34" s="27" t="s">
        <v>126</v>
      </c>
      <c r="K34" s="29" t="s">
        <v>15</v>
      </c>
      <c r="L34" s="52" t="s">
        <v>382</v>
      </c>
      <c r="M34" s="30">
        <v>1</v>
      </c>
      <c r="N34" s="30">
        <v>0.97499999999999998</v>
      </c>
      <c r="O34" s="31">
        <v>0.97499999999999998</v>
      </c>
      <c r="P34" s="31">
        <v>0.97499999999999998</v>
      </c>
      <c r="Q34" s="42" t="s">
        <v>2816</v>
      </c>
    </row>
    <row r="35" spans="1:17" s="363" customFormat="1" ht="76.5" thickTop="1" thickBot="1" x14ac:dyDescent="0.35">
      <c r="A35" s="25">
        <v>64</v>
      </c>
      <c r="B35" s="26" t="s">
        <v>480</v>
      </c>
      <c r="C35" s="27" t="s">
        <v>149</v>
      </c>
      <c r="D35" s="27" t="s">
        <v>150</v>
      </c>
      <c r="E35" s="27" t="s">
        <v>151</v>
      </c>
      <c r="F35" s="27" t="s">
        <v>152</v>
      </c>
      <c r="G35" s="27" t="s">
        <v>122</v>
      </c>
      <c r="H35" s="28">
        <v>1</v>
      </c>
      <c r="I35" s="27" t="s">
        <v>153</v>
      </c>
      <c r="J35" s="27" t="s">
        <v>126</v>
      </c>
      <c r="K35" s="29" t="s">
        <v>7</v>
      </c>
      <c r="L35" s="52" t="s">
        <v>382</v>
      </c>
      <c r="M35" s="30">
        <v>1</v>
      </c>
      <c r="N35" s="30">
        <v>1</v>
      </c>
      <c r="O35" s="31">
        <v>1</v>
      </c>
      <c r="P35" s="31">
        <v>1</v>
      </c>
      <c r="Q35" s="42" t="s">
        <v>2817</v>
      </c>
    </row>
    <row r="36" spans="1:17" s="363" customFormat="1" ht="207.75" thickTop="1" thickBot="1" x14ac:dyDescent="0.35">
      <c r="A36" s="25">
        <v>105</v>
      </c>
      <c r="B36" s="26" t="s">
        <v>485</v>
      </c>
      <c r="C36" s="27" t="s">
        <v>154</v>
      </c>
      <c r="D36" s="27" t="s">
        <v>165</v>
      </c>
      <c r="E36" s="27" t="s">
        <v>155</v>
      </c>
      <c r="F36" s="27" t="s">
        <v>486</v>
      </c>
      <c r="G36" s="27" t="s">
        <v>122</v>
      </c>
      <c r="H36" s="28">
        <v>0.9</v>
      </c>
      <c r="I36" s="27" t="s">
        <v>132</v>
      </c>
      <c r="J36" s="27" t="s">
        <v>126</v>
      </c>
      <c r="K36" s="29" t="s">
        <v>87</v>
      </c>
      <c r="L36" s="52" t="s">
        <v>396</v>
      </c>
      <c r="M36" s="30">
        <v>0.9</v>
      </c>
      <c r="N36" s="30">
        <v>1.0826975434818571</v>
      </c>
      <c r="O36" s="31">
        <v>1.2029972705353968</v>
      </c>
      <c r="P36" s="31">
        <v>1.2029972705353968</v>
      </c>
      <c r="Q36" s="42" t="s">
        <v>2818</v>
      </c>
    </row>
    <row r="37" spans="1:17" ht="34.5" thickTop="1" x14ac:dyDescent="0.35">
      <c r="M37" s="320"/>
      <c r="N37" s="320"/>
      <c r="O37" s="317" t="s">
        <v>157</v>
      </c>
      <c r="P37" s="318">
        <v>1.2098158755970574</v>
      </c>
      <c r="Q37" s="319" t="s">
        <v>158</v>
      </c>
    </row>
  </sheetData>
  <sheetProtection algorithmName="SHA-512" hashValue="S3ZyCcr11bJSITWu/pJ/qZrBxx+M7AJRnUrUTmAf6zpw0JxvA8V/1iutWrpRX75A4QOgfHwt/j0YHoQvLxRt1w==" saltValue="xQU9QdZRRd6rknv56HEbyA==" spinCount="100000" sheet="1" formatCells="0" formatColumns="0"/>
  <autoFilter ref="A3:Q36" xr:uid="{00000000-0009-0000-0000-000000000000}"/>
  <conditionalFormatting sqref="B4:B36">
    <cfRule type="containsText" dxfId="712" priority="27" operator="containsText" text="Normatividad al Servicio del Cambio / Procesos">
      <formula>NOT(ISERROR(SEARCH("Normatividad al Servicio del Cambio / Procesos",B4)))</formula>
    </cfRule>
    <cfRule type="containsText" dxfId="711" priority="57" operator="containsText" text="Transparencia y Cercanía al Ciudadano / Grupos de Interés ">
      <formula>NOT(ISERROR(SEARCH("Transparencia y Cercanía al Ciudadano / Grupos de Interés ",B4)))</formula>
    </cfRule>
    <cfRule type="containsText" dxfId="710" priority="58" operator="containsText" text="Apoyo a la Modernización DIAN / Procesos">
      <formula>NOT(ISERROR(SEARCH("Apoyo a la Modernización DIAN / Procesos",B4)))</formula>
    </cfRule>
    <cfRule type="containsText" dxfId="709" priority="59" operator="containsText" text="Transformación Cultural y Gestión del Cambio / Talento Humano">
      <formula>NOT(ISERROR(SEARCH("Transformación Cultural y Gestión del Cambio / Talento Humano",B4)))</formula>
    </cfRule>
    <cfRule type="containsText" dxfId="708" priority="6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6 F4:G36">
    <cfRule type="containsText" dxfId="707" priority="44" operator="containsText" text="Modernización y Gestión Integral de Procesos del Negocio / Procesos">
      <formula>NOT(ISERROR(SEARCH("Modernización y Gestión Integral de Procesos del Negocio / Procesos",C4)))</formula>
    </cfRule>
    <cfRule type="containsText" dxfId="706" priority="45" operator="containsText" text="Transparencia y Cercanía al Ciudadano / Grupos de Interés">
      <formula>NOT(ISERROR(SEARCH("Transparencia y Cercanía al Ciudadano / Grupos de Interés",C4)))</formula>
    </cfRule>
    <cfRule type="containsText" dxfId="705" priority="46" operator="containsText" text="Legitimidad y Sostenibilidad Fiscal / Resultados">
      <formula>NOT(ISERROR(SEARCH("Legitimidad y Sostenibilidad Fiscal / Resultados",C4)))</formula>
    </cfRule>
  </conditionalFormatting>
  <conditionalFormatting sqref="F4:G36 C4:D36">
    <cfRule type="containsText" dxfId="704" priority="43" operator="containsText" text="Aprendizaje y Crecimiento / Talento Humano">
      <formula>NOT(ISERROR(SEARCH("Aprendizaje y Crecimiento / Talento Humano",C4)))</formula>
    </cfRule>
  </conditionalFormatting>
  <conditionalFormatting sqref="H4:H36 M4:N36">
    <cfRule type="expression" dxfId="703" priority="32">
      <formula>$G4&lt;&gt;"Porcentaje"</formula>
    </cfRule>
    <cfRule type="expression" dxfId="702" priority="33">
      <formula>$G4="Porcentaje"</formula>
    </cfRule>
  </conditionalFormatting>
  <conditionalFormatting sqref="I4:J36 F10:G35">
    <cfRule type="containsText" dxfId="701" priority="28" operator="containsText" text="Aprendizaje y Crecimiento / Talento Humano">
      <formula>NOT(ISERROR(SEARCH("Aprendizaje y Crecimiento / Talento Humano",F4)))</formula>
    </cfRule>
    <cfRule type="containsText" dxfId="700" priority="29" operator="containsText" text="Modernización y Gestión Integral de Procesos del Negocio / Procesos">
      <formula>NOT(ISERROR(SEARCH("Modernización y Gestión Integral de Procesos del Negocio / Procesos",F4)))</formula>
    </cfRule>
    <cfRule type="containsText" dxfId="699" priority="30" operator="containsText" text="Transparencia y Cercanía al Ciudadano / Grupos de Interés">
      <formula>NOT(ISERROR(SEARCH("Transparencia y Cercanía al Ciudadano / Grupos de Interés",F4)))</formula>
    </cfRule>
    <cfRule type="containsText" dxfId="698" priority="31" operator="containsText" text="Legitimidad y Sostenibilidad Fiscal / Resultados">
      <formula>NOT(ISERROR(SEARCH("Legitimidad y Sostenibilidad Fiscal / Resultados",F4)))</formula>
    </cfRule>
  </conditionalFormatting>
  <conditionalFormatting sqref="L4:L36">
    <cfRule type="cellIs" dxfId="697" priority="3" operator="equal">
      <formula>0</formula>
    </cfRule>
  </conditionalFormatting>
  <conditionalFormatting sqref="O4:O36">
    <cfRule type="containsText" dxfId="696" priority="47" operator="containsText" text="Sin medición en la vigencia">
      <formula>NOT(ISERROR(SEARCH("Sin medición en la vigencia",O4)))</formula>
    </cfRule>
    <cfRule type="cellIs" dxfId="695" priority="48" operator="greaterThan">
      <formula>1.1</formula>
    </cfRule>
    <cfRule type="cellIs" dxfId="694" priority="49" operator="between">
      <formula>100%</formula>
      <formula>110%</formula>
    </cfRule>
    <cfRule type="cellIs" dxfId="693" priority="50" operator="between">
      <formula>70%</formula>
      <formula>99.9999999%</formula>
    </cfRule>
    <cfRule type="cellIs" dxfId="692" priority="51" operator="between">
      <formula>0</formula>
      <formula>0.6999999999999</formula>
    </cfRule>
  </conditionalFormatting>
  <conditionalFormatting sqref="P4:P36">
    <cfRule type="cellIs" dxfId="691" priority="53" operator="greaterThan">
      <formula>1.1</formula>
    </cfRule>
    <cfRule type="cellIs" dxfId="690" priority="54" operator="between">
      <formula>100%</formula>
      <formula>110%</formula>
    </cfRule>
    <cfRule type="cellIs" dxfId="689" priority="55" operator="between">
      <formula>70%</formula>
      <formula>99.9999999%</formula>
    </cfRule>
    <cfRule type="cellIs" dxfId="688" priority="56" operator="between">
      <formula>0</formula>
      <formula>0.6999999999999</formula>
    </cfRule>
  </conditionalFormatting>
  <hyperlinks>
    <hyperlink ref="Q37" location="Principal!A1" display="volver al índice" xr:uid="{26894EAA-D208-420A-B5C1-FCF4831414F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2" operator="containsText" id="{5A6C28A4-5A16-4476-B08D-97D3B40C1C91}">
            <xm:f>NOT(ISERROR(SEARCH("-",P4)))</xm:f>
            <xm:f>"-"</xm:f>
            <x14:dxf>
              <fill>
                <patternFill>
                  <bgColor rgb="FF000000"/>
                </patternFill>
              </fill>
            </x14:dxf>
          </x14:cfRule>
          <xm:sqref>P4:P36</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A743E-14DE-4F1F-830F-240454F05729}">
  <sheetPr codeName="Hoja9">
    <pageSetUpPr fitToPage="1"/>
  </sheetPr>
  <dimension ref="A1:Q12"/>
  <sheetViews>
    <sheetView tabSelected="1" zoomScale="60" zoomScaleNormal="60" workbookViewId="0">
      <pane xSplit="5" ySplit="3" topLeftCell="F4" activePane="bottomRight" state="frozen"/>
      <selection activeCell="Q9" sqref="Q9"/>
      <selection pane="topRight" activeCell="Q9" sqref="Q9"/>
      <selection pane="bottomLeft" activeCell="Q9" sqref="Q9"/>
      <selection pane="bottomRight" activeCell="H5" sqref="H5"/>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hidden="1" customWidth="1"/>
    <col min="13" max="14" width="25.7109375" style="38" customWidth="1"/>
    <col min="15" max="16" width="25.7109375" style="37" customWidth="1"/>
    <col min="17" max="17" width="100.7109375" style="40" customWidth="1"/>
    <col min="18" max="16384" width="11.42578125" style="16"/>
  </cols>
  <sheetData>
    <row r="1" spans="1:17" ht="65.25" customHeight="1" thickBot="1" x14ac:dyDescent="0.3">
      <c r="A1" s="5"/>
      <c r="B1" s="6" t="s">
        <v>118</v>
      </c>
      <c r="C1" s="7"/>
      <c r="D1" s="43">
        <v>167</v>
      </c>
      <c r="E1" s="9" t="s">
        <v>761</v>
      </c>
      <c r="F1" s="9"/>
      <c r="G1" s="9"/>
      <c r="H1" s="9"/>
      <c r="I1" s="10"/>
      <c r="J1" s="11"/>
      <c r="K1" s="12"/>
      <c r="L1" s="41"/>
      <c r="M1" s="14"/>
      <c r="N1" s="14"/>
      <c r="O1" s="15"/>
      <c r="P1" s="15"/>
      <c r="Q1" s="13"/>
    </row>
    <row r="2" spans="1:17" ht="69" customHeight="1" thickBot="1" x14ac:dyDescent="0.3">
      <c r="A2" s="5"/>
      <c r="B2" s="6"/>
      <c r="C2" s="43"/>
      <c r="D2" s="43"/>
      <c r="E2" s="17" t="s">
        <v>421</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24" t="s">
        <v>120</v>
      </c>
    </row>
    <row r="4" spans="1:17" ht="95.25" thickTop="1" thickBot="1" x14ac:dyDescent="0.3">
      <c r="A4" s="137">
        <v>20</v>
      </c>
      <c r="B4" s="138" t="s">
        <v>449</v>
      </c>
      <c r="C4" s="140" t="s">
        <v>160</v>
      </c>
      <c r="D4" s="140" t="s">
        <v>402</v>
      </c>
      <c r="E4" s="140" t="s">
        <v>452</v>
      </c>
      <c r="F4" s="140" t="s">
        <v>453</v>
      </c>
      <c r="G4" s="140" t="s">
        <v>122</v>
      </c>
      <c r="H4" s="141">
        <v>1</v>
      </c>
      <c r="I4" s="140" t="s">
        <v>130</v>
      </c>
      <c r="J4" s="140" t="s">
        <v>126</v>
      </c>
      <c r="K4" s="142" t="s">
        <v>51</v>
      </c>
      <c r="L4" s="142"/>
      <c r="M4" s="143">
        <v>1</v>
      </c>
      <c r="N4" s="143">
        <v>1</v>
      </c>
      <c r="O4" s="144">
        <v>1</v>
      </c>
      <c r="P4" s="144">
        <v>1</v>
      </c>
      <c r="Q4" s="145" t="s">
        <v>2409</v>
      </c>
    </row>
    <row r="5" spans="1:17" ht="395.25" thickTop="1" thickBot="1" x14ac:dyDescent="0.3">
      <c r="A5" s="25">
        <v>33</v>
      </c>
      <c r="B5" s="26" t="s">
        <v>449</v>
      </c>
      <c r="C5" s="27" t="s">
        <v>160</v>
      </c>
      <c r="D5" s="27" t="s">
        <v>184</v>
      </c>
      <c r="E5" s="27" t="s">
        <v>185</v>
      </c>
      <c r="F5" s="27" t="s">
        <v>186</v>
      </c>
      <c r="G5" s="27" t="s">
        <v>122</v>
      </c>
      <c r="H5" s="28">
        <v>1</v>
      </c>
      <c r="I5" s="27" t="s">
        <v>267</v>
      </c>
      <c r="J5" s="27" t="s">
        <v>126</v>
      </c>
      <c r="K5" s="29" t="s">
        <v>18</v>
      </c>
      <c r="L5" s="29"/>
      <c r="M5" s="30">
        <v>1</v>
      </c>
      <c r="N5" s="30">
        <v>3</v>
      </c>
      <c r="O5" s="31">
        <v>3</v>
      </c>
      <c r="P5" s="31">
        <v>2</v>
      </c>
      <c r="Q5" s="42" t="s">
        <v>2410</v>
      </c>
    </row>
    <row r="6" spans="1:17" ht="57.75" thickTop="1" thickBot="1" x14ac:dyDescent="0.3">
      <c r="A6" s="25">
        <v>53</v>
      </c>
      <c r="B6" s="26" t="s">
        <v>460</v>
      </c>
      <c r="C6" s="27" t="s">
        <v>203</v>
      </c>
      <c r="D6" s="27" t="s">
        <v>762</v>
      </c>
      <c r="E6" s="27" t="s">
        <v>763</v>
      </c>
      <c r="F6" s="27" t="s">
        <v>764</v>
      </c>
      <c r="G6" s="27" t="s">
        <v>122</v>
      </c>
      <c r="H6" s="28">
        <v>0.3</v>
      </c>
      <c r="I6" s="27" t="s">
        <v>132</v>
      </c>
      <c r="J6" s="27" t="s">
        <v>126</v>
      </c>
      <c r="K6" s="29" t="s">
        <v>761</v>
      </c>
      <c r="L6" s="29"/>
      <c r="M6" s="30">
        <v>0.3</v>
      </c>
      <c r="N6" s="30">
        <v>0.3</v>
      </c>
      <c r="O6" s="31">
        <v>1</v>
      </c>
      <c r="P6" s="31">
        <v>1</v>
      </c>
      <c r="Q6" s="42" t="s">
        <v>2411</v>
      </c>
    </row>
    <row r="7" spans="1:17" ht="132.75" thickTop="1" thickBot="1" x14ac:dyDescent="0.3">
      <c r="A7" s="25">
        <v>54</v>
      </c>
      <c r="B7" s="26" t="s">
        <v>460</v>
      </c>
      <c r="C7" s="27" t="s">
        <v>203</v>
      </c>
      <c r="D7" s="27" t="s">
        <v>762</v>
      </c>
      <c r="E7" s="27" t="s">
        <v>209</v>
      </c>
      <c r="F7" s="27" t="s">
        <v>210</v>
      </c>
      <c r="G7" s="27" t="s">
        <v>122</v>
      </c>
      <c r="H7" s="28">
        <v>1</v>
      </c>
      <c r="I7" s="27" t="s">
        <v>153</v>
      </c>
      <c r="J7" s="27" t="s">
        <v>126</v>
      </c>
      <c r="K7" s="29" t="s">
        <v>761</v>
      </c>
      <c r="L7" s="29"/>
      <c r="M7" s="30">
        <v>1</v>
      </c>
      <c r="N7" s="30">
        <v>1</v>
      </c>
      <c r="O7" s="31">
        <v>1</v>
      </c>
      <c r="P7" s="31">
        <v>1</v>
      </c>
      <c r="Q7" s="42" t="s">
        <v>2412</v>
      </c>
    </row>
    <row r="8" spans="1:17" ht="80.25" thickTop="1" thickBot="1" x14ac:dyDescent="0.3">
      <c r="A8" s="25">
        <v>105</v>
      </c>
      <c r="B8" s="26" t="s">
        <v>485</v>
      </c>
      <c r="C8" s="27" t="s">
        <v>154</v>
      </c>
      <c r="D8" s="27" t="s">
        <v>165</v>
      </c>
      <c r="E8" s="27" t="s">
        <v>155</v>
      </c>
      <c r="F8" s="27" t="s">
        <v>486</v>
      </c>
      <c r="G8" s="27" t="s">
        <v>122</v>
      </c>
      <c r="H8" s="28">
        <v>0.9</v>
      </c>
      <c r="I8" s="27" t="s">
        <v>132</v>
      </c>
      <c r="J8" s="27" t="s">
        <v>126</v>
      </c>
      <c r="K8" s="29" t="s">
        <v>87</v>
      </c>
      <c r="L8" s="29"/>
      <c r="M8" s="30">
        <v>0.9</v>
      </c>
      <c r="N8" s="30">
        <v>1.1533333333333333</v>
      </c>
      <c r="O8" s="31">
        <v>1.2814814814814814</v>
      </c>
      <c r="P8" s="31">
        <v>1.2814814814814814</v>
      </c>
      <c r="Q8" s="42" t="s">
        <v>2413</v>
      </c>
    </row>
    <row r="9" spans="1:17" ht="34.5" thickTop="1" x14ac:dyDescent="0.35">
      <c r="M9" s="320"/>
      <c r="N9" s="320"/>
      <c r="O9" s="317" t="s">
        <v>157</v>
      </c>
      <c r="P9" s="318">
        <v>1.2562962962962962</v>
      </c>
      <c r="Q9" s="319" t="s">
        <v>158</v>
      </c>
    </row>
    <row r="10" spans="1:17" x14ac:dyDescent="0.35">
      <c r="Q10" s="321"/>
    </row>
    <row r="11" spans="1:17" x14ac:dyDescent="0.35">
      <c r="Q11" s="321"/>
    </row>
    <row r="12" spans="1:17" x14ac:dyDescent="0.35">
      <c r="Q12" s="321"/>
    </row>
  </sheetData>
  <sheetProtection algorithmName="SHA-512" hashValue="jnuSUV6qvdbuz+xSlK1+V9BX4mrszIHLutnv+0YRZbxSxWFKcBuuTYZ4Rfa2Wg6HaLN5hKlYB4921DqVlETmXg==" saltValue="DsG+8xshPbN90sneRii/Zg==" spinCount="100000" sheet="1" formatCells="0" formatColumns="0"/>
  <autoFilter ref="A3:Q8" xr:uid="{00000000-0001-0000-0400-000000000000}"/>
  <conditionalFormatting sqref="B4:B8">
    <cfRule type="containsText" dxfId="3139" priority="44" operator="containsText" text="Normatividad al Servicio del Cambio / Procesos">
      <formula>NOT(ISERROR(SEARCH("Normatividad al Servicio del Cambio / Procesos",B4)))</formula>
    </cfRule>
    <cfRule type="containsText" dxfId="3138" priority="72" operator="containsText" text="Transparencia y Cercanía al Ciudadano / Grupos de Interés ">
      <formula>NOT(ISERROR(SEARCH("Transparencia y Cercanía al Ciudadano / Grupos de Interés ",B4)))</formula>
    </cfRule>
    <cfRule type="containsText" dxfId="3137" priority="73" operator="containsText" text="Apoyo a la Modernización DIAN / Procesos">
      <formula>NOT(ISERROR(SEARCH("Apoyo a la Modernización DIAN / Procesos",B4)))</formula>
    </cfRule>
    <cfRule type="containsText" dxfId="3136" priority="74" operator="containsText" text="Transformación Cultural y Gestión del Cambio / Talento Humano">
      <formula>NOT(ISERROR(SEARCH("Transformación Cultural y Gestión del Cambio / Talento Humano",B4)))</formula>
    </cfRule>
    <cfRule type="containsText" dxfId="3135" priority="75"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8 F4:G8">
    <cfRule type="containsText" dxfId="3134" priority="59" operator="containsText" text="Modernización y Gestión Integral de Procesos del Negocio / Procesos">
      <formula>NOT(ISERROR(SEARCH("Modernización y Gestión Integral de Procesos del Negocio / Procesos",C4)))</formula>
    </cfRule>
    <cfRule type="containsText" dxfId="3133" priority="60" operator="containsText" text="Transparencia y Cercanía al Ciudadano / Grupos de Interés">
      <formula>NOT(ISERROR(SEARCH("Transparencia y Cercanía al Ciudadano / Grupos de Interés",C4)))</formula>
    </cfRule>
    <cfRule type="containsText" dxfId="3132" priority="61" operator="containsText" text="Legitimidad y Sostenibilidad Fiscal / Resultados">
      <formula>NOT(ISERROR(SEARCH("Legitimidad y Sostenibilidad Fiscal / Resultados",C4)))</formula>
    </cfRule>
  </conditionalFormatting>
  <conditionalFormatting sqref="F4:G8 C4:D8">
    <cfRule type="containsText" dxfId="3131" priority="58" operator="containsText" text="Aprendizaje y Crecimiento / Talento Humano">
      <formula>NOT(ISERROR(SEARCH("Aprendizaje y Crecimiento / Talento Humano",C4)))</formula>
    </cfRule>
  </conditionalFormatting>
  <conditionalFormatting sqref="F4:G8 I4:J8">
    <cfRule type="containsText" dxfId="3130" priority="45" operator="containsText" text="Aprendizaje y Crecimiento / Talento Humano">
      <formula>NOT(ISERROR(SEARCH("Aprendizaje y Crecimiento / Talento Humano",F4)))</formula>
    </cfRule>
    <cfRule type="containsText" dxfId="3129" priority="46" operator="containsText" text="Modernización y Gestión Integral de Procesos del Negocio / Procesos">
      <formula>NOT(ISERROR(SEARCH("Modernización y Gestión Integral de Procesos del Negocio / Procesos",F4)))</formula>
    </cfRule>
    <cfRule type="containsText" dxfId="3128" priority="47" operator="containsText" text="Transparencia y Cercanía al Ciudadano / Grupos de Interés">
      <formula>NOT(ISERROR(SEARCH("Transparencia y Cercanía al Ciudadano / Grupos de Interés",F4)))</formula>
    </cfRule>
    <cfRule type="containsText" dxfId="3127" priority="48" operator="containsText" text="Legitimidad y Sostenibilidad Fiscal / Resultados">
      <formula>NOT(ISERROR(SEARCH("Legitimidad y Sostenibilidad Fiscal / Resultados",F4)))</formula>
    </cfRule>
  </conditionalFormatting>
  <conditionalFormatting sqref="H4:H8">
    <cfRule type="expression" dxfId="3126" priority="51">
      <formula>$G4&lt;&gt;"Porcentaje"</formula>
    </cfRule>
    <cfRule type="expression" dxfId="3125" priority="52">
      <formula>$G4="Porcentaje"</formula>
    </cfRule>
  </conditionalFormatting>
  <conditionalFormatting sqref="O4:O8">
    <cfRule type="containsText" dxfId="3124" priority="62" operator="containsText" text="Sin medición en la vigencia">
      <formula>NOT(ISERROR(SEARCH("Sin medición en la vigencia",O4)))</formula>
    </cfRule>
    <cfRule type="cellIs" dxfId="3123" priority="63" operator="greaterThan">
      <formula>1.1</formula>
    </cfRule>
    <cfRule type="cellIs" dxfId="3122" priority="64" operator="between">
      <formula>100%</formula>
      <formula>110%</formula>
    </cfRule>
    <cfRule type="cellIs" dxfId="3121" priority="65" operator="between">
      <formula>70%</formula>
      <formula>99.9999999%</formula>
    </cfRule>
    <cfRule type="cellIs" dxfId="3120" priority="66" operator="between">
      <formula>0</formula>
      <formula>0.6999999999999</formula>
    </cfRule>
  </conditionalFormatting>
  <conditionalFormatting sqref="P4:P8">
    <cfRule type="cellIs" dxfId="3119" priority="68" operator="greaterThan">
      <formula>1.1</formula>
    </cfRule>
    <cfRule type="cellIs" dxfId="3118" priority="69" operator="between">
      <formula>100%</formula>
      <formula>110%</formula>
    </cfRule>
    <cfRule type="cellIs" dxfId="3117" priority="70" operator="between">
      <formula>70%</formula>
      <formula>99.9999999%</formula>
    </cfRule>
    <cfRule type="cellIs" dxfId="3116" priority="71" operator="between">
      <formula>0</formula>
      <formula>0.6999999999999</formula>
    </cfRule>
  </conditionalFormatting>
  <conditionalFormatting sqref="M4:N8">
    <cfRule type="expression" dxfId="3115" priority="49">
      <formula>$G4&lt;&gt;"Porcentaje"</formula>
    </cfRule>
    <cfRule type="expression" dxfId="3114" priority="50">
      <formula>$G4="Porcentaje"</formula>
    </cfRule>
  </conditionalFormatting>
  <hyperlinks>
    <hyperlink ref="Q9" location="Principal!A1" display="volver al índice" xr:uid="{26EDB2E5-C19A-4E8D-805F-72DDD214F2F0}"/>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7" operator="containsText" id="{451B9AC4-EB31-4945-A2CA-7A60EE56BA1D}">
            <xm:f>NOT(ISERROR(SEARCH("-",P4)))</xm:f>
            <xm:f>"-"</xm:f>
            <x14:dxf>
              <fill>
                <patternFill>
                  <bgColor rgb="FF000000"/>
                </patternFill>
              </fill>
            </x14:dxf>
          </x14:cfRule>
          <xm:sqref>P4:P8</xm:sqref>
        </x14:conditionalFormatting>
      </x14:conditionalFormattings>
    </ext>
  </extLs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B2AC-EF6F-4CDF-975A-0C4191FB343F}">
  <sheetPr codeName="Sheet29">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15</v>
      </c>
      <c r="E1" s="9" t="s">
        <v>564</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t="s">
        <v>565</v>
      </c>
      <c r="M4" s="30">
        <v>0.66500000000000004</v>
      </c>
      <c r="N4" s="30">
        <v>0.66500000000000004</v>
      </c>
      <c r="O4" s="31">
        <v>1</v>
      </c>
      <c r="P4" s="31">
        <v>1</v>
      </c>
      <c r="Q4" s="42" t="s">
        <v>2819</v>
      </c>
    </row>
    <row r="5" spans="1:17" ht="39" thickTop="1" thickBot="1" x14ac:dyDescent="0.3">
      <c r="A5" s="25">
        <v>132</v>
      </c>
      <c r="B5" s="26" t="s">
        <v>438</v>
      </c>
      <c r="C5" s="27" t="s">
        <v>127</v>
      </c>
      <c r="D5" s="27" t="s">
        <v>358</v>
      </c>
      <c r="E5" s="27" t="s">
        <v>442</v>
      </c>
      <c r="F5" s="27" t="s">
        <v>442</v>
      </c>
      <c r="G5" s="27" t="s">
        <v>231</v>
      </c>
      <c r="H5" s="28">
        <v>46377500000</v>
      </c>
      <c r="I5" s="27" t="s">
        <v>123</v>
      </c>
      <c r="J5" s="27" t="s">
        <v>124</v>
      </c>
      <c r="K5" s="29" t="s">
        <v>238</v>
      </c>
      <c r="L5" s="42" t="s">
        <v>566</v>
      </c>
      <c r="M5" s="30">
        <v>46377500000</v>
      </c>
      <c r="N5" s="30">
        <v>65992668767</v>
      </c>
      <c r="O5" s="31">
        <v>1.422945798436742</v>
      </c>
      <c r="P5" s="31">
        <v>1.422945798436742</v>
      </c>
      <c r="Q5" s="42" t="s">
        <v>2819</v>
      </c>
    </row>
    <row r="6" spans="1:17" ht="33" thickTop="1" thickBot="1" x14ac:dyDescent="0.3">
      <c r="A6" s="25">
        <v>65</v>
      </c>
      <c r="B6" s="26" t="s">
        <v>438</v>
      </c>
      <c r="C6" s="27" t="s">
        <v>127</v>
      </c>
      <c r="D6" s="27" t="s">
        <v>128</v>
      </c>
      <c r="E6" s="27" t="s">
        <v>359</v>
      </c>
      <c r="F6" s="27" t="s">
        <v>360</v>
      </c>
      <c r="G6" s="27" t="s">
        <v>122</v>
      </c>
      <c r="H6" s="28">
        <v>1</v>
      </c>
      <c r="I6" s="27" t="s">
        <v>132</v>
      </c>
      <c r="J6" s="27" t="s">
        <v>126</v>
      </c>
      <c r="K6" s="29" t="s">
        <v>15</v>
      </c>
      <c r="L6" s="42" t="s">
        <v>565</v>
      </c>
      <c r="M6" s="30">
        <v>1</v>
      </c>
      <c r="N6" s="30">
        <v>1</v>
      </c>
      <c r="O6" s="31">
        <v>1</v>
      </c>
      <c r="P6" s="31">
        <v>1</v>
      </c>
      <c r="Q6" s="42" t="s">
        <v>2819</v>
      </c>
    </row>
    <row r="7" spans="1:17" ht="151.5" thickTop="1" thickBot="1" x14ac:dyDescent="0.3">
      <c r="A7" s="25">
        <v>2</v>
      </c>
      <c r="B7" s="26" t="s">
        <v>438</v>
      </c>
      <c r="C7" s="27" t="s">
        <v>127</v>
      </c>
      <c r="D7" s="27" t="s">
        <v>265</v>
      </c>
      <c r="E7" s="27" t="s">
        <v>444</v>
      </c>
      <c r="F7" s="27" t="s">
        <v>445</v>
      </c>
      <c r="G7" s="27" t="s">
        <v>440</v>
      </c>
      <c r="H7" s="28">
        <v>203193.16824954862</v>
      </c>
      <c r="I7" s="27" t="s">
        <v>123</v>
      </c>
      <c r="J7" s="27" t="s">
        <v>124</v>
      </c>
      <c r="K7" s="29" t="s">
        <v>45</v>
      </c>
      <c r="L7" s="42" t="s">
        <v>567</v>
      </c>
      <c r="M7" s="30">
        <v>203193.16824954862</v>
      </c>
      <c r="N7" s="30">
        <v>205417</v>
      </c>
      <c r="O7" s="31">
        <v>1.0109444218504444</v>
      </c>
      <c r="P7" s="31">
        <v>1.0109444218504444</v>
      </c>
      <c r="Q7" s="42" t="s">
        <v>2820</v>
      </c>
    </row>
    <row r="8" spans="1:17" ht="114" thickTop="1" thickBot="1" x14ac:dyDescent="0.3">
      <c r="A8" s="25">
        <v>133</v>
      </c>
      <c r="B8" s="26" t="s">
        <v>438</v>
      </c>
      <c r="C8" s="27" t="s">
        <v>127</v>
      </c>
      <c r="D8" s="27" t="s">
        <v>358</v>
      </c>
      <c r="E8" s="27" t="s">
        <v>237</v>
      </c>
      <c r="F8" s="27" t="s">
        <v>237</v>
      </c>
      <c r="G8" s="27" t="s">
        <v>231</v>
      </c>
      <c r="H8" s="28">
        <v>59901000000</v>
      </c>
      <c r="I8" s="27" t="s">
        <v>123</v>
      </c>
      <c r="J8" s="27" t="s">
        <v>124</v>
      </c>
      <c r="K8" s="29" t="s">
        <v>238</v>
      </c>
      <c r="L8" s="42" t="s">
        <v>566</v>
      </c>
      <c r="M8" s="30">
        <v>59901000000</v>
      </c>
      <c r="N8" s="30">
        <v>97926491711</v>
      </c>
      <c r="O8" s="31">
        <v>1.6348056244636984</v>
      </c>
      <c r="P8" s="31">
        <v>1.6348056244636984</v>
      </c>
      <c r="Q8" s="42" t="s">
        <v>2821</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t="s">
        <v>565</v>
      </c>
      <c r="M9" s="30">
        <v>1</v>
      </c>
      <c r="N9" s="30">
        <v>1</v>
      </c>
      <c r="O9" s="31">
        <v>1</v>
      </c>
      <c r="P9" s="31">
        <v>1</v>
      </c>
      <c r="Q9" s="42" t="s">
        <v>2822</v>
      </c>
    </row>
    <row r="10" spans="1:17" ht="114"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t="s">
        <v>378</v>
      </c>
      <c r="M10" s="30">
        <v>0.95</v>
      </c>
      <c r="N10" s="30">
        <v>0.96899999999999997</v>
      </c>
      <c r="O10" s="31">
        <v>1.02</v>
      </c>
      <c r="P10" s="31">
        <v>1.02</v>
      </c>
      <c r="Q10" s="42" t="s">
        <v>2823</v>
      </c>
    </row>
    <row r="11" spans="1:17" ht="39"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t="s">
        <v>378</v>
      </c>
      <c r="M11" s="30">
        <v>0.95</v>
      </c>
      <c r="N11" s="30">
        <v>0.96499999999999997</v>
      </c>
      <c r="O11" s="31">
        <v>1.0157894736842106</v>
      </c>
      <c r="P11" s="31">
        <v>1.0157894736842106</v>
      </c>
      <c r="Q11" s="42" t="s">
        <v>2824</v>
      </c>
    </row>
    <row r="12" spans="1:17" ht="95.25" thickTop="1" thickBot="1" x14ac:dyDescent="0.3">
      <c r="A12" s="25">
        <v>4</v>
      </c>
      <c r="B12" s="26" t="s">
        <v>438</v>
      </c>
      <c r="C12" s="27" t="s">
        <v>127</v>
      </c>
      <c r="D12" s="27" t="s">
        <v>268</v>
      </c>
      <c r="E12" s="27" t="s">
        <v>269</v>
      </c>
      <c r="F12" s="27" t="s">
        <v>447</v>
      </c>
      <c r="G12" s="27" t="s">
        <v>207</v>
      </c>
      <c r="H12" s="28">
        <v>520</v>
      </c>
      <c r="I12" s="27" t="s">
        <v>123</v>
      </c>
      <c r="J12" s="27" t="s">
        <v>124</v>
      </c>
      <c r="K12" s="29" t="s">
        <v>45</v>
      </c>
      <c r="L12" s="42">
        <v>0</v>
      </c>
      <c r="M12" s="30">
        <v>520</v>
      </c>
      <c r="N12" s="30">
        <v>518</v>
      </c>
      <c r="O12" s="31">
        <v>0.99615384615384617</v>
      </c>
      <c r="P12" s="31">
        <v>0.99615384615384617</v>
      </c>
      <c r="Q12" s="42" t="s">
        <v>2825</v>
      </c>
    </row>
    <row r="13" spans="1:17" ht="48.75"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t="s">
        <v>393</v>
      </c>
      <c r="M13" s="30">
        <v>1</v>
      </c>
      <c r="N13" s="30">
        <v>1</v>
      </c>
      <c r="O13" s="31">
        <v>1</v>
      </c>
      <c r="P13" s="31">
        <v>1</v>
      </c>
      <c r="Q13" s="42" t="s">
        <v>2826</v>
      </c>
    </row>
    <row r="14" spans="1:17" ht="80.25" thickTop="1" thickBot="1" x14ac:dyDescent="0.3">
      <c r="A14" s="208">
        <v>20</v>
      </c>
      <c r="B14" s="209" t="s">
        <v>449</v>
      </c>
      <c r="C14" s="210" t="s">
        <v>160</v>
      </c>
      <c r="D14" s="210" t="s">
        <v>402</v>
      </c>
      <c r="E14" s="210" t="s">
        <v>452</v>
      </c>
      <c r="F14" s="210" t="s">
        <v>453</v>
      </c>
      <c r="G14" s="210" t="s">
        <v>122</v>
      </c>
      <c r="H14" s="211">
        <v>1</v>
      </c>
      <c r="I14" s="210" t="s">
        <v>130</v>
      </c>
      <c r="J14" s="210" t="s">
        <v>126</v>
      </c>
      <c r="K14" s="212" t="s">
        <v>51</v>
      </c>
      <c r="L14" s="213" t="s">
        <v>393</v>
      </c>
      <c r="M14" s="214">
        <v>1</v>
      </c>
      <c r="N14" s="214">
        <v>0</v>
      </c>
      <c r="O14" s="215" t="s">
        <v>406</v>
      </c>
      <c r="P14" s="215" t="s">
        <v>291</v>
      </c>
      <c r="Q14" s="213" t="s">
        <v>2827</v>
      </c>
    </row>
    <row r="15" spans="1:17" ht="114" thickTop="1" thickBot="1" x14ac:dyDescent="0.3">
      <c r="A15" s="25">
        <v>26</v>
      </c>
      <c r="B15" s="26" t="s">
        <v>449</v>
      </c>
      <c r="C15" s="27" t="s">
        <v>160</v>
      </c>
      <c r="D15" s="27" t="s">
        <v>278</v>
      </c>
      <c r="E15" s="27" t="s">
        <v>454</v>
      </c>
      <c r="F15" s="27" t="s">
        <v>455</v>
      </c>
      <c r="G15" s="27" t="s">
        <v>207</v>
      </c>
      <c r="H15" s="28">
        <v>8</v>
      </c>
      <c r="I15" s="27" t="s">
        <v>132</v>
      </c>
      <c r="J15" s="27" t="s">
        <v>124</v>
      </c>
      <c r="K15" s="29" t="s">
        <v>270</v>
      </c>
      <c r="L15" s="42" t="s">
        <v>393</v>
      </c>
      <c r="M15" s="30">
        <v>8</v>
      </c>
      <c r="N15" s="30">
        <v>4</v>
      </c>
      <c r="O15" s="31">
        <v>0.5</v>
      </c>
      <c r="P15" s="31">
        <v>0.5</v>
      </c>
      <c r="Q15" s="356" t="s">
        <v>2828</v>
      </c>
    </row>
    <row r="16" spans="1:17" ht="76.5" thickTop="1" thickBot="1" x14ac:dyDescent="0.3">
      <c r="A16" s="25">
        <v>27</v>
      </c>
      <c r="B16" s="26" t="s">
        <v>449</v>
      </c>
      <c r="C16" s="27" t="s">
        <v>160</v>
      </c>
      <c r="D16" s="27" t="s">
        <v>277</v>
      </c>
      <c r="E16" s="27" t="s">
        <v>456</v>
      </c>
      <c r="F16" s="27" t="s">
        <v>457</v>
      </c>
      <c r="G16" s="27" t="s">
        <v>207</v>
      </c>
      <c r="H16" s="28">
        <v>18</v>
      </c>
      <c r="I16" s="27" t="s">
        <v>132</v>
      </c>
      <c r="J16" s="27" t="s">
        <v>124</v>
      </c>
      <c r="K16" s="29" t="s">
        <v>270</v>
      </c>
      <c r="L16" s="42" t="s">
        <v>393</v>
      </c>
      <c r="M16" s="30">
        <v>18</v>
      </c>
      <c r="N16" s="30">
        <v>13</v>
      </c>
      <c r="O16" s="31">
        <v>0.72222222222222221</v>
      </c>
      <c r="P16" s="31">
        <v>0.72222222222222221</v>
      </c>
      <c r="Q16" s="42" t="s">
        <v>2829</v>
      </c>
    </row>
    <row r="17" spans="1:17" ht="33"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42" t="s">
        <v>565</v>
      </c>
      <c r="M17" s="30">
        <v>10.199999999999999</v>
      </c>
      <c r="N17" s="30">
        <v>10</v>
      </c>
      <c r="O17" s="31">
        <v>1.02</v>
      </c>
      <c r="P17" s="31">
        <v>1.02</v>
      </c>
      <c r="Q17" s="42" t="s">
        <v>2830</v>
      </c>
    </row>
    <row r="18" spans="1:17" ht="64.5" thickTop="1" thickBot="1" x14ac:dyDescent="0.3">
      <c r="A18" s="25">
        <v>9</v>
      </c>
      <c r="B18" s="26" t="s">
        <v>449</v>
      </c>
      <c r="C18" s="27" t="s">
        <v>133</v>
      </c>
      <c r="D18" s="27" t="s">
        <v>275</v>
      </c>
      <c r="E18" s="27" t="s">
        <v>458</v>
      </c>
      <c r="F18" s="27" t="s">
        <v>459</v>
      </c>
      <c r="G18" s="27" t="s">
        <v>122</v>
      </c>
      <c r="H18" s="28">
        <v>1</v>
      </c>
      <c r="I18" s="27" t="s">
        <v>132</v>
      </c>
      <c r="J18" s="27" t="s">
        <v>124</v>
      </c>
      <c r="K18" s="29" t="s">
        <v>57</v>
      </c>
      <c r="L18" s="42" t="s">
        <v>393</v>
      </c>
      <c r="M18" s="30">
        <v>1</v>
      </c>
      <c r="N18" s="30">
        <v>1</v>
      </c>
      <c r="O18" s="31">
        <v>1</v>
      </c>
      <c r="P18" s="31">
        <v>1</v>
      </c>
      <c r="Q18" s="42" t="s">
        <v>2831</v>
      </c>
    </row>
    <row r="19" spans="1:17" ht="48.75" thickTop="1" thickBot="1" x14ac:dyDescent="0.3">
      <c r="A19" s="25">
        <v>71</v>
      </c>
      <c r="B19" s="26" t="s">
        <v>460</v>
      </c>
      <c r="C19" s="27" t="s">
        <v>149</v>
      </c>
      <c r="D19" s="27" t="s">
        <v>461</v>
      </c>
      <c r="E19" s="27" t="s">
        <v>174</v>
      </c>
      <c r="F19" s="27" t="s">
        <v>462</v>
      </c>
      <c r="G19" s="27" t="s">
        <v>122</v>
      </c>
      <c r="H19" s="28">
        <v>1</v>
      </c>
      <c r="I19" s="27" t="s">
        <v>153</v>
      </c>
      <c r="J19" s="27" t="s">
        <v>126</v>
      </c>
      <c r="K19" s="29" t="s">
        <v>13</v>
      </c>
      <c r="L19" s="42" t="s">
        <v>565</v>
      </c>
      <c r="M19" s="30">
        <v>1</v>
      </c>
      <c r="N19" s="30">
        <v>1</v>
      </c>
      <c r="O19" s="31">
        <v>1</v>
      </c>
      <c r="P19" s="31">
        <v>1</v>
      </c>
      <c r="Q19" s="42" t="s">
        <v>2832</v>
      </c>
    </row>
    <row r="20" spans="1:17" ht="48.75" thickTop="1" thickBot="1" x14ac:dyDescent="0.3">
      <c r="A20" s="25">
        <v>134</v>
      </c>
      <c r="B20" s="26" t="s">
        <v>460</v>
      </c>
      <c r="C20" s="27" t="s">
        <v>203</v>
      </c>
      <c r="D20" s="27" t="s">
        <v>239</v>
      </c>
      <c r="E20" s="27" t="s">
        <v>463</v>
      </c>
      <c r="F20" s="27" t="s">
        <v>464</v>
      </c>
      <c r="G20" s="27" t="s">
        <v>207</v>
      </c>
      <c r="H20" s="28">
        <v>81</v>
      </c>
      <c r="I20" s="27" t="s">
        <v>132</v>
      </c>
      <c r="J20" s="27" t="s">
        <v>124</v>
      </c>
      <c r="K20" s="29" t="s">
        <v>238</v>
      </c>
      <c r="L20" s="42" t="s">
        <v>566</v>
      </c>
      <c r="M20" s="30">
        <v>81</v>
      </c>
      <c r="N20" s="30">
        <v>85</v>
      </c>
      <c r="O20" s="31">
        <v>1.0493827160493827</v>
      </c>
      <c r="P20" s="31">
        <v>1.0493827160493827</v>
      </c>
      <c r="Q20" s="42" t="s">
        <v>2833</v>
      </c>
    </row>
    <row r="21" spans="1:17" ht="48.75" thickTop="1" thickBot="1" x14ac:dyDescent="0.3">
      <c r="A21" s="25">
        <v>235</v>
      </c>
      <c r="B21" s="26" t="s">
        <v>460</v>
      </c>
      <c r="C21" s="27" t="s">
        <v>194</v>
      </c>
      <c r="D21" s="27" t="s">
        <v>389</v>
      </c>
      <c r="E21" s="27" t="s">
        <v>246</v>
      </c>
      <c r="F21" s="27" t="s">
        <v>247</v>
      </c>
      <c r="G21" s="27" t="s">
        <v>440</v>
      </c>
      <c r="H21" s="28">
        <v>41000000</v>
      </c>
      <c r="I21" s="27" t="s">
        <v>123</v>
      </c>
      <c r="J21" s="27" t="s">
        <v>124</v>
      </c>
      <c r="K21" s="29" t="s">
        <v>36</v>
      </c>
      <c r="L21" s="42" t="s">
        <v>568</v>
      </c>
      <c r="M21" s="30">
        <v>41000000</v>
      </c>
      <c r="N21" s="30">
        <v>51050660.900000006</v>
      </c>
      <c r="O21" s="31">
        <v>1.2451380707317075</v>
      </c>
      <c r="P21" s="31">
        <v>1.2451380707317075</v>
      </c>
      <c r="Q21" s="42" t="s">
        <v>2834</v>
      </c>
    </row>
    <row r="22" spans="1:17" ht="48.75" thickTop="1" thickBot="1" x14ac:dyDescent="0.3">
      <c r="A22" s="25">
        <v>135</v>
      </c>
      <c r="B22" s="26" t="s">
        <v>460</v>
      </c>
      <c r="C22" s="27" t="s">
        <v>203</v>
      </c>
      <c r="D22" s="27" t="s">
        <v>465</v>
      </c>
      <c r="E22" s="27" t="s">
        <v>465</v>
      </c>
      <c r="F22" s="27" t="s">
        <v>466</v>
      </c>
      <c r="G22" s="27" t="s">
        <v>207</v>
      </c>
      <c r="H22" s="28">
        <v>13</v>
      </c>
      <c r="I22" s="27" t="s">
        <v>132</v>
      </c>
      <c r="J22" s="27" t="s">
        <v>124</v>
      </c>
      <c r="K22" s="29" t="s">
        <v>238</v>
      </c>
      <c r="L22" s="42" t="s">
        <v>566</v>
      </c>
      <c r="M22" s="30">
        <v>13</v>
      </c>
      <c r="N22" s="30">
        <v>14</v>
      </c>
      <c r="O22" s="31">
        <v>1.0769230769230769</v>
      </c>
      <c r="P22" s="31">
        <v>1.0769230769230769</v>
      </c>
      <c r="Q22" s="42" t="s">
        <v>2835</v>
      </c>
    </row>
    <row r="23" spans="1:17" ht="73.5" thickTop="1" thickBot="1" x14ac:dyDescent="0.3">
      <c r="A23" s="25">
        <v>104</v>
      </c>
      <c r="B23" s="26" t="s">
        <v>460</v>
      </c>
      <c r="C23" s="27" t="s">
        <v>194</v>
      </c>
      <c r="D23" s="27" t="s">
        <v>319</v>
      </c>
      <c r="E23" s="27" t="s">
        <v>320</v>
      </c>
      <c r="F23" s="27" t="s">
        <v>467</v>
      </c>
      <c r="G23" s="27" t="s">
        <v>122</v>
      </c>
      <c r="H23" s="28">
        <v>0.84807873084623897</v>
      </c>
      <c r="I23" s="27" t="s">
        <v>123</v>
      </c>
      <c r="J23" s="27" t="s">
        <v>261</v>
      </c>
      <c r="K23" s="29" t="s">
        <v>87</v>
      </c>
      <c r="L23" s="42" t="s">
        <v>378</v>
      </c>
      <c r="M23" s="30">
        <v>0.84807873084623897</v>
      </c>
      <c r="N23" s="30">
        <v>0.81231782003508279</v>
      </c>
      <c r="O23" s="31">
        <v>0.95783302951664306</v>
      </c>
      <c r="P23" s="31">
        <v>0.95783302951664306</v>
      </c>
      <c r="Q23" s="360" t="s">
        <v>2836</v>
      </c>
    </row>
    <row r="24" spans="1:17" ht="57.7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42">
        <v>0</v>
      </c>
      <c r="M24" s="30">
        <v>1</v>
      </c>
      <c r="N24" s="30">
        <v>1</v>
      </c>
      <c r="O24" s="31">
        <v>1</v>
      </c>
      <c r="P24" s="31">
        <v>1</v>
      </c>
      <c r="Q24" s="42" t="s">
        <v>2837</v>
      </c>
    </row>
    <row r="25" spans="1:17" ht="64.5" thickTop="1" thickBot="1" x14ac:dyDescent="0.3">
      <c r="A25" s="25">
        <v>10</v>
      </c>
      <c r="B25" s="26" t="s">
        <v>460</v>
      </c>
      <c r="C25" s="27" t="s">
        <v>160</v>
      </c>
      <c r="D25" s="27" t="s">
        <v>405</v>
      </c>
      <c r="E25" s="27" t="s">
        <v>469</v>
      </c>
      <c r="F25" s="27" t="s">
        <v>470</v>
      </c>
      <c r="G25" s="27" t="s">
        <v>207</v>
      </c>
      <c r="H25" s="28">
        <v>1</v>
      </c>
      <c r="I25" s="27" t="s">
        <v>132</v>
      </c>
      <c r="J25" s="27" t="s">
        <v>124</v>
      </c>
      <c r="K25" s="29" t="s">
        <v>270</v>
      </c>
      <c r="L25" s="42">
        <v>0</v>
      </c>
      <c r="M25" s="30">
        <v>1</v>
      </c>
      <c r="N25" s="30">
        <v>0</v>
      </c>
      <c r="O25" s="31" t="s">
        <v>406</v>
      </c>
      <c r="P25" s="31" t="s">
        <v>291</v>
      </c>
      <c r="Q25" s="42"/>
    </row>
    <row r="26" spans="1:17" ht="48.75" thickTop="1" thickBot="1" x14ac:dyDescent="0.3">
      <c r="A26" s="25">
        <v>11</v>
      </c>
      <c r="B26" s="26" t="s">
        <v>460</v>
      </c>
      <c r="C26" s="27" t="s">
        <v>203</v>
      </c>
      <c r="D26" s="27" t="s">
        <v>471</v>
      </c>
      <c r="E26" s="27" t="s">
        <v>472</v>
      </c>
      <c r="F26" s="27" t="s">
        <v>473</v>
      </c>
      <c r="G26" s="27" t="s">
        <v>207</v>
      </c>
      <c r="H26" s="28">
        <v>980</v>
      </c>
      <c r="I26" s="27" t="s">
        <v>123</v>
      </c>
      <c r="J26" s="27" t="s">
        <v>124</v>
      </c>
      <c r="K26" s="29" t="s">
        <v>49</v>
      </c>
      <c r="L26" s="42">
        <v>0</v>
      </c>
      <c r="M26" s="30">
        <v>980</v>
      </c>
      <c r="N26" s="30">
        <v>0</v>
      </c>
      <c r="O26" s="31">
        <v>0</v>
      </c>
      <c r="P26" s="31">
        <v>0</v>
      </c>
      <c r="Q26" s="361" t="s">
        <v>2838</v>
      </c>
    </row>
    <row r="27" spans="1:17" ht="48.75" thickTop="1" thickBot="1" x14ac:dyDescent="0.3">
      <c r="A27" s="25">
        <v>12</v>
      </c>
      <c r="B27" s="26" t="s">
        <v>460</v>
      </c>
      <c r="C27" s="27" t="s">
        <v>203</v>
      </c>
      <c r="D27" s="27" t="s">
        <v>475</v>
      </c>
      <c r="E27" s="27" t="s">
        <v>476</v>
      </c>
      <c r="F27" s="27" t="s">
        <v>477</v>
      </c>
      <c r="G27" s="27" t="s">
        <v>207</v>
      </c>
      <c r="H27" s="28">
        <v>500</v>
      </c>
      <c r="I27" s="27" t="s">
        <v>123</v>
      </c>
      <c r="J27" s="27" t="s">
        <v>124</v>
      </c>
      <c r="K27" s="29" t="s">
        <v>49</v>
      </c>
      <c r="L27" s="42">
        <v>0</v>
      </c>
      <c r="M27" s="30">
        <v>500</v>
      </c>
      <c r="N27" s="30">
        <v>0</v>
      </c>
      <c r="O27" s="31">
        <v>0</v>
      </c>
      <c r="P27" s="31">
        <v>0</v>
      </c>
      <c r="Q27" s="362" t="s">
        <v>2839</v>
      </c>
    </row>
    <row r="28" spans="1:17" ht="48.75" thickTop="1" thickBot="1" x14ac:dyDescent="0.3">
      <c r="A28" s="25">
        <v>23</v>
      </c>
      <c r="B28" s="26" t="s">
        <v>460</v>
      </c>
      <c r="C28" s="27" t="s">
        <v>194</v>
      </c>
      <c r="D28" s="27" t="s">
        <v>389</v>
      </c>
      <c r="E28" s="27" t="s">
        <v>478</v>
      </c>
      <c r="F28" s="27" t="s">
        <v>479</v>
      </c>
      <c r="G28" s="27" t="s">
        <v>207</v>
      </c>
      <c r="H28" s="28">
        <v>1</v>
      </c>
      <c r="I28" s="27" t="s">
        <v>123</v>
      </c>
      <c r="J28" s="27" t="s">
        <v>124</v>
      </c>
      <c r="K28" s="29" t="s">
        <v>36</v>
      </c>
      <c r="L28" s="42">
        <v>0</v>
      </c>
      <c r="M28" s="30">
        <v>1</v>
      </c>
      <c r="N28" s="30">
        <v>0</v>
      </c>
      <c r="O28" s="31" t="s">
        <v>406</v>
      </c>
      <c r="P28" s="31" t="s">
        <v>291</v>
      </c>
      <c r="Q28" s="356" t="s">
        <v>2840</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42" t="s">
        <v>565</v>
      </c>
      <c r="M29" s="30">
        <v>1</v>
      </c>
      <c r="N29" s="30">
        <v>1</v>
      </c>
      <c r="O29" s="31">
        <v>1</v>
      </c>
      <c r="P29" s="31">
        <v>1</v>
      </c>
      <c r="Q29" s="42" t="s">
        <v>2832</v>
      </c>
    </row>
    <row r="30" spans="1:17" ht="48.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42" t="s">
        <v>565</v>
      </c>
      <c r="M30" s="30">
        <v>1</v>
      </c>
      <c r="N30" s="30">
        <v>1</v>
      </c>
      <c r="O30" s="31">
        <v>1</v>
      </c>
      <c r="P30" s="31">
        <v>1</v>
      </c>
      <c r="Q30" s="42" t="s">
        <v>2832</v>
      </c>
    </row>
    <row r="31" spans="1:17" ht="48.75" thickTop="1" thickBot="1" x14ac:dyDescent="0.3">
      <c r="A31" s="25">
        <v>67</v>
      </c>
      <c r="B31" s="26" t="s">
        <v>480</v>
      </c>
      <c r="C31" s="27" t="s">
        <v>149</v>
      </c>
      <c r="D31" s="27" t="s">
        <v>461</v>
      </c>
      <c r="E31" s="27" t="s">
        <v>175</v>
      </c>
      <c r="F31" s="27" t="s">
        <v>176</v>
      </c>
      <c r="G31" s="27" t="s">
        <v>122</v>
      </c>
      <c r="H31" s="28">
        <v>1</v>
      </c>
      <c r="I31" s="27" t="s">
        <v>173</v>
      </c>
      <c r="J31" s="27" t="s">
        <v>126</v>
      </c>
      <c r="K31" s="29" t="s">
        <v>15</v>
      </c>
      <c r="L31" s="42" t="s">
        <v>565</v>
      </c>
      <c r="M31" s="30">
        <v>1</v>
      </c>
      <c r="N31" s="30">
        <v>1</v>
      </c>
      <c r="O31" s="31">
        <v>1</v>
      </c>
      <c r="P31" s="31">
        <v>1</v>
      </c>
      <c r="Q31" s="42" t="s">
        <v>2832</v>
      </c>
    </row>
    <row r="32" spans="1:17" ht="48.75" thickTop="1" thickBot="1" x14ac:dyDescent="0.3">
      <c r="A32" s="25">
        <v>72</v>
      </c>
      <c r="B32" s="26" t="s">
        <v>480</v>
      </c>
      <c r="C32" s="27" t="s">
        <v>149</v>
      </c>
      <c r="D32" s="27" t="s">
        <v>461</v>
      </c>
      <c r="E32" s="27" t="s">
        <v>481</v>
      </c>
      <c r="F32" s="27" t="s">
        <v>482</v>
      </c>
      <c r="G32" s="27" t="s">
        <v>122</v>
      </c>
      <c r="H32" s="28">
        <v>0.75</v>
      </c>
      <c r="I32" s="27" t="s">
        <v>153</v>
      </c>
      <c r="J32" s="27" t="s">
        <v>126</v>
      </c>
      <c r="K32" s="29" t="s">
        <v>13</v>
      </c>
      <c r="L32" s="42" t="s">
        <v>565</v>
      </c>
      <c r="M32" s="30">
        <v>0.75</v>
      </c>
      <c r="N32" s="30">
        <v>0.875</v>
      </c>
      <c r="O32" s="31">
        <v>1.1666666666666667</v>
      </c>
      <c r="P32" s="31">
        <v>1.1666666666666667</v>
      </c>
      <c r="Q32" s="42" t="s">
        <v>2832</v>
      </c>
    </row>
    <row r="33" spans="1:17" ht="64.5" thickTop="1" thickBot="1" x14ac:dyDescent="0.3">
      <c r="A33" s="25">
        <v>68</v>
      </c>
      <c r="B33" s="26" t="s">
        <v>480</v>
      </c>
      <c r="C33" s="27" t="s">
        <v>149</v>
      </c>
      <c r="D33" s="27" t="s">
        <v>461</v>
      </c>
      <c r="E33" s="27" t="s">
        <v>483</v>
      </c>
      <c r="F33" s="27" t="s">
        <v>484</v>
      </c>
      <c r="G33" s="27" t="s">
        <v>122</v>
      </c>
      <c r="H33" s="28">
        <v>1</v>
      </c>
      <c r="I33" s="27" t="s">
        <v>153</v>
      </c>
      <c r="J33" s="27" t="s">
        <v>126</v>
      </c>
      <c r="K33" s="29" t="s">
        <v>15</v>
      </c>
      <c r="L33" s="42" t="s">
        <v>565</v>
      </c>
      <c r="M33" s="30">
        <v>1</v>
      </c>
      <c r="N33" s="30">
        <v>1</v>
      </c>
      <c r="O33" s="31">
        <v>1</v>
      </c>
      <c r="P33" s="31">
        <v>1</v>
      </c>
      <c r="Q33" s="42" t="s">
        <v>2819</v>
      </c>
    </row>
    <row r="34" spans="1:17" ht="48.75" thickTop="1" thickBot="1" x14ac:dyDescent="0.3">
      <c r="A34" s="25">
        <v>64</v>
      </c>
      <c r="B34" s="26" t="s">
        <v>480</v>
      </c>
      <c r="C34" s="27" t="s">
        <v>149</v>
      </c>
      <c r="D34" s="27" t="s">
        <v>150</v>
      </c>
      <c r="E34" s="27" t="s">
        <v>151</v>
      </c>
      <c r="F34" s="27" t="s">
        <v>152</v>
      </c>
      <c r="G34" s="27" t="s">
        <v>122</v>
      </c>
      <c r="H34" s="28">
        <v>1</v>
      </c>
      <c r="I34" s="27" t="s">
        <v>153</v>
      </c>
      <c r="J34" s="27" t="s">
        <v>126</v>
      </c>
      <c r="K34" s="29" t="s">
        <v>7</v>
      </c>
      <c r="L34" s="42" t="s">
        <v>565</v>
      </c>
      <c r="M34" s="30">
        <v>1</v>
      </c>
      <c r="N34" s="30">
        <v>1</v>
      </c>
      <c r="O34" s="31">
        <v>1</v>
      </c>
      <c r="P34" s="31">
        <v>1</v>
      </c>
      <c r="Q34" s="42" t="s">
        <v>2819</v>
      </c>
    </row>
    <row r="35" spans="1:17" ht="80.25"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42" t="s">
        <v>388</v>
      </c>
      <c r="M35" s="30">
        <v>0.9</v>
      </c>
      <c r="N35" s="30">
        <v>1.1199999999999999</v>
      </c>
      <c r="O35" s="31">
        <v>1.2444444444444442</v>
      </c>
      <c r="P35" s="31">
        <v>1.2444444444444442</v>
      </c>
      <c r="Q35" s="42" t="s">
        <v>2841</v>
      </c>
    </row>
    <row r="36" spans="1:17" ht="34.5" thickTop="1" x14ac:dyDescent="0.35">
      <c r="M36" s="320"/>
      <c r="N36" s="320"/>
      <c r="O36" s="317" t="s">
        <v>157</v>
      </c>
      <c r="P36" s="318">
        <v>0.9683879100394166</v>
      </c>
      <c r="Q36" s="319" t="s">
        <v>158</v>
      </c>
    </row>
  </sheetData>
  <sheetProtection algorithmName="SHA-512" hashValue="fVQrADBMQebp0Qz0eHboO6tvOenq0tbOxC1j/tpwyuQ4SIJEuBmA9+ntSXGZqCSJtZqj/eDwGtqX+qHbCw6wzQ==" saltValue="OUHqvkQjLMTIarn+0QgnjQ==" spinCount="100000" sheet="1" formatCells="0" formatColumns="0"/>
  <autoFilter ref="A3:Q35" xr:uid="{00000000-0009-0000-0000-000000000000}"/>
  <conditionalFormatting sqref="B4:B35">
    <cfRule type="containsText" dxfId="686" priority="118" operator="containsText" text="Normatividad al Servicio del Cambio / Procesos">
      <formula>NOT(ISERROR(SEARCH("Normatividad al Servicio del Cambio / Procesos",B4)))</formula>
    </cfRule>
    <cfRule type="containsText" dxfId="685" priority="143" operator="containsText" text="Transparencia y Cercanía al Ciudadano / Grupos de Interés ">
      <formula>NOT(ISERROR(SEARCH("Transparencia y Cercanía al Ciudadano / Grupos de Interés ",B4)))</formula>
    </cfRule>
    <cfRule type="containsText" dxfId="684" priority="144" operator="containsText" text="Apoyo a la Modernización DIAN / Procesos">
      <formula>NOT(ISERROR(SEARCH("Apoyo a la Modernización DIAN / Procesos",B4)))</formula>
    </cfRule>
    <cfRule type="containsText" dxfId="683" priority="145" operator="containsText" text="Transformación Cultural y Gestión del Cambio / Talento Humano">
      <formula>NOT(ISERROR(SEARCH("Transformación Cultural y Gestión del Cambio / Talento Humano",B4)))</formula>
    </cfRule>
    <cfRule type="containsText" dxfId="682" priority="14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681" priority="130" operator="containsText" text="Modernización y Gestión Integral de Procesos del Negocio / Procesos">
      <formula>NOT(ISERROR(SEARCH("Modernización y Gestión Integral de Procesos del Negocio / Procesos",C4)))</formula>
    </cfRule>
    <cfRule type="containsText" dxfId="680" priority="131" operator="containsText" text="Transparencia y Cercanía al Ciudadano / Grupos de Interés">
      <formula>NOT(ISERROR(SEARCH("Transparencia y Cercanía al Ciudadano / Grupos de Interés",C4)))</formula>
    </cfRule>
    <cfRule type="containsText" dxfId="679" priority="132" operator="containsText" text="Legitimidad y Sostenibilidad Fiscal / Resultados">
      <formula>NOT(ISERROR(SEARCH("Legitimidad y Sostenibilidad Fiscal / Resultados",C4)))</formula>
    </cfRule>
  </conditionalFormatting>
  <conditionalFormatting sqref="F4:G35 C4:D35">
    <cfRule type="containsText" dxfId="678" priority="129" operator="containsText" text="Aprendizaje y Crecimiento / Talento Humano">
      <formula>NOT(ISERROR(SEARCH("Aprendizaje y Crecimiento / Talento Humano",C4)))</formula>
    </cfRule>
  </conditionalFormatting>
  <conditionalFormatting sqref="H4:H35 M4:N35">
    <cfRule type="expression" dxfId="677" priority="123">
      <formula>$G4&lt;&gt;"Porcentaje"</formula>
    </cfRule>
    <cfRule type="expression" dxfId="676" priority="124">
      <formula>$G4="Porcentaje"</formula>
    </cfRule>
  </conditionalFormatting>
  <conditionalFormatting sqref="I4:J35 F10:G34">
    <cfRule type="containsText" dxfId="675" priority="119" operator="containsText" text="Aprendizaje y Crecimiento / Talento Humano">
      <formula>NOT(ISERROR(SEARCH("Aprendizaje y Crecimiento / Talento Humano",F4)))</formula>
    </cfRule>
    <cfRule type="containsText" dxfId="674" priority="120" operator="containsText" text="Modernización y Gestión Integral de Procesos del Negocio / Procesos">
      <formula>NOT(ISERROR(SEARCH("Modernización y Gestión Integral de Procesos del Negocio / Procesos",F4)))</formula>
    </cfRule>
    <cfRule type="containsText" dxfId="673" priority="121" operator="containsText" text="Transparencia y Cercanía al Ciudadano / Grupos de Interés">
      <formula>NOT(ISERROR(SEARCH("Transparencia y Cercanía al Ciudadano / Grupos de Interés",F4)))</formula>
    </cfRule>
    <cfRule type="containsText" dxfId="672" priority="122" operator="containsText" text="Legitimidad y Sostenibilidad Fiscal / Resultados">
      <formula>NOT(ISERROR(SEARCH("Legitimidad y Sostenibilidad Fiscal / Resultados",F4)))</formula>
    </cfRule>
  </conditionalFormatting>
  <conditionalFormatting sqref="L4:L35">
    <cfRule type="cellIs" dxfId="671" priority="94" operator="equal">
      <formula>0</formula>
    </cfRule>
  </conditionalFormatting>
  <conditionalFormatting sqref="O4:O35">
    <cfRule type="containsText" dxfId="670" priority="133" operator="containsText" text="Sin medición en la vigencia">
      <formula>NOT(ISERROR(SEARCH("Sin medición en la vigencia",O4)))</formula>
    </cfRule>
    <cfRule type="cellIs" dxfId="669" priority="134" operator="greaterThan">
      <formula>1.1</formula>
    </cfRule>
    <cfRule type="cellIs" dxfId="668" priority="135" operator="between">
      <formula>100%</formula>
      <formula>110%</formula>
    </cfRule>
    <cfRule type="cellIs" dxfId="667" priority="136" operator="between">
      <formula>70%</formula>
      <formula>99.9999999%</formula>
    </cfRule>
    <cfRule type="cellIs" dxfId="666" priority="137" operator="between">
      <formula>0</formula>
      <formula>0.6999999999999</formula>
    </cfRule>
  </conditionalFormatting>
  <conditionalFormatting sqref="P4:P35">
    <cfRule type="cellIs" dxfId="665" priority="139" operator="greaterThan">
      <formula>1.1</formula>
    </cfRule>
    <cfRule type="cellIs" dxfId="664" priority="140" operator="between">
      <formula>100%</formula>
      <formula>110%</formula>
    </cfRule>
    <cfRule type="cellIs" dxfId="663" priority="141" operator="between">
      <formula>70%</formula>
      <formula>99.9999999%</formula>
    </cfRule>
    <cfRule type="cellIs" dxfId="662" priority="142" operator="between">
      <formula>0</formula>
      <formula>0.6999999999999</formula>
    </cfRule>
  </conditionalFormatting>
  <conditionalFormatting sqref="Q35">
    <cfRule type="cellIs" dxfId="661" priority="20" operator="equal">
      <formula>0</formula>
    </cfRule>
  </conditionalFormatting>
  <hyperlinks>
    <hyperlink ref="Q36" location="Principal!A1" display="volver al índice" xr:uid="{DA6EC102-7E8D-43B5-A80F-7E0AF275C9F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38" operator="containsText" id="{A20893F8-59C9-49BE-AB09-749329EB1E33}">
            <xm:f>NOT(ISERROR(SEARCH("-",P4)))</xm:f>
            <xm:f>"-"</xm:f>
            <x14:dxf>
              <fill>
                <patternFill>
                  <bgColor rgb="FF000000"/>
                </patternFill>
              </fill>
            </x14:dxf>
          </x14:cfRule>
          <xm:sqref>P4:P35</xm:sqref>
        </x14:conditionalFormatting>
      </x14:conditionalFormattings>
    </ext>
  </extLst>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6C44-D7E7-42A5-853C-E593A521B6AC}">
  <sheetPr codeName="Sheet30">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14</v>
      </c>
      <c r="E1" s="9" t="s">
        <v>562</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359"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v>0</v>
      </c>
      <c r="M4" s="30">
        <v>0.66500000000000004</v>
      </c>
      <c r="N4" s="30">
        <v>1</v>
      </c>
      <c r="O4" s="31">
        <v>1.5037593984962405</v>
      </c>
      <c r="P4" s="91">
        <v>1.5037593984962405</v>
      </c>
      <c r="Q4" s="42" t="s">
        <v>1047</v>
      </c>
    </row>
    <row r="5" spans="1:17" ht="226.5" thickTop="1" thickBot="1" x14ac:dyDescent="0.3">
      <c r="A5" s="25">
        <v>132</v>
      </c>
      <c r="B5" s="26" t="s">
        <v>438</v>
      </c>
      <c r="C5" s="27" t="s">
        <v>127</v>
      </c>
      <c r="D5" s="27" t="s">
        <v>358</v>
      </c>
      <c r="E5" s="27" t="s">
        <v>442</v>
      </c>
      <c r="F5" s="27" t="s">
        <v>442</v>
      </c>
      <c r="G5" s="27" t="s">
        <v>231</v>
      </c>
      <c r="H5" s="28">
        <v>76960000000</v>
      </c>
      <c r="I5" s="27" t="s">
        <v>123</v>
      </c>
      <c r="J5" s="27" t="s">
        <v>124</v>
      </c>
      <c r="K5" s="29" t="s">
        <v>238</v>
      </c>
      <c r="L5" s="42">
        <v>0</v>
      </c>
      <c r="M5" s="30">
        <v>76960000000</v>
      </c>
      <c r="N5" s="30">
        <v>77078459184</v>
      </c>
      <c r="O5" s="31">
        <v>1.0015392305613307</v>
      </c>
      <c r="P5" s="91">
        <v>1.0015392305613307</v>
      </c>
      <c r="Q5" s="42" t="s">
        <v>1048</v>
      </c>
    </row>
    <row r="6" spans="1:17" ht="39" thickTop="1" thickBot="1" x14ac:dyDescent="0.3">
      <c r="A6" s="25">
        <v>65</v>
      </c>
      <c r="B6" s="26" t="s">
        <v>438</v>
      </c>
      <c r="C6" s="27" t="s">
        <v>127</v>
      </c>
      <c r="D6" s="27" t="s">
        <v>128</v>
      </c>
      <c r="E6" s="27" t="s">
        <v>359</v>
      </c>
      <c r="F6" s="27" t="s">
        <v>360</v>
      </c>
      <c r="G6" s="27" t="s">
        <v>122</v>
      </c>
      <c r="H6" s="28">
        <v>1</v>
      </c>
      <c r="I6" s="27" t="s">
        <v>132</v>
      </c>
      <c r="J6" s="27" t="s">
        <v>126</v>
      </c>
      <c r="K6" s="29" t="s">
        <v>15</v>
      </c>
      <c r="L6" s="42">
        <v>0</v>
      </c>
      <c r="M6" s="30">
        <v>1</v>
      </c>
      <c r="N6" s="30">
        <v>1</v>
      </c>
      <c r="O6" s="31">
        <v>1</v>
      </c>
      <c r="P6" s="91">
        <v>1</v>
      </c>
      <c r="Q6" s="42" t="s">
        <v>1049</v>
      </c>
    </row>
    <row r="7" spans="1:17" ht="226.5" thickTop="1" thickBot="1" x14ac:dyDescent="0.3">
      <c r="A7" s="25">
        <v>2</v>
      </c>
      <c r="B7" s="26" t="s">
        <v>438</v>
      </c>
      <c r="C7" s="27" t="s">
        <v>127</v>
      </c>
      <c r="D7" s="27" t="s">
        <v>265</v>
      </c>
      <c r="E7" s="27" t="s">
        <v>444</v>
      </c>
      <c r="F7" s="27" t="s">
        <v>445</v>
      </c>
      <c r="G7" s="27" t="s">
        <v>440</v>
      </c>
      <c r="H7" s="28">
        <v>174502.72472273072</v>
      </c>
      <c r="I7" s="27" t="s">
        <v>123</v>
      </c>
      <c r="J7" s="27" t="s">
        <v>124</v>
      </c>
      <c r="K7" s="29" t="s">
        <v>45</v>
      </c>
      <c r="L7" s="42">
        <v>0</v>
      </c>
      <c r="M7" s="30">
        <v>174502.72472273072</v>
      </c>
      <c r="N7" s="30">
        <v>171122.3</v>
      </c>
      <c r="O7" s="31">
        <v>0.98062824103118207</v>
      </c>
      <c r="P7" s="91">
        <v>0.98062824103118207</v>
      </c>
      <c r="Q7" s="42" t="s">
        <v>1050</v>
      </c>
    </row>
    <row r="8" spans="1:17" ht="170.25" thickTop="1" thickBot="1" x14ac:dyDescent="0.3">
      <c r="A8" s="25">
        <v>133</v>
      </c>
      <c r="B8" s="26" t="s">
        <v>438</v>
      </c>
      <c r="C8" s="27" t="s">
        <v>127</v>
      </c>
      <c r="D8" s="27" t="s">
        <v>358</v>
      </c>
      <c r="E8" s="27" t="s">
        <v>237</v>
      </c>
      <c r="F8" s="27" t="s">
        <v>237</v>
      </c>
      <c r="G8" s="27" t="s">
        <v>231</v>
      </c>
      <c r="H8" s="28">
        <v>52459000000</v>
      </c>
      <c r="I8" s="27" t="s">
        <v>123</v>
      </c>
      <c r="J8" s="27" t="s">
        <v>124</v>
      </c>
      <c r="K8" s="29" t="s">
        <v>238</v>
      </c>
      <c r="L8" s="42">
        <v>0</v>
      </c>
      <c r="M8" s="30">
        <v>52459000000</v>
      </c>
      <c r="N8" s="30">
        <v>73566137464</v>
      </c>
      <c r="O8" s="31">
        <v>1.4023549336434167</v>
      </c>
      <c r="P8" s="91">
        <v>1.4023549336434167</v>
      </c>
      <c r="Q8" s="42" t="s">
        <v>1051</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v>0</v>
      </c>
      <c r="M9" s="30">
        <v>1</v>
      </c>
      <c r="N9" s="30">
        <v>1</v>
      </c>
      <c r="O9" s="31">
        <v>1</v>
      </c>
      <c r="P9" s="91">
        <v>1</v>
      </c>
      <c r="Q9" s="42" t="s">
        <v>1052</v>
      </c>
    </row>
    <row r="10" spans="1:17" ht="33"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v>0</v>
      </c>
      <c r="M10" s="30">
        <v>0.95</v>
      </c>
      <c r="N10" s="30">
        <v>0.96099999999999997</v>
      </c>
      <c r="O10" s="31">
        <v>1.0115789473684211</v>
      </c>
      <c r="P10" s="91">
        <v>1.0115789473684211</v>
      </c>
      <c r="Q10" s="42" t="s">
        <v>1053</v>
      </c>
    </row>
    <row r="11" spans="1:17" ht="33"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v>0</v>
      </c>
      <c r="M11" s="30">
        <v>0.95</v>
      </c>
      <c r="N11" s="30">
        <v>0.76500000000000001</v>
      </c>
      <c r="O11" s="31">
        <v>0.8052631578947369</v>
      </c>
      <c r="P11" s="91">
        <v>0.8052631578947369</v>
      </c>
      <c r="Q11" s="42" t="s">
        <v>1054</v>
      </c>
    </row>
    <row r="12" spans="1:17" ht="48.75" thickTop="1" thickBot="1" x14ac:dyDescent="0.3">
      <c r="A12" s="25">
        <v>4</v>
      </c>
      <c r="B12" s="26" t="s">
        <v>438</v>
      </c>
      <c r="C12" s="27" t="s">
        <v>127</v>
      </c>
      <c r="D12" s="27" t="s">
        <v>268</v>
      </c>
      <c r="E12" s="27" t="s">
        <v>269</v>
      </c>
      <c r="F12" s="27" t="s">
        <v>447</v>
      </c>
      <c r="G12" s="27" t="s">
        <v>207</v>
      </c>
      <c r="H12" s="28">
        <v>572</v>
      </c>
      <c r="I12" s="27" t="s">
        <v>123</v>
      </c>
      <c r="J12" s="27" t="s">
        <v>124</v>
      </c>
      <c r="K12" s="29" t="s">
        <v>45</v>
      </c>
      <c r="L12" s="42">
        <v>0</v>
      </c>
      <c r="M12" s="30">
        <v>572</v>
      </c>
      <c r="N12" s="30">
        <v>643</v>
      </c>
      <c r="O12" s="31">
        <v>1.1241258741258742</v>
      </c>
      <c r="P12" s="91">
        <v>1.1241258741258742</v>
      </c>
      <c r="Q12" s="42" t="s">
        <v>1055</v>
      </c>
    </row>
    <row r="13" spans="1:17" ht="95.25"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v>0</v>
      </c>
      <c r="M13" s="30">
        <v>1</v>
      </c>
      <c r="N13" s="30">
        <v>1</v>
      </c>
      <c r="O13" s="31">
        <v>1</v>
      </c>
      <c r="P13" s="91">
        <v>1</v>
      </c>
      <c r="Q13" s="42" t="s">
        <v>1056</v>
      </c>
    </row>
    <row r="14" spans="1:17" ht="80.25" thickTop="1" thickBot="1" x14ac:dyDescent="0.3">
      <c r="A14" s="25">
        <v>20</v>
      </c>
      <c r="B14" s="92" t="s">
        <v>449</v>
      </c>
      <c r="C14" s="93" t="s">
        <v>160</v>
      </c>
      <c r="D14" s="93" t="s">
        <v>402</v>
      </c>
      <c r="E14" s="93" t="s">
        <v>452</v>
      </c>
      <c r="F14" s="93" t="s">
        <v>453</v>
      </c>
      <c r="G14" s="93" t="s">
        <v>122</v>
      </c>
      <c r="H14" s="94">
        <v>1</v>
      </c>
      <c r="I14" s="93" t="s">
        <v>130</v>
      </c>
      <c r="J14" s="93" t="s">
        <v>126</v>
      </c>
      <c r="K14" s="95" t="s">
        <v>51</v>
      </c>
      <c r="L14" s="96">
        <v>0</v>
      </c>
      <c r="M14" s="99"/>
      <c r="N14" s="99"/>
      <c r="O14" s="98" t="s">
        <v>406</v>
      </c>
      <c r="P14" s="100" t="s">
        <v>291</v>
      </c>
      <c r="Q14" s="338" t="s">
        <v>1057</v>
      </c>
    </row>
    <row r="15" spans="1:17" ht="64.5" thickTop="1" thickBot="1" x14ac:dyDescent="0.3">
      <c r="A15" s="25">
        <v>26</v>
      </c>
      <c r="B15" s="26" t="s">
        <v>449</v>
      </c>
      <c r="C15" s="27" t="s">
        <v>160</v>
      </c>
      <c r="D15" s="27" t="s">
        <v>278</v>
      </c>
      <c r="E15" s="27" t="s">
        <v>454</v>
      </c>
      <c r="F15" s="27" t="s">
        <v>455</v>
      </c>
      <c r="G15" s="27" t="s">
        <v>207</v>
      </c>
      <c r="H15" s="28">
        <v>8</v>
      </c>
      <c r="I15" s="27" t="s">
        <v>132</v>
      </c>
      <c r="J15" s="27" t="s">
        <v>124</v>
      </c>
      <c r="K15" s="29" t="s">
        <v>270</v>
      </c>
      <c r="L15" s="42">
        <v>0</v>
      </c>
      <c r="M15" s="30">
        <v>8</v>
      </c>
      <c r="N15" s="30">
        <v>44</v>
      </c>
      <c r="O15" s="31">
        <v>5.5</v>
      </c>
      <c r="P15" s="91">
        <v>2</v>
      </c>
      <c r="Q15" s="42" t="s">
        <v>1058</v>
      </c>
    </row>
    <row r="16" spans="1:17" ht="64.5" thickTop="1" thickBot="1" x14ac:dyDescent="0.3">
      <c r="A16" s="25">
        <v>27</v>
      </c>
      <c r="B16" s="26" t="s">
        <v>449</v>
      </c>
      <c r="C16" s="27" t="s">
        <v>160</v>
      </c>
      <c r="D16" s="27" t="s">
        <v>277</v>
      </c>
      <c r="E16" s="27" t="s">
        <v>456</v>
      </c>
      <c r="F16" s="27" t="s">
        <v>457</v>
      </c>
      <c r="G16" s="27" t="s">
        <v>207</v>
      </c>
      <c r="H16" s="28">
        <v>18</v>
      </c>
      <c r="I16" s="27" t="s">
        <v>132</v>
      </c>
      <c r="J16" s="27" t="s">
        <v>124</v>
      </c>
      <c r="K16" s="29" t="s">
        <v>270</v>
      </c>
      <c r="L16" s="42">
        <v>0</v>
      </c>
      <c r="M16" s="30">
        <v>18</v>
      </c>
      <c r="N16" s="30">
        <v>33</v>
      </c>
      <c r="O16" s="31">
        <v>1.8333333333333333</v>
      </c>
      <c r="P16" s="91">
        <v>1.8333333333333333</v>
      </c>
      <c r="Q16" s="42" t="s">
        <v>1059</v>
      </c>
    </row>
    <row r="17" spans="1:17" ht="57.75"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42">
        <v>0</v>
      </c>
      <c r="M17" s="30">
        <v>10.199999999999999</v>
      </c>
      <c r="N17" s="30">
        <v>9</v>
      </c>
      <c r="O17" s="31">
        <v>1.1333333333333333</v>
      </c>
      <c r="P17" s="91">
        <v>1.1333333333333333</v>
      </c>
      <c r="Q17" s="42" t="s">
        <v>563</v>
      </c>
    </row>
    <row r="18" spans="1:17" ht="64.5" thickTop="1" thickBot="1" x14ac:dyDescent="0.3">
      <c r="A18" s="25">
        <v>9</v>
      </c>
      <c r="B18" s="26" t="s">
        <v>449</v>
      </c>
      <c r="C18" s="27" t="s">
        <v>133</v>
      </c>
      <c r="D18" s="27" t="s">
        <v>275</v>
      </c>
      <c r="E18" s="27" t="s">
        <v>458</v>
      </c>
      <c r="F18" s="27" t="s">
        <v>459</v>
      </c>
      <c r="G18" s="27" t="s">
        <v>122</v>
      </c>
      <c r="H18" s="28">
        <v>1</v>
      </c>
      <c r="I18" s="27" t="s">
        <v>132</v>
      </c>
      <c r="J18" s="27" t="s">
        <v>124</v>
      </c>
      <c r="K18" s="29" t="s">
        <v>57</v>
      </c>
      <c r="L18" s="42">
        <v>0</v>
      </c>
      <c r="M18" s="30">
        <v>1</v>
      </c>
      <c r="N18" s="30">
        <v>1</v>
      </c>
      <c r="O18" s="31">
        <v>1</v>
      </c>
      <c r="P18" s="91">
        <v>1</v>
      </c>
      <c r="Q18" s="42" t="s">
        <v>1060</v>
      </c>
    </row>
    <row r="19" spans="1:17" ht="48.75" thickTop="1" thickBot="1" x14ac:dyDescent="0.3">
      <c r="A19" s="25">
        <v>71</v>
      </c>
      <c r="B19" s="26" t="s">
        <v>460</v>
      </c>
      <c r="C19" s="27" t="s">
        <v>149</v>
      </c>
      <c r="D19" s="27" t="s">
        <v>461</v>
      </c>
      <c r="E19" s="27" t="s">
        <v>174</v>
      </c>
      <c r="F19" s="27" t="s">
        <v>462</v>
      </c>
      <c r="G19" s="27" t="s">
        <v>122</v>
      </c>
      <c r="H19" s="28">
        <v>1</v>
      </c>
      <c r="I19" s="27" t="s">
        <v>153</v>
      </c>
      <c r="J19" s="27" t="s">
        <v>126</v>
      </c>
      <c r="K19" s="29" t="s">
        <v>13</v>
      </c>
      <c r="L19" s="42">
        <v>0</v>
      </c>
      <c r="M19" s="30">
        <v>1</v>
      </c>
      <c r="N19" s="30">
        <v>1</v>
      </c>
      <c r="O19" s="31">
        <v>1</v>
      </c>
      <c r="P19" s="91">
        <v>1</v>
      </c>
      <c r="Q19" s="42" t="s">
        <v>1061</v>
      </c>
    </row>
    <row r="20" spans="1:17" ht="57.75" thickTop="1" thickBot="1" x14ac:dyDescent="0.3">
      <c r="A20" s="25">
        <v>134</v>
      </c>
      <c r="B20" s="26" t="s">
        <v>460</v>
      </c>
      <c r="C20" s="27" t="s">
        <v>203</v>
      </c>
      <c r="D20" s="27" t="s">
        <v>239</v>
      </c>
      <c r="E20" s="27" t="s">
        <v>463</v>
      </c>
      <c r="F20" s="27" t="s">
        <v>464</v>
      </c>
      <c r="G20" s="27" t="s">
        <v>207</v>
      </c>
      <c r="H20" s="28">
        <v>80</v>
      </c>
      <c r="I20" s="27" t="s">
        <v>132</v>
      </c>
      <c r="J20" s="27" t="s">
        <v>124</v>
      </c>
      <c r="K20" s="29" t="s">
        <v>238</v>
      </c>
      <c r="L20" s="42">
        <v>0</v>
      </c>
      <c r="M20" s="30">
        <v>80</v>
      </c>
      <c r="N20" s="30">
        <v>115</v>
      </c>
      <c r="O20" s="31">
        <v>1.4375</v>
      </c>
      <c r="P20" s="91">
        <v>1.4375</v>
      </c>
      <c r="Q20" s="42" t="s">
        <v>1062</v>
      </c>
    </row>
    <row r="21" spans="1:17" ht="226.5" thickTop="1" thickBot="1" x14ac:dyDescent="0.3">
      <c r="A21" s="25">
        <v>235</v>
      </c>
      <c r="B21" s="26" t="s">
        <v>460</v>
      </c>
      <c r="C21" s="27" t="s">
        <v>194</v>
      </c>
      <c r="D21" s="27" t="s">
        <v>389</v>
      </c>
      <c r="E21" s="27" t="s">
        <v>246</v>
      </c>
      <c r="F21" s="27" t="s">
        <v>247</v>
      </c>
      <c r="G21" s="27" t="s">
        <v>440</v>
      </c>
      <c r="H21" s="28">
        <v>294000000</v>
      </c>
      <c r="I21" s="27" t="s">
        <v>123</v>
      </c>
      <c r="J21" s="27" t="s">
        <v>124</v>
      </c>
      <c r="K21" s="29" t="s">
        <v>36</v>
      </c>
      <c r="L21" s="42">
        <v>0</v>
      </c>
      <c r="M21" s="30">
        <v>294000000</v>
      </c>
      <c r="N21" s="30">
        <v>625227102</v>
      </c>
      <c r="O21" s="31">
        <v>2.1266227959183674</v>
      </c>
      <c r="P21" s="91">
        <v>2</v>
      </c>
      <c r="Q21" s="42" t="s">
        <v>1063</v>
      </c>
    </row>
    <row r="22" spans="1:17" ht="114" thickTop="1" thickBot="1" x14ac:dyDescent="0.3">
      <c r="A22" s="25">
        <v>135</v>
      </c>
      <c r="B22" s="26" t="s">
        <v>460</v>
      </c>
      <c r="C22" s="27" t="s">
        <v>203</v>
      </c>
      <c r="D22" s="27" t="s">
        <v>465</v>
      </c>
      <c r="E22" s="27" t="s">
        <v>465</v>
      </c>
      <c r="F22" s="27" t="s">
        <v>466</v>
      </c>
      <c r="G22" s="27" t="s">
        <v>207</v>
      </c>
      <c r="H22" s="28">
        <v>5</v>
      </c>
      <c r="I22" s="27" t="s">
        <v>132</v>
      </c>
      <c r="J22" s="27" t="s">
        <v>124</v>
      </c>
      <c r="K22" s="29" t="s">
        <v>238</v>
      </c>
      <c r="L22" s="42">
        <v>0</v>
      </c>
      <c r="M22" s="30">
        <v>5</v>
      </c>
      <c r="N22" s="30">
        <v>12</v>
      </c>
      <c r="O22" s="31">
        <v>2.4</v>
      </c>
      <c r="P22" s="91">
        <v>2</v>
      </c>
      <c r="Q22" s="42" t="s">
        <v>1064</v>
      </c>
    </row>
    <row r="23" spans="1:17" ht="48.75" thickTop="1" thickBot="1" x14ac:dyDescent="0.3">
      <c r="A23" s="25">
        <v>104</v>
      </c>
      <c r="B23" s="26" t="s">
        <v>460</v>
      </c>
      <c r="C23" s="27" t="s">
        <v>194</v>
      </c>
      <c r="D23" s="27" t="s">
        <v>319</v>
      </c>
      <c r="E23" s="27" t="s">
        <v>320</v>
      </c>
      <c r="F23" s="27" t="s">
        <v>467</v>
      </c>
      <c r="G23" s="27" t="s">
        <v>122</v>
      </c>
      <c r="H23" s="28">
        <v>0.60641228548783788</v>
      </c>
      <c r="I23" s="27" t="s">
        <v>123</v>
      </c>
      <c r="J23" s="27" t="s">
        <v>261</v>
      </c>
      <c r="K23" s="29" t="s">
        <v>87</v>
      </c>
      <c r="L23" s="42">
        <v>0</v>
      </c>
      <c r="M23" s="30">
        <v>0.60641228548783788</v>
      </c>
      <c r="N23" s="30">
        <v>0.60699999999999998</v>
      </c>
      <c r="O23" s="31">
        <v>1.0009691665657618</v>
      </c>
      <c r="P23" s="91">
        <v>1.0009691665657618</v>
      </c>
      <c r="Q23" s="42" t="s">
        <v>1065</v>
      </c>
    </row>
    <row r="24" spans="1:17" ht="57.7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42">
        <v>0</v>
      </c>
      <c r="M24" s="30">
        <v>1</v>
      </c>
      <c r="N24" s="30">
        <v>1</v>
      </c>
      <c r="O24" s="31">
        <v>1</v>
      </c>
      <c r="P24" s="91">
        <v>1</v>
      </c>
      <c r="Q24" s="42" t="s">
        <v>1066</v>
      </c>
    </row>
    <row r="25" spans="1:17" ht="64.5" thickTop="1" thickBot="1" x14ac:dyDescent="0.3">
      <c r="A25" s="25">
        <v>10</v>
      </c>
      <c r="B25" s="26" t="s">
        <v>460</v>
      </c>
      <c r="C25" s="27" t="s">
        <v>160</v>
      </c>
      <c r="D25" s="27" t="s">
        <v>405</v>
      </c>
      <c r="E25" s="27" t="s">
        <v>469</v>
      </c>
      <c r="F25" s="27" t="s">
        <v>470</v>
      </c>
      <c r="G25" s="27" t="s">
        <v>207</v>
      </c>
      <c r="H25" s="28">
        <v>12</v>
      </c>
      <c r="I25" s="27" t="s">
        <v>132</v>
      </c>
      <c r="J25" s="27" t="s">
        <v>124</v>
      </c>
      <c r="K25" s="29" t="s">
        <v>270</v>
      </c>
      <c r="L25" s="42">
        <v>0</v>
      </c>
      <c r="M25" s="30">
        <v>12</v>
      </c>
      <c r="N25" s="30">
        <v>34</v>
      </c>
      <c r="O25" s="31">
        <v>2.8333333333333335</v>
      </c>
      <c r="P25" s="91">
        <v>2</v>
      </c>
      <c r="Q25" s="42" t="s">
        <v>1067</v>
      </c>
    </row>
    <row r="26" spans="1:17" ht="48.75" thickTop="1" thickBot="1" x14ac:dyDescent="0.3">
      <c r="A26" s="25">
        <v>11</v>
      </c>
      <c r="B26" s="26" t="s">
        <v>460</v>
      </c>
      <c r="C26" s="27" t="s">
        <v>203</v>
      </c>
      <c r="D26" s="27" t="s">
        <v>471</v>
      </c>
      <c r="E26" s="27" t="s">
        <v>472</v>
      </c>
      <c r="F26" s="27" t="s">
        <v>473</v>
      </c>
      <c r="G26" s="27" t="s">
        <v>207</v>
      </c>
      <c r="H26" s="28">
        <v>1220</v>
      </c>
      <c r="I26" s="27" t="s">
        <v>123</v>
      </c>
      <c r="J26" s="27" t="s">
        <v>124</v>
      </c>
      <c r="K26" s="29" t="s">
        <v>49</v>
      </c>
      <c r="L26" s="42">
        <v>0</v>
      </c>
      <c r="M26" s="30">
        <v>1220</v>
      </c>
      <c r="N26" s="30">
        <v>3911</v>
      </c>
      <c r="O26" s="31">
        <v>3.2057377049180329</v>
      </c>
      <c r="P26" s="91">
        <v>2</v>
      </c>
      <c r="Q26" s="42" t="s">
        <v>1068</v>
      </c>
    </row>
    <row r="27" spans="1:17" ht="48.75" thickTop="1" thickBot="1" x14ac:dyDescent="0.3">
      <c r="A27" s="25">
        <v>12</v>
      </c>
      <c r="B27" s="26" t="s">
        <v>460</v>
      </c>
      <c r="C27" s="27" t="s">
        <v>203</v>
      </c>
      <c r="D27" s="27" t="s">
        <v>475</v>
      </c>
      <c r="E27" s="27" t="s">
        <v>476</v>
      </c>
      <c r="F27" s="27" t="s">
        <v>477</v>
      </c>
      <c r="G27" s="27" t="s">
        <v>207</v>
      </c>
      <c r="H27" s="28">
        <v>700</v>
      </c>
      <c r="I27" s="27" t="s">
        <v>123</v>
      </c>
      <c r="J27" s="27" t="s">
        <v>124</v>
      </c>
      <c r="K27" s="29" t="s">
        <v>49</v>
      </c>
      <c r="L27" s="42">
        <v>0</v>
      </c>
      <c r="M27" s="30">
        <v>700</v>
      </c>
      <c r="N27" s="30">
        <v>1053</v>
      </c>
      <c r="O27" s="31">
        <v>1.5042857142857142</v>
      </c>
      <c r="P27" s="91">
        <v>1.5042857142857142</v>
      </c>
      <c r="Q27" s="42" t="s">
        <v>1068</v>
      </c>
    </row>
    <row r="28" spans="1:17" ht="132.75" thickTop="1" thickBot="1" x14ac:dyDescent="0.3">
      <c r="A28" s="25">
        <v>23</v>
      </c>
      <c r="B28" s="26" t="s">
        <v>460</v>
      </c>
      <c r="C28" s="27" t="s">
        <v>194</v>
      </c>
      <c r="D28" s="27" t="s">
        <v>389</v>
      </c>
      <c r="E28" s="27" t="s">
        <v>478</v>
      </c>
      <c r="F28" s="27" t="s">
        <v>479</v>
      </c>
      <c r="G28" s="27" t="s">
        <v>207</v>
      </c>
      <c r="H28" s="28">
        <v>1</v>
      </c>
      <c r="I28" s="27" t="s">
        <v>123</v>
      </c>
      <c r="J28" s="27" t="s">
        <v>124</v>
      </c>
      <c r="K28" s="29" t="s">
        <v>36</v>
      </c>
      <c r="L28" s="42">
        <v>0</v>
      </c>
      <c r="M28" s="30">
        <v>1</v>
      </c>
      <c r="N28" s="30">
        <v>1</v>
      </c>
      <c r="O28" s="31">
        <v>1</v>
      </c>
      <c r="P28" s="91">
        <v>1</v>
      </c>
      <c r="Q28" s="42" t="s">
        <v>1069</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42">
        <v>0</v>
      </c>
      <c r="M29" s="30">
        <v>1</v>
      </c>
      <c r="N29" s="30">
        <v>0.995</v>
      </c>
      <c r="O29" s="31">
        <v>0.995</v>
      </c>
      <c r="P29" s="91">
        <v>0.995</v>
      </c>
      <c r="Q29" s="42" t="s">
        <v>1070</v>
      </c>
    </row>
    <row r="30" spans="1:17" ht="48.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42">
        <v>0</v>
      </c>
      <c r="M30" s="30">
        <v>1</v>
      </c>
      <c r="N30" s="30">
        <v>1</v>
      </c>
      <c r="O30" s="31">
        <v>1</v>
      </c>
      <c r="P30" s="91">
        <v>1</v>
      </c>
      <c r="Q30" s="42" t="s">
        <v>1071</v>
      </c>
    </row>
    <row r="31" spans="1:17" ht="48.75" thickTop="1" thickBot="1" x14ac:dyDescent="0.3">
      <c r="A31" s="25">
        <v>67</v>
      </c>
      <c r="B31" s="26" t="s">
        <v>480</v>
      </c>
      <c r="C31" s="27" t="s">
        <v>149</v>
      </c>
      <c r="D31" s="27" t="s">
        <v>461</v>
      </c>
      <c r="E31" s="27" t="s">
        <v>175</v>
      </c>
      <c r="F31" s="27" t="s">
        <v>176</v>
      </c>
      <c r="G31" s="27" t="s">
        <v>122</v>
      </c>
      <c r="H31" s="28">
        <v>1</v>
      </c>
      <c r="I31" s="27" t="s">
        <v>173</v>
      </c>
      <c r="J31" s="27" t="s">
        <v>126</v>
      </c>
      <c r="K31" s="29" t="s">
        <v>15</v>
      </c>
      <c r="L31" s="42">
        <v>0</v>
      </c>
      <c r="M31" s="30">
        <v>1</v>
      </c>
      <c r="N31" s="30">
        <v>1</v>
      </c>
      <c r="O31" s="31">
        <v>1</v>
      </c>
      <c r="P31" s="91">
        <v>1</v>
      </c>
      <c r="Q31" s="42" t="s">
        <v>1072</v>
      </c>
    </row>
    <row r="32" spans="1:17" ht="48.75" thickTop="1" thickBot="1" x14ac:dyDescent="0.3">
      <c r="A32" s="25">
        <v>72</v>
      </c>
      <c r="B32" s="26" t="s">
        <v>480</v>
      </c>
      <c r="C32" s="27" t="s">
        <v>149</v>
      </c>
      <c r="D32" s="27" t="s">
        <v>461</v>
      </c>
      <c r="E32" s="27" t="s">
        <v>481</v>
      </c>
      <c r="F32" s="27" t="s">
        <v>482</v>
      </c>
      <c r="G32" s="27" t="s">
        <v>122</v>
      </c>
      <c r="H32" s="28">
        <v>0.75</v>
      </c>
      <c r="I32" s="27" t="s">
        <v>153</v>
      </c>
      <c r="J32" s="27" t="s">
        <v>126</v>
      </c>
      <c r="K32" s="29" t="s">
        <v>13</v>
      </c>
      <c r="L32" s="42">
        <v>0</v>
      </c>
      <c r="M32" s="30">
        <v>0.75</v>
      </c>
      <c r="N32" s="30">
        <v>1</v>
      </c>
      <c r="O32" s="31">
        <v>1.3333333333333333</v>
      </c>
      <c r="P32" s="91">
        <v>1.3333333333333333</v>
      </c>
      <c r="Q32" s="42" t="s">
        <v>1073</v>
      </c>
    </row>
    <row r="33" spans="1:17" ht="64.5" thickTop="1" thickBot="1" x14ac:dyDescent="0.3">
      <c r="A33" s="25">
        <v>68</v>
      </c>
      <c r="B33" s="26" t="s">
        <v>480</v>
      </c>
      <c r="C33" s="27" t="s">
        <v>149</v>
      </c>
      <c r="D33" s="27" t="s">
        <v>461</v>
      </c>
      <c r="E33" s="27" t="s">
        <v>483</v>
      </c>
      <c r="F33" s="27" t="s">
        <v>484</v>
      </c>
      <c r="G33" s="27" t="s">
        <v>122</v>
      </c>
      <c r="H33" s="28">
        <v>1</v>
      </c>
      <c r="I33" s="27" t="s">
        <v>153</v>
      </c>
      <c r="J33" s="27" t="s">
        <v>126</v>
      </c>
      <c r="K33" s="29" t="s">
        <v>15</v>
      </c>
      <c r="L33" s="42">
        <v>0</v>
      </c>
      <c r="M33" s="30">
        <v>1</v>
      </c>
      <c r="N33" s="30">
        <v>0.8</v>
      </c>
      <c r="O33" s="31">
        <v>0.8</v>
      </c>
      <c r="P33" s="91">
        <v>0.8</v>
      </c>
      <c r="Q33" s="42" t="s">
        <v>1074</v>
      </c>
    </row>
    <row r="34" spans="1:17" ht="48.75" thickTop="1" thickBot="1" x14ac:dyDescent="0.3">
      <c r="A34" s="25">
        <v>64</v>
      </c>
      <c r="B34" s="26" t="s">
        <v>480</v>
      </c>
      <c r="C34" s="27" t="s">
        <v>149</v>
      </c>
      <c r="D34" s="27" t="s">
        <v>150</v>
      </c>
      <c r="E34" s="27" t="s">
        <v>151</v>
      </c>
      <c r="F34" s="27" t="s">
        <v>152</v>
      </c>
      <c r="G34" s="27" t="s">
        <v>122</v>
      </c>
      <c r="H34" s="28">
        <v>1</v>
      </c>
      <c r="I34" s="27" t="s">
        <v>153</v>
      </c>
      <c r="J34" s="27" t="s">
        <v>126</v>
      </c>
      <c r="K34" s="29" t="s">
        <v>7</v>
      </c>
      <c r="L34" s="42">
        <v>0</v>
      </c>
      <c r="M34" s="30">
        <v>1</v>
      </c>
      <c r="N34" s="30">
        <v>0.97</v>
      </c>
      <c r="O34" s="31">
        <v>0.97</v>
      </c>
      <c r="P34" s="91">
        <v>0.97</v>
      </c>
      <c r="Q34" s="42" t="s">
        <v>1075</v>
      </c>
    </row>
    <row r="35" spans="1:17" ht="80.25"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42">
        <v>0</v>
      </c>
      <c r="M35" s="30">
        <v>0.9</v>
      </c>
      <c r="N35" s="30">
        <v>1.0900000000000001</v>
      </c>
      <c r="O35" s="31">
        <v>1.2111111111111112</v>
      </c>
      <c r="P35" s="91">
        <v>1.2111111111111112</v>
      </c>
      <c r="Q35" s="42" t="s">
        <v>1076</v>
      </c>
    </row>
    <row r="36" spans="1:17" ht="34.5" thickTop="1" x14ac:dyDescent="0.35">
      <c r="M36" s="320"/>
      <c r="N36" s="320"/>
      <c r="O36" s="317" t="s">
        <v>157</v>
      </c>
      <c r="P36" s="318">
        <v>1.2596166379059286</v>
      </c>
      <c r="Q36" s="319" t="s">
        <v>158</v>
      </c>
    </row>
  </sheetData>
  <sheetProtection algorithmName="SHA-512" hashValue="iP8NEZXnO5LPuJCSceE/+FISMC5ERaQtrc8lUiT2qPJ4SwcY6jTxslMQfqnmcaUO8hEBtMO4kPSV2hwVSyx62g==" saltValue="HD9YDRO4Yaod1R3+Ek+CpQ==" spinCount="100000" sheet="1" formatCells="0" formatColumns="0"/>
  <autoFilter ref="A3:Q35" xr:uid="{00000000-0001-0000-0400-000000000000}"/>
  <conditionalFormatting sqref="B4:B35">
    <cfRule type="containsText" dxfId="659" priority="37" operator="containsText" text="Normatividad al Servicio del Cambio / Procesos">
      <formula>NOT(ISERROR(SEARCH("Normatividad al Servicio del Cambio / Procesos",B4)))</formula>
    </cfRule>
    <cfRule type="containsText" dxfId="658" priority="67" operator="containsText" text="Transparencia y Cercanía al Ciudadano / Grupos de Interés ">
      <formula>NOT(ISERROR(SEARCH("Transparencia y Cercanía al Ciudadano / Grupos de Interés ",B4)))</formula>
    </cfRule>
    <cfRule type="containsText" dxfId="657" priority="68" operator="containsText" text="Apoyo a la Modernización DIAN / Procesos">
      <formula>NOT(ISERROR(SEARCH("Apoyo a la Modernización DIAN / Procesos",B4)))</formula>
    </cfRule>
    <cfRule type="containsText" dxfId="656" priority="69" operator="containsText" text="Transformación Cultural y Gestión del Cambio / Talento Humano">
      <formula>NOT(ISERROR(SEARCH("Transformación Cultural y Gestión del Cambio / Talento Humano",B4)))</formula>
    </cfRule>
    <cfRule type="containsText" dxfId="655" priority="7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654" priority="54" operator="containsText" text="Modernización y Gestión Integral de Procesos del Negocio / Procesos">
      <formula>NOT(ISERROR(SEARCH("Modernización y Gestión Integral de Procesos del Negocio / Procesos",C4)))</formula>
    </cfRule>
    <cfRule type="containsText" dxfId="653" priority="55" operator="containsText" text="Transparencia y Cercanía al Ciudadano / Grupos de Interés">
      <formula>NOT(ISERROR(SEARCH("Transparencia y Cercanía al Ciudadano / Grupos de Interés",C4)))</formula>
    </cfRule>
    <cfRule type="containsText" dxfId="652" priority="56" operator="containsText" text="Legitimidad y Sostenibilidad Fiscal / Resultados">
      <formula>NOT(ISERROR(SEARCH("Legitimidad y Sostenibilidad Fiscal / Resultados",C4)))</formula>
    </cfRule>
  </conditionalFormatting>
  <conditionalFormatting sqref="F4:G35 C4:D35">
    <cfRule type="containsText" dxfId="651" priority="53" operator="containsText" text="Aprendizaje y Crecimiento / Talento Humano">
      <formula>NOT(ISERROR(SEARCH("Aprendizaje y Crecimiento / Talento Humano",C4)))</formula>
    </cfRule>
  </conditionalFormatting>
  <conditionalFormatting sqref="H4:H35 M4:N35">
    <cfRule type="expression" dxfId="650" priority="42">
      <formula>$G4&lt;&gt;"Porcentaje"</formula>
    </cfRule>
    <cfRule type="expression" dxfId="649" priority="43">
      <formula>$G4="Porcentaje"</formula>
    </cfRule>
  </conditionalFormatting>
  <conditionalFormatting sqref="I4:J35 F10:G34">
    <cfRule type="containsText" dxfId="648" priority="38" operator="containsText" text="Aprendizaje y Crecimiento / Talento Humano">
      <formula>NOT(ISERROR(SEARCH("Aprendizaje y Crecimiento / Talento Humano",F4)))</formula>
    </cfRule>
    <cfRule type="containsText" dxfId="647" priority="39" operator="containsText" text="Modernización y Gestión Integral de Procesos del Negocio / Procesos">
      <formula>NOT(ISERROR(SEARCH("Modernización y Gestión Integral de Procesos del Negocio / Procesos",F4)))</formula>
    </cfRule>
    <cfRule type="containsText" dxfId="646" priority="40" operator="containsText" text="Transparencia y Cercanía al Ciudadano / Grupos de Interés">
      <formula>NOT(ISERROR(SEARCH("Transparencia y Cercanía al Ciudadano / Grupos de Interés",F4)))</formula>
    </cfRule>
    <cfRule type="containsText" dxfId="645" priority="41" operator="containsText" text="Legitimidad y Sostenibilidad Fiscal / Resultados">
      <formula>NOT(ISERROR(SEARCH("Legitimidad y Sostenibilidad Fiscal / Resultados",F4)))</formula>
    </cfRule>
  </conditionalFormatting>
  <conditionalFormatting sqref="L4:L35">
    <cfRule type="cellIs" dxfId="644" priority="13" operator="equal">
      <formula>0</formula>
    </cfRule>
  </conditionalFormatting>
  <conditionalFormatting sqref="O4:O35">
    <cfRule type="containsText" dxfId="643" priority="57" operator="containsText" text="Sin medición en la vigencia">
      <formula>NOT(ISERROR(SEARCH("Sin medición en la vigencia",O4)))</formula>
    </cfRule>
    <cfRule type="cellIs" dxfId="642" priority="58" operator="greaterThan">
      <formula>1.1</formula>
    </cfRule>
    <cfRule type="cellIs" dxfId="641" priority="59" operator="between">
      <formula>100%</formula>
      <formula>110%</formula>
    </cfRule>
    <cfRule type="cellIs" dxfId="640" priority="60" operator="between">
      <formula>70%</formula>
      <formula>99.9999999%</formula>
    </cfRule>
    <cfRule type="cellIs" dxfId="639" priority="61" operator="between">
      <formula>0</formula>
      <formula>0.6999999999999</formula>
    </cfRule>
  </conditionalFormatting>
  <conditionalFormatting sqref="P4:P35">
    <cfRule type="cellIs" dxfId="638" priority="63" operator="greaterThan">
      <formula>1.1</formula>
    </cfRule>
    <cfRule type="cellIs" dxfId="637" priority="64" operator="between">
      <formula>100%</formula>
      <formula>110%</formula>
    </cfRule>
    <cfRule type="cellIs" dxfId="636" priority="65" operator="between">
      <formula>70%</formula>
      <formula>99.9999999%</formula>
    </cfRule>
    <cfRule type="cellIs" dxfId="635" priority="66" operator="between">
      <formula>0</formula>
      <formula>0.6999999999999</formula>
    </cfRule>
  </conditionalFormatting>
  <hyperlinks>
    <hyperlink ref="Q36" location="Principal!A1" display="volver al índice" xr:uid="{7F9E948C-B64A-4B4E-B553-BB20E8E6DF51}"/>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2" operator="containsText" id="{B33B1B19-9425-43EE-9327-D87F3815620C}">
            <xm:f>NOT(ISERROR(SEARCH("-",P4)))</xm:f>
            <xm:f>"-"</xm:f>
            <x14:dxf>
              <fill>
                <patternFill>
                  <bgColor rgb="FF000000"/>
                </patternFill>
              </fill>
            </x14:dxf>
          </x14:cfRule>
          <xm:sqref>P4:P35</xm:sqref>
        </x14:conditionalFormatting>
      </x14:conditionalFormattings>
    </ext>
  </extLst>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20D33-34D4-4136-8DD3-355879731402}">
  <sheetPr codeName="Sheet31">
    <pageSetUpPr fitToPage="1"/>
  </sheetPr>
  <dimension ref="A1:Q52"/>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4.570312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16</v>
      </c>
      <c r="E1" s="9" t="s">
        <v>569</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95.2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382</v>
      </c>
      <c r="M4" s="30">
        <v>0.66500000000000004</v>
      </c>
      <c r="N4" s="30">
        <v>0.75</v>
      </c>
      <c r="O4" s="31">
        <v>1.1278195488721805</v>
      </c>
      <c r="P4" s="31">
        <v>1.1278195488721805</v>
      </c>
      <c r="Q4" s="101" t="s">
        <v>1077</v>
      </c>
    </row>
    <row r="5" spans="1:17" ht="48.75" thickTop="1" thickBot="1" x14ac:dyDescent="0.3">
      <c r="A5" s="25">
        <v>136</v>
      </c>
      <c r="B5" s="26" t="s">
        <v>438</v>
      </c>
      <c r="C5" s="27" t="s">
        <v>127</v>
      </c>
      <c r="D5" s="27" t="s">
        <v>240</v>
      </c>
      <c r="E5" s="27" t="s">
        <v>241</v>
      </c>
      <c r="F5" s="27" t="s">
        <v>242</v>
      </c>
      <c r="G5" s="27" t="s">
        <v>231</v>
      </c>
      <c r="H5" s="28">
        <v>492000000</v>
      </c>
      <c r="I5" s="27" t="s">
        <v>123</v>
      </c>
      <c r="J5" s="27" t="s">
        <v>124</v>
      </c>
      <c r="K5" s="29" t="s">
        <v>36</v>
      </c>
      <c r="L5" s="52" t="s">
        <v>395</v>
      </c>
      <c r="M5" s="30">
        <v>492000000</v>
      </c>
      <c r="N5" s="30">
        <v>1664646743</v>
      </c>
      <c r="O5" s="31">
        <v>3.3834283394308944</v>
      </c>
      <c r="P5" s="31">
        <v>2</v>
      </c>
      <c r="Q5" s="101" t="s">
        <v>1078</v>
      </c>
    </row>
    <row r="6" spans="1:17" ht="76.5" thickTop="1" thickBot="1" x14ac:dyDescent="0.3">
      <c r="A6" s="25">
        <v>145</v>
      </c>
      <c r="B6" s="26" t="s">
        <v>438</v>
      </c>
      <c r="C6" s="27" t="s">
        <v>127</v>
      </c>
      <c r="D6" s="27" t="s">
        <v>249</v>
      </c>
      <c r="E6" s="27" t="s">
        <v>250</v>
      </c>
      <c r="F6" s="27" t="s">
        <v>251</v>
      </c>
      <c r="G6" s="27" t="s">
        <v>231</v>
      </c>
      <c r="H6" s="28">
        <v>400000000</v>
      </c>
      <c r="I6" s="27" t="s">
        <v>123</v>
      </c>
      <c r="J6" s="27" t="s">
        <v>124</v>
      </c>
      <c r="K6" s="29" t="s">
        <v>38</v>
      </c>
      <c r="L6" s="52" t="s">
        <v>395</v>
      </c>
      <c r="M6" s="30">
        <v>400000000</v>
      </c>
      <c r="N6" s="30">
        <v>134285609</v>
      </c>
      <c r="O6" s="31">
        <v>0.33571402249999999</v>
      </c>
      <c r="P6" s="31">
        <v>0.33571402249999999</v>
      </c>
      <c r="Q6" s="101" t="s">
        <v>1079</v>
      </c>
    </row>
    <row r="7" spans="1:17" ht="114" thickTop="1" thickBot="1" x14ac:dyDescent="0.3">
      <c r="A7" s="25">
        <v>132</v>
      </c>
      <c r="B7" s="26" t="s">
        <v>438</v>
      </c>
      <c r="C7" s="27" t="s">
        <v>127</v>
      </c>
      <c r="D7" s="27" t="s">
        <v>358</v>
      </c>
      <c r="E7" s="27" t="s">
        <v>442</v>
      </c>
      <c r="F7" s="27" t="s">
        <v>442</v>
      </c>
      <c r="G7" s="27" t="s">
        <v>231</v>
      </c>
      <c r="H7" s="28">
        <v>131630000000</v>
      </c>
      <c r="I7" s="27" t="s">
        <v>123</v>
      </c>
      <c r="J7" s="27" t="s">
        <v>124</v>
      </c>
      <c r="K7" s="29" t="s">
        <v>238</v>
      </c>
      <c r="L7" s="52" t="s">
        <v>570</v>
      </c>
      <c r="M7" s="30">
        <v>131630000000</v>
      </c>
      <c r="N7" s="30">
        <v>186146349868</v>
      </c>
      <c r="O7" s="31">
        <v>1.4141635635341487</v>
      </c>
      <c r="P7" s="31">
        <v>1.4141635635341487</v>
      </c>
      <c r="Q7" s="101" t="s">
        <v>1080</v>
      </c>
    </row>
    <row r="8" spans="1:17" ht="57.75" thickTop="1" thickBot="1" x14ac:dyDescent="0.3">
      <c r="A8" s="25">
        <v>65</v>
      </c>
      <c r="B8" s="26" t="s">
        <v>438</v>
      </c>
      <c r="C8" s="27" t="s">
        <v>127</v>
      </c>
      <c r="D8" s="27" t="s">
        <v>128</v>
      </c>
      <c r="E8" s="27" t="s">
        <v>359</v>
      </c>
      <c r="F8" s="27" t="s">
        <v>360</v>
      </c>
      <c r="G8" s="27" t="s">
        <v>122</v>
      </c>
      <c r="H8" s="28">
        <v>0.6</v>
      </c>
      <c r="I8" s="27" t="s">
        <v>132</v>
      </c>
      <c r="J8" s="27" t="s">
        <v>126</v>
      </c>
      <c r="K8" s="29" t="s">
        <v>15</v>
      </c>
      <c r="L8" s="52" t="s">
        <v>382</v>
      </c>
      <c r="M8" s="30">
        <v>0.6</v>
      </c>
      <c r="N8" s="30">
        <v>1</v>
      </c>
      <c r="O8" s="31">
        <v>1.6666666666666667</v>
      </c>
      <c r="P8" s="31">
        <v>1.6666666666666667</v>
      </c>
      <c r="Q8" s="101" t="s">
        <v>1081</v>
      </c>
    </row>
    <row r="9" spans="1:17" ht="170.25" thickTop="1" thickBot="1" x14ac:dyDescent="0.3">
      <c r="A9" s="25">
        <v>2</v>
      </c>
      <c r="B9" s="26" t="s">
        <v>438</v>
      </c>
      <c r="C9" s="27" t="s">
        <v>127</v>
      </c>
      <c r="D9" s="27" t="s">
        <v>265</v>
      </c>
      <c r="E9" s="27" t="s">
        <v>444</v>
      </c>
      <c r="F9" s="27" t="s">
        <v>445</v>
      </c>
      <c r="G9" s="27" t="s">
        <v>440</v>
      </c>
      <c r="H9" s="28">
        <v>408553.52312964771</v>
      </c>
      <c r="I9" s="27" t="s">
        <v>123</v>
      </c>
      <c r="J9" s="27" t="s">
        <v>124</v>
      </c>
      <c r="K9" s="29" t="s">
        <v>45</v>
      </c>
      <c r="L9" s="52" t="s">
        <v>571</v>
      </c>
      <c r="M9" s="30">
        <v>408553.52312964771</v>
      </c>
      <c r="N9" s="30">
        <v>405936.3</v>
      </c>
      <c r="O9" s="31">
        <v>0.9935939283803038</v>
      </c>
      <c r="P9" s="31">
        <v>0.9935939283803038</v>
      </c>
      <c r="Q9" s="101" t="s">
        <v>1082</v>
      </c>
    </row>
    <row r="10" spans="1:17" ht="64.5" thickTop="1" thickBot="1" x14ac:dyDescent="0.3">
      <c r="A10" s="25">
        <v>137</v>
      </c>
      <c r="B10" s="26" t="s">
        <v>438</v>
      </c>
      <c r="C10" s="27" t="s">
        <v>127</v>
      </c>
      <c r="D10" s="27" t="s">
        <v>489</v>
      </c>
      <c r="E10" s="27" t="s">
        <v>243</v>
      </c>
      <c r="F10" s="27" t="s">
        <v>244</v>
      </c>
      <c r="G10" s="27" t="s">
        <v>231</v>
      </c>
      <c r="H10" s="28">
        <v>675000000</v>
      </c>
      <c r="I10" s="27" t="s">
        <v>123</v>
      </c>
      <c r="J10" s="27" t="s">
        <v>124</v>
      </c>
      <c r="K10" s="29" t="s">
        <v>36</v>
      </c>
      <c r="L10" s="52" t="s">
        <v>395</v>
      </c>
      <c r="M10" s="30">
        <v>675000000</v>
      </c>
      <c r="N10" s="30">
        <v>1458910074</v>
      </c>
      <c r="O10" s="31">
        <v>2.1613482577777776</v>
      </c>
      <c r="P10" s="31">
        <v>2</v>
      </c>
      <c r="Q10" s="101" t="s">
        <v>1083</v>
      </c>
    </row>
    <row r="11" spans="1:17" ht="39" thickTop="1" thickBot="1" x14ac:dyDescent="0.3">
      <c r="A11" s="25">
        <v>146</v>
      </c>
      <c r="B11" s="26" t="s">
        <v>438</v>
      </c>
      <c r="C11" s="27" t="s">
        <v>127</v>
      </c>
      <c r="D11" s="27" t="s">
        <v>249</v>
      </c>
      <c r="E11" s="27" t="s">
        <v>490</v>
      </c>
      <c r="F11" s="27" t="s">
        <v>491</v>
      </c>
      <c r="G11" s="27" t="s">
        <v>231</v>
      </c>
      <c r="H11" s="28">
        <v>384476000</v>
      </c>
      <c r="I11" s="27" t="s">
        <v>123</v>
      </c>
      <c r="J11" s="27" t="s">
        <v>124</v>
      </c>
      <c r="K11" s="29" t="s">
        <v>38</v>
      </c>
      <c r="L11" s="52" t="s">
        <v>395</v>
      </c>
      <c r="M11" s="30">
        <v>384476000</v>
      </c>
      <c r="N11" s="30">
        <v>497452771</v>
      </c>
      <c r="O11" s="31">
        <v>1.2938460944246195</v>
      </c>
      <c r="P11" s="31">
        <v>1.2938460944246195</v>
      </c>
      <c r="Q11" s="101" t="s">
        <v>1084</v>
      </c>
    </row>
    <row r="12" spans="1:17" ht="114" thickTop="1" thickBot="1" x14ac:dyDescent="0.3">
      <c r="A12" s="25">
        <v>133</v>
      </c>
      <c r="B12" s="26" t="s">
        <v>438</v>
      </c>
      <c r="C12" s="27" t="s">
        <v>127</v>
      </c>
      <c r="D12" s="27" t="s">
        <v>358</v>
      </c>
      <c r="E12" s="27" t="s">
        <v>237</v>
      </c>
      <c r="F12" s="27" t="s">
        <v>237</v>
      </c>
      <c r="G12" s="27" t="s">
        <v>231</v>
      </c>
      <c r="H12" s="28">
        <v>77205000000</v>
      </c>
      <c r="I12" s="27" t="s">
        <v>123</v>
      </c>
      <c r="J12" s="27" t="s">
        <v>124</v>
      </c>
      <c r="K12" s="29" t="s">
        <v>238</v>
      </c>
      <c r="L12" s="52" t="s">
        <v>570</v>
      </c>
      <c r="M12" s="30">
        <v>77205000000</v>
      </c>
      <c r="N12" s="30">
        <v>96138358009</v>
      </c>
      <c r="O12" s="31">
        <v>1.2452348683245904</v>
      </c>
      <c r="P12" s="31">
        <v>1.2452348683245904</v>
      </c>
      <c r="Q12" s="101" t="s">
        <v>1085</v>
      </c>
    </row>
    <row r="13" spans="1:17" ht="64.5" thickTop="1" thickBot="1" x14ac:dyDescent="0.3">
      <c r="A13" s="25">
        <v>66</v>
      </c>
      <c r="B13" s="26" t="s">
        <v>438</v>
      </c>
      <c r="C13" s="27" t="s">
        <v>127</v>
      </c>
      <c r="D13" s="27" t="s">
        <v>128</v>
      </c>
      <c r="E13" s="27" t="s">
        <v>361</v>
      </c>
      <c r="F13" s="27" t="s">
        <v>383</v>
      </c>
      <c r="G13" s="27" t="s">
        <v>122</v>
      </c>
      <c r="H13" s="28">
        <v>1</v>
      </c>
      <c r="I13" s="27" t="s">
        <v>132</v>
      </c>
      <c r="J13" s="27" t="s">
        <v>126</v>
      </c>
      <c r="K13" s="29" t="s">
        <v>15</v>
      </c>
      <c r="L13" s="52" t="s">
        <v>382</v>
      </c>
      <c r="M13" s="30">
        <v>1</v>
      </c>
      <c r="N13" s="30">
        <v>1</v>
      </c>
      <c r="O13" s="31">
        <v>1</v>
      </c>
      <c r="P13" s="31">
        <v>1</v>
      </c>
      <c r="Q13" s="101" t="s">
        <v>1086</v>
      </c>
    </row>
    <row r="14" spans="1:17" ht="33" thickTop="1" thickBot="1" x14ac:dyDescent="0.3">
      <c r="A14" s="25">
        <v>109</v>
      </c>
      <c r="B14" s="26" t="s">
        <v>438</v>
      </c>
      <c r="C14" s="27" t="s">
        <v>290</v>
      </c>
      <c r="D14" s="27" t="s">
        <v>290</v>
      </c>
      <c r="E14" s="27" t="s">
        <v>317</v>
      </c>
      <c r="F14" s="27" t="s">
        <v>121</v>
      </c>
      <c r="G14" s="27" t="s">
        <v>122</v>
      </c>
      <c r="H14" s="28">
        <v>0.95</v>
      </c>
      <c r="I14" s="27" t="s">
        <v>123</v>
      </c>
      <c r="J14" s="27" t="s">
        <v>124</v>
      </c>
      <c r="K14" s="29" t="s">
        <v>93</v>
      </c>
      <c r="L14" s="52" t="s">
        <v>378</v>
      </c>
      <c r="M14" s="30">
        <v>0.95</v>
      </c>
      <c r="N14" s="30">
        <v>0.95</v>
      </c>
      <c r="O14" s="31">
        <v>1</v>
      </c>
      <c r="P14" s="31">
        <v>1</v>
      </c>
      <c r="Q14" s="101" t="s">
        <v>1087</v>
      </c>
    </row>
    <row r="15" spans="1:17" ht="95.25" thickTop="1" thickBot="1" x14ac:dyDescent="0.3">
      <c r="A15" s="25">
        <v>32</v>
      </c>
      <c r="B15" s="26" t="s">
        <v>438</v>
      </c>
      <c r="C15" s="27" t="s">
        <v>127</v>
      </c>
      <c r="D15" s="27" t="s">
        <v>177</v>
      </c>
      <c r="E15" s="27" t="s">
        <v>182</v>
      </c>
      <c r="F15" s="27" t="s">
        <v>183</v>
      </c>
      <c r="G15" s="27" t="s">
        <v>440</v>
      </c>
      <c r="H15" s="28">
        <v>191</v>
      </c>
      <c r="I15" s="27" t="s">
        <v>123</v>
      </c>
      <c r="J15" s="27" t="s">
        <v>124</v>
      </c>
      <c r="K15" s="29" t="s">
        <v>18</v>
      </c>
      <c r="L15" s="52" t="s">
        <v>401</v>
      </c>
      <c r="M15" s="30">
        <v>191</v>
      </c>
      <c r="N15" s="30">
        <v>95</v>
      </c>
      <c r="O15" s="31">
        <v>0.49738219895287961</v>
      </c>
      <c r="P15" s="31">
        <v>0.49738219895287961</v>
      </c>
      <c r="Q15" s="101" t="s">
        <v>1088</v>
      </c>
    </row>
    <row r="16" spans="1:17" ht="64.5" thickTop="1" thickBot="1" x14ac:dyDescent="0.3">
      <c r="A16" s="25">
        <v>138</v>
      </c>
      <c r="B16" s="26" t="s">
        <v>438</v>
      </c>
      <c r="C16" s="27" t="s">
        <v>127</v>
      </c>
      <c r="D16" s="27" t="s">
        <v>489</v>
      </c>
      <c r="E16" s="27" t="s">
        <v>245</v>
      </c>
      <c r="F16" s="27" t="s">
        <v>492</v>
      </c>
      <c r="G16" s="27" t="s">
        <v>231</v>
      </c>
      <c r="H16" s="28">
        <v>414000000</v>
      </c>
      <c r="I16" s="27" t="s">
        <v>123</v>
      </c>
      <c r="J16" s="27" t="s">
        <v>124</v>
      </c>
      <c r="K16" s="29" t="s">
        <v>36</v>
      </c>
      <c r="L16" s="52" t="s">
        <v>395</v>
      </c>
      <c r="M16" s="30">
        <v>414000000</v>
      </c>
      <c r="N16" s="30">
        <v>282155367</v>
      </c>
      <c r="O16" s="31">
        <v>0.68153470289855067</v>
      </c>
      <c r="P16" s="31">
        <v>0.68153470289855067</v>
      </c>
      <c r="Q16" s="101" t="s">
        <v>1089</v>
      </c>
    </row>
    <row r="17" spans="1:17" ht="39" thickTop="1" thickBot="1" x14ac:dyDescent="0.3">
      <c r="A17" s="25">
        <v>147</v>
      </c>
      <c r="B17" s="26" t="s">
        <v>438</v>
      </c>
      <c r="C17" s="27" t="s">
        <v>127</v>
      </c>
      <c r="D17" s="27" t="s">
        <v>249</v>
      </c>
      <c r="E17" s="27" t="s">
        <v>252</v>
      </c>
      <c r="F17" s="27" t="s">
        <v>252</v>
      </c>
      <c r="G17" s="27" t="s">
        <v>231</v>
      </c>
      <c r="H17" s="28">
        <v>250000000</v>
      </c>
      <c r="I17" s="27" t="s">
        <v>123</v>
      </c>
      <c r="J17" s="27" t="s">
        <v>124</v>
      </c>
      <c r="K17" s="29" t="s">
        <v>38</v>
      </c>
      <c r="L17" s="52" t="s">
        <v>395</v>
      </c>
      <c r="M17" s="30">
        <v>250000000</v>
      </c>
      <c r="N17" s="30">
        <v>531039000</v>
      </c>
      <c r="O17" s="31">
        <v>2.1241560000000002</v>
      </c>
      <c r="P17" s="31">
        <v>2</v>
      </c>
      <c r="Q17" s="101" t="s">
        <v>1090</v>
      </c>
    </row>
    <row r="18" spans="1:17" ht="95.25" thickTop="1" thickBot="1" x14ac:dyDescent="0.3">
      <c r="A18" s="25">
        <v>98</v>
      </c>
      <c r="B18" s="26" t="s">
        <v>438</v>
      </c>
      <c r="C18" s="27" t="s">
        <v>290</v>
      </c>
      <c r="D18" s="27" t="s">
        <v>446</v>
      </c>
      <c r="E18" s="27" t="s">
        <v>125</v>
      </c>
      <c r="F18" s="27" t="s">
        <v>331</v>
      </c>
      <c r="G18" s="27" t="s">
        <v>122</v>
      </c>
      <c r="H18" s="28">
        <v>0.95</v>
      </c>
      <c r="I18" s="27" t="s">
        <v>123</v>
      </c>
      <c r="J18" s="27" t="s">
        <v>126</v>
      </c>
      <c r="K18" s="29" t="s">
        <v>93</v>
      </c>
      <c r="L18" s="52" t="s">
        <v>378</v>
      </c>
      <c r="M18" s="30">
        <v>0.95</v>
      </c>
      <c r="N18" s="30">
        <v>0.89200000000000002</v>
      </c>
      <c r="O18" s="31">
        <v>0.93894736842105264</v>
      </c>
      <c r="P18" s="31">
        <v>0.93894736842105264</v>
      </c>
      <c r="Q18" s="101" t="s">
        <v>1091</v>
      </c>
    </row>
    <row r="19" spans="1:17" ht="48.75" thickTop="1" thickBot="1" x14ac:dyDescent="0.3">
      <c r="A19" s="25">
        <v>4</v>
      </c>
      <c r="B19" s="26" t="s">
        <v>438</v>
      </c>
      <c r="C19" s="27" t="s">
        <v>127</v>
      </c>
      <c r="D19" s="27" t="s">
        <v>268</v>
      </c>
      <c r="E19" s="27" t="s">
        <v>269</v>
      </c>
      <c r="F19" s="27" t="s">
        <v>447</v>
      </c>
      <c r="G19" s="27" t="s">
        <v>207</v>
      </c>
      <c r="H19" s="28">
        <v>1394</v>
      </c>
      <c r="I19" s="27" t="s">
        <v>123</v>
      </c>
      <c r="J19" s="27" t="s">
        <v>124</v>
      </c>
      <c r="K19" s="29" t="s">
        <v>45</v>
      </c>
      <c r="L19" s="52" t="s">
        <v>572</v>
      </c>
      <c r="M19" s="30">
        <v>1394</v>
      </c>
      <c r="N19" s="30">
        <v>1479</v>
      </c>
      <c r="O19" s="31">
        <v>1.0609756097560976</v>
      </c>
      <c r="P19" s="31">
        <v>1.0609756097560976</v>
      </c>
      <c r="Q19" s="101" t="s">
        <v>1092</v>
      </c>
    </row>
    <row r="20" spans="1:17" ht="64.5" thickTop="1" thickBot="1" x14ac:dyDescent="0.3">
      <c r="A20" s="25">
        <v>234</v>
      </c>
      <c r="B20" s="26" t="s">
        <v>438</v>
      </c>
      <c r="C20" s="27" t="s">
        <v>127</v>
      </c>
      <c r="D20" s="27" t="s">
        <v>489</v>
      </c>
      <c r="E20" s="27" t="s">
        <v>493</v>
      </c>
      <c r="F20" s="27" t="s">
        <v>493</v>
      </c>
      <c r="G20" s="27" t="s">
        <v>231</v>
      </c>
      <c r="H20" s="28">
        <v>1089000000</v>
      </c>
      <c r="I20" s="27" t="s">
        <v>123</v>
      </c>
      <c r="J20" s="27" t="s">
        <v>124</v>
      </c>
      <c r="K20" s="29" t="s">
        <v>36</v>
      </c>
      <c r="L20" s="52" t="s">
        <v>395</v>
      </c>
      <c r="M20" s="30">
        <v>1089000000</v>
      </c>
      <c r="N20" s="30">
        <v>1740985441</v>
      </c>
      <c r="O20" s="31">
        <v>1.5987010477502295</v>
      </c>
      <c r="P20" s="31">
        <v>1.5987010477502295</v>
      </c>
      <c r="Q20" s="101" t="s">
        <v>1093</v>
      </c>
    </row>
    <row r="21" spans="1:17" ht="57.75" thickTop="1" thickBot="1" x14ac:dyDescent="0.3">
      <c r="A21" s="25">
        <v>73</v>
      </c>
      <c r="B21" s="26" t="s">
        <v>449</v>
      </c>
      <c r="C21" s="27" t="s">
        <v>160</v>
      </c>
      <c r="D21" s="27" t="s">
        <v>384</v>
      </c>
      <c r="E21" s="27" t="s">
        <v>167</v>
      </c>
      <c r="F21" s="27" t="s">
        <v>385</v>
      </c>
      <c r="G21" s="27" t="s">
        <v>145</v>
      </c>
      <c r="H21" s="28">
        <v>4</v>
      </c>
      <c r="I21" s="27" t="s">
        <v>123</v>
      </c>
      <c r="J21" s="27" t="s">
        <v>138</v>
      </c>
      <c r="K21" s="29" t="s">
        <v>11</v>
      </c>
      <c r="L21" s="52" t="s">
        <v>382</v>
      </c>
      <c r="M21" s="30">
        <v>4</v>
      </c>
      <c r="N21" s="30">
        <v>3.0333333333333332</v>
      </c>
      <c r="O21" s="31">
        <v>1.3186813186813187</v>
      </c>
      <c r="P21" s="31">
        <v>1.3186813186813187</v>
      </c>
      <c r="Q21" s="101" t="s">
        <v>1094</v>
      </c>
    </row>
    <row r="22" spans="1:17" ht="48.75" thickTop="1" thickBot="1" x14ac:dyDescent="0.3">
      <c r="A22" s="25">
        <v>74</v>
      </c>
      <c r="B22" s="26" t="s">
        <v>449</v>
      </c>
      <c r="C22" s="27" t="s">
        <v>160</v>
      </c>
      <c r="D22" s="27" t="s">
        <v>494</v>
      </c>
      <c r="E22" s="27" t="s">
        <v>495</v>
      </c>
      <c r="F22" s="27" t="s">
        <v>496</v>
      </c>
      <c r="G22" s="27" t="s">
        <v>145</v>
      </c>
      <c r="H22" s="28">
        <v>5.5</v>
      </c>
      <c r="I22" s="27" t="s">
        <v>123</v>
      </c>
      <c r="J22" s="27" t="s">
        <v>138</v>
      </c>
      <c r="K22" s="29" t="s">
        <v>11</v>
      </c>
      <c r="L22" s="52" t="s">
        <v>382</v>
      </c>
      <c r="M22" s="30">
        <v>5.5</v>
      </c>
      <c r="N22" s="30">
        <v>2</v>
      </c>
      <c r="O22" s="31">
        <v>2.75</v>
      </c>
      <c r="P22" s="31">
        <v>2</v>
      </c>
      <c r="Q22" s="101" t="s">
        <v>1095</v>
      </c>
    </row>
    <row r="23" spans="1:17" ht="226.5" thickTop="1" thickBot="1" x14ac:dyDescent="0.3">
      <c r="A23" s="25">
        <v>19</v>
      </c>
      <c r="B23" s="26" t="s">
        <v>449</v>
      </c>
      <c r="C23" s="27" t="s">
        <v>160</v>
      </c>
      <c r="D23" s="27" t="s">
        <v>402</v>
      </c>
      <c r="E23" s="27" t="s">
        <v>450</v>
      </c>
      <c r="F23" s="27" t="s">
        <v>451</v>
      </c>
      <c r="G23" s="27" t="s">
        <v>122</v>
      </c>
      <c r="H23" s="28">
        <v>1</v>
      </c>
      <c r="I23" s="27" t="s">
        <v>153</v>
      </c>
      <c r="J23" s="27" t="s">
        <v>261</v>
      </c>
      <c r="K23" s="29" t="s">
        <v>51</v>
      </c>
      <c r="L23" s="52" t="s">
        <v>547</v>
      </c>
      <c r="M23" s="30">
        <v>1</v>
      </c>
      <c r="N23" s="30">
        <v>1</v>
      </c>
      <c r="O23" s="31">
        <v>1</v>
      </c>
      <c r="P23" s="31">
        <v>1</v>
      </c>
      <c r="Q23" s="101" t="s">
        <v>1096</v>
      </c>
    </row>
    <row r="24" spans="1:17" ht="80.25" thickTop="1" thickBot="1" x14ac:dyDescent="0.3">
      <c r="A24" s="25">
        <v>20</v>
      </c>
      <c r="B24" s="83" t="s">
        <v>449</v>
      </c>
      <c r="C24" s="84" t="s">
        <v>160</v>
      </c>
      <c r="D24" s="84" t="s">
        <v>402</v>
      </c>
      <c r="E24" s="84" t="s">
        <v>452</v>
      </c>
      <c r="F24" s="84" t="s">
        <v>453</v>
      </c>
      <c r="G24" s="84" t="s">
        <v>122</v>
      </c>
      <c r="H24" s="85">
        <v>1</v>
      </c>
      <c r="I24" s="84" t="s">
        <v>130</v>
      </c>
      <c r="J24" s="84" t="s">
        <v>126</v>
      </c>
      <c r="K24" s="86" t="s">
        <v>51</v>
      </c>
      <c r="L24" s="103" t="s">
        <v>547</v>
      </c>
      <c r="M24" s="89"/>
      <c r="N24" s="89"/>
      <c r="O24" s="88" t="s">
        <v>406</v>
      </c>
      <c r="P24" s="88" t="s">
        <v>291</v>
      </c>
      <c r="Q24" s="358" t="s">
        <v>1097</v>
      </c>
    </row>
    <row r="25" spans="1:17" ht="64.5" thickTop="1" thickBot="1" x14ac:dyDescent="0.3">
      <c r="A25" s="25">
        <v>26</v>
      </c>
      <c r="B25" s="26" t="s">
        <v>449</v>
      </c>
      <c r="C25" s="27" t="s">
        <v>160</v>
      </c>
      <c r="D25" s="27" t="s">
        <v>278</v>
      </c>
      <c r="E25" s="27" t="s">
        <v>454</v>
      </c>
      <c r="F25" s="27" t="s">
        <v>455</v>
      </c>
      <c r="G25" s="27" t="s">
        <v>207</v>
      </c>
      <c r="H25" s="28">
        <v>8</v>
      </c>
      <c r="I25" s="27" t="s">
        <v>132</v>
      </c>
      <c r="J25" s="27" t="s">
        <v>124</v>
      </c>
      <c r="K25" s="29" t="s">
        <v>270</v>
      </c>
      <c r="L25" s="52" t="s">
        <v>572</v>
      </c>
      <c r="M25" s="30">
        <v>8</v>
      </c>
      <c r="N25" s="30">
        <v>9</v>
      </c>
      <c r="O25" s="31">
        <v>1.125</v>
      </c>
      <c r="P25" s="31">
        <v>1.125</v>
      </c>
      <c r="Q25" s="101" t="s">
        <v>1098</v>
      </c>
    </row>
    <row r="26" spans="1:17" ht="320.25" thickTop="1" thickBot="1" x14ac:dyDescent="0.3">
      <c r="A26" s="25">
        <v>33</v>
      </c>
      <c r="B26" s="26" t="s">
        <v>449</v>
      </c>
      <c r="C26" s="27" t="s">
        <v>160</v>
      </c>
      <c r="D26" s="27" t="s">
        <v>184</v>
      </c>
      <c r="E26" s="27" t="s">
        <v>185</v>
      </c>
      <c r="F26" s="27" t="s">
        <v>186</v>
      </c>
      <c r="G26" s="27" t="s">
        <v>122</v>
      </c>
      <c r="H26" s="28">
        <v>1</v>
      </c>
      <c r="I26" s="27" t="s">
        <v>267</v>
      </c>
      <c r="J26" s="27" t="s">
        <v>126</v>
      </c>
      <c r="K26" s="29" t="s">
        <v>18</v>
      </c>
      <c r="L26" s="52" t="s">
        <v>547</v>
      </c>
      <c r="M26" s="30">
        <v>1</v>
      </c>
      <c r="N26" s="30">
        <v>1</v>
      </c>
      <c r="O26" s="31">
        <v>1</v>
      </c>
      <c r="P26" s="31">
        <v>1</v>
      </c>
      <c r="Q26" s="101" t="s">
        <v>1099</v>
      </c>
    </row>
    <row r="27" spans="1:17" ht="64.5" thickTop="1" thickBot="1" x14ac:dyDescent="0.3">
      <c r="A27" s="25">
        <v>27</v>
      </c>
      <c r="B27" s="26" t="s">
        <v>449</v>
      </c>
      <c r="C27" s="27" t="s">
        <v>160</v>
      </c>
      <c r="D27" s="27" t="s">
        <v>277</v>
      </c>
      <c r="E27" s="27" t="s">
        <v>456</v>
      </c>
      <c r="F27" s="27" t="s">
        <v>457</v>
      </c>
      <c r="G27" s="27" t="s">
        <v>207</v>
      </c>
      <c r="H27" s="28">
        <v>21</v>
      </c>
      <c r="I27" s="27" t="s">
        <v>132</v>
      </c>
      <c r="J27" s="27" t="s">
        <v>124</v>
      </c>
      <c r="K27" s="29" t="s">
        <v>270</v>
      </c>
      <c r="L27" s="52" t="s">
        <v>572</v>
      </c>
      <c r="M27" s="30">
        <v>21</v>
      </c>
      <c r="N27" s="30">
        <v>21</v>
      </c>
      <c r="O27" s="31">
        <v>1</v>
      </c>
      <c r="P27" s="31">
        <v>1</v>
      </c>
      <c r="Q27" s="101" t="s">
        <v>1100</v>
      </c>
    </row>
    <row r="28" spans="1:17" ht="39" thickTop="1" thickBot="1" x14ac:dyDescent="0.3">
      <c r="A28" s="25">
        <v>61</v>
      </c>
      <c r="B28" s="26" t="s">
        <v>449</v>
      </c>
      <c r="C28" s="27" t="s">
        <v>133</v>
      </c>
      <c r="D28" s="27" t="s">
        <v>362</v>
      </c>
      <c r="E28" s="27" t="s">
        <v>144</v>
      </c>
      <c r="F28" s="27" t="s">
        <v>363</v>
      </c>
      <c r="G28" s="27" t="s">
        <v>145</v>
      </c>
      <c r="H28" s="28">
        <v>10.199999999999999</v>
      </c>
      <c r="I28" s="27" t="s">
        <v>123</v>
      </c>
      <c r="J28" s="27" t="s">
        <v>138</v>
      </c>
      <c r="K28" s="29" t="s">
        <v>7</v>
      </c>
      <c r="L28" s="52" t="s">
        <v>382</v>
      </c>
      <c r="M28" s="30">
        <v>10.199999999999999</v>
      </c>
      <c r="N28" s="30">
        <v>7.6416666666666675</v>
      </c>
      <c r="O28" s="31">
        <v>1.3347873500545253</v>
      </c>
      <c r="P28" s="31">
        <v>1.3347873500545253</v>
      </c>
      <c r="Q28" s="101" t="s">
        <v>1101</v>
      </c>
    </row>
    <row r="29" spans="1:17" ht="282.75" thickTop="1" thickBot="1" x14ac:dyDescent="0.3">
      <c r="A29" s="25">
        <v>9</v>
      </c>
      <c r="B29" s="26" t="s">
        <v>449</v>
      </c>
      <c r="C29" s="27" t="s">
        <v>133</v>
      </c>
      <c r="D29" s="27" t="s">
        <v>275</v>
      </c>
      <c r="E29" s="27" t="s">
        <v>458</v>
      </c>
      <c r="F29" s="27" t="s">
        <v>459</v>
      </c>
      <c r="G29" s="27" t="s">
        <v>122</v>
      </c>
      <c r="H29" s="28">
        <v>1</v>
      </c>
      <c r="I29" s="27" t="s">
        <v>132</v>
      </c>
      <c r="J29" s="27" t="s">
        <v>124</v>
      </c>
      <c r="K29" s="29" t="s">
        <v>57</v>
      </c>
      <c r="L29" s="52" t="s">
        <v>547</v>
      </c>
      <c r="M29" s="30">
        <v>1</v>
      </c>
      <c r="N29" s="30">
        <v>1</v>
      </c>
      <c r="O29" s="31">
        <v>1</v>
      </c>
      <c r="P29" s="31">
        <v>1</v>
      </c>
      <c r="Q29" s="101" t="s">
        <v>1102</v>
      </c>
    </row>
    <row r="30" spans="1:17" ht="64.5" thickTop="1" thickBot="1" x14ac:dyDescent="0.3">
      <c r="A30" s="25">
        <v>42</v>
      </c>
      <c r="B30" s="26" t="s">
        <v>460</v>
      </c>
      <c r="C30" s="27" t="s">
        <v>194</v>
      </c>
      <c r="D30" s="27" t="s">
        <v>198</v>
      </c>
      <c r="E30" s="27" t="s">
        <v>513</v>
      </c>
      <c r="F30" s="27" t="s">
        <v>514</v>
      </c>
      <c r="G30" s="27" t="s">
        <v>207</v>
      </c>
      <c r="H30" s="28">
        <v>6</v>
      </c>
      <c r="I30" s="27" t="s">
        <v>123</v>
      </c>
      <c r="J30" s="27" t="s">
        <v>124</v>
      </c>
      <c r="K30" s="29" t="s">
        <v>30</v>
      </c>
      <c r="L30" s="52" t="s">
        <v>401</v>
      </c>
      <c r="M30" s="30">
        <v>6</v>
      </c>
      <c r="N30" s="30">
        <v>6</v>
      </c>
      <c r="O30" s="31">
        <v>1</v>
      </c>
      <c r="P30" s="31">
        <v>1</v>
      </c>
      <c r="Q30" s="101" t="s">
        <v>1103</v>
      </c>
    </row>
    <row r="31" spans="1:17" ht="48.75" thickTop="1" thickBot="1" x14ac:dyDescent="0.3">
      <c r="A31" s="25">
        <v>71</v>
      </c>
      <c r="B31" s="26" t="s">
        <v>460</v>
      </c>
      <c r="C31" s="27" t="s">
        <v>149</v>
      </c>
      <c r="D31" s="27" t="s">
        <v>461</v>
      </c>
      <c r="E31" s="27" t="s">
        <v>174</v>
      </c>
      <c r="F31" s="27" t="s">
        <v>462</v>
      </c>
      <c r="G31" s="27" t="s">
        <v>122</v>
      </c>
      <c r="H31" s="28">
        <v>1</v>
      </c>
      <c r="I31" s="27" t="s">
        <v>153</v>
      </c>
      <c r="J31" s="27" t="s">
        <v>126</v>
      </c>
      <c r="K31" s="29" t="s">
        <v>13</v>
      </c>
      <c r="L31" s="52" t="s">
        <v>382</v>
      </c>
      <c r="M31" s="30">
        <v>1</v>
      </c>
      <c r="N31" s="30">
        <v>0.78</v>
      </c>
      <c r="O31" s="31">
        <v>0.78</v>
      </c>
      <c r="P31" s="31">
        <v>0.78</v>
      </c>
      <c r="Q31" s="101" t="s">
        <v>1104</v>
      </c>
    </row>
    <row r="32" spans="1:17" ht="114" thickTop="1" thickBot="1" x14ac:dyDescent="0.3">
      <c r="A32" s="25">
        <v>134</v>
      </c>
      <c r="B32" s="26" t="s">
        <v>460</v>
      </c>
      <c r="C32" s="27" t="s">
        <v>203</v>
      </c>
      <c r="D32" s="27" t="s">
        <v>239</v>
      </c>
      <c r="E32" s="27" t="s">
        <v>463</v>
      </c>
      <c r="F32" s="27" t="s">
        <v>464</v>
      </c>
      <c r="G32" s="27" t="s">
        <v>207</v>
      </c>
      <c r="H32" s="28">
        <v>133</v>
      </c>
      <c r="I32" s="27" t="s">
        <v>132</v>
      </c>
      <c r="J32" s="27" t="s">
        <v>124</v>
      </c>
      <c r="K32" s="29" t="s">
        <v>238</v>
      </c>
      <c r="L32" s="52" t="s">
        <v>417</v>
      </c>
      <c r="M32" s="30">
        <v>133</v>
      </c>
      <c r="N32" s="30">
        <v>133</v>
      </c>
      <c r="O32" s="31">
        <v>1</v>
      </c>
      <c r="P32" s="31">
        <v>1</v>
      </c>
      <c r="Q32" s="101" t="s">
        <v>1105</v>
      </c>
    </row>
    <row r="33" spans="1:17" ht="57.75" thickTop="1" thickBot="1" x14ac:dyDescent="0.3">
      <c r="A33" s="25">
        <v>235</v>
      </c>
      <c r="B33" s="26" t="s">
        <v>460</v>
      </c>
      <c r="C33" s="27" t="s">
        <v>194</v>
      </c>
      <c r="D33" s="27" t="s">
        <v>389</v>
      </c>
      <c r="E33" s="27" t="s">
        <v>246</v>
      </c>
      <c r="F33" s="27" t="s">
        <v>247</v>
      </c>
      <c r="G33" s="27" t="s">
        <v>440</v>
      </c>
      <c r="H33" s="28">
        <v>10985000000.000002</v>
      </c>
      <c r="I33" s="27" t="s">
        <v>123</v>
      </c>
      <c r="J33" s="27" t="s">
        <v>124</v>
      </c>
      <c r="K33" s="29" t="s">
        <v>36</v>
      </c>
      <c r="L33" s="52" t="s">
        <v>395</v>
      </c>
      <c r="M33" s="30">
        <v>10985000000.000002</v>
      </c>
      <c r="N33" s="30">
        <v>10401153207</v>
      </c>
      <c r="O33" s="31">
        <v>0.94685054228493382</v>
      </c>
      <c r="P33" s="31">
        <v>0.94685054228493382</v>
      </c>
      <c r="Q33" s="101" t="s">
        <v>1106</v>
      </c>
    </row>
    <row r="34" spans="1:17" ht="48.75" thickTop="1" thickBot="1" x14ac:dyDescent="0.3">
      <c r="A34" s="25">
        <v>135</v>
      </c>
      <c r="B34" s="26" t="s">
        <v>460</v>
      </c>
      <c r="C34" s="27" t="s">
        <v>203</v>
      </c>
      <c r="D34" s="27" t="s">
        <v>465</v>
      </c>
      <c r="E34" s="27" t="s">
        <v>465</v>
      </c>
      <c r="F34" s="27" t="s">
        <v>466</v>
      </c>
      <c r="G34" s="27" t="s">
        <v>207</v>
      </c>
      <c r="H34" s="28">
        <v>24</v>
      </c>
      <c r="I34" s="27" t="s">
        <v>132</v>
      </c>
      <c r="J34" s="27" t="s">
        <v>124</v>
      </c>
      <c r="K34" s="29" t="s">
        <v>238</v>
      </c>
      <c r="L34" s="52" t="s">
        <v>417</v>
      </c>
      <c r="M34" s="30">
        <v>24</v>
      </c>
      <c r="N34" s="30">
        <v>25</v>
      </c>
      <c r="O34" s="31">
        <v>1.0416666666666667</v>
      </c>
      <c r="P34" s="31">
        <v>1.0416666666666667</v>
      </c>
      <c r="Q34" s="101" t="s">
        <v>1107</v>
      </c>
    </row>
    <row r="35" spans="1:17" ht="95.25" thickTop="1" thickBot="1" x14ac:dyDescent="0.3">
      <c r="A35" s="25">
        <v>104</v>
      </c>
      <c r="B35" s="26" t="s">
        <v>460</v>
      </c>
      <c r="C35" s="27" t="s">
        <v>194</v>
      </c>
      <c r="D35" s="27" t="s">
        <v>319</v>
      </c>
      <c r="E35" s="27" t="s">
        <v>320</v>
      </c>
      <c r="F35" s="27" t="s">
        <v>467</v>
      </c>
      <c r="G35" s="27" t="s">
        <v>122</v>
      </c>
      <c r="H35" s="28">
        <v>0.4592</v>
      </c>
      <c r="I35" s="27" t="s">
        <v>123</v>
      </c>
      <c r="J35" s="27" t="s">
        <v>261</v>
      </c>
      <c r="K35" s="29" t="s">
        <v>87</v>
      </c>
      <c r="L35" s="52" t="s">
        <v>378</v>
      </c>
      <c r="M35" s="30">
        <v>0.4592</v>
      </c>
      <c r="N35" s="30">
        <v>0.48899999999999999</v>
      </c>
      <c r="O35" s="31">
        <v>1.0648954703832751</v>
      </c>
      <c r="P35" s="31">
        <v>1.0648954703832751</v>
      </c>
      <c r="Q35" s="101" t="s">
        <v>1108</v>
      </c>
    </row>
    <row r="36" spans="1:17" ht="48.75" thickTop="1" thickBot="1" x14ac:dyDescent="0.3">
      <c r="A36" s="25">
        <v>62</v>
      </c>
      <c r="B36" s="26" t="s">
        <v>460</v>
      </c>
      <c r="C36" s="27" t="s">
        <v>194</v>
      </c>
      <c r="D36" s="27" t="s">
        <v>389</v>
      </c>
      <c r="E36" s="27" t="s">
        <v>478</v>
      </c>
      <c r="F36" s="27" t="s">
        <v>479</v>
      </c>
      <c r="G36" s="27" t="s">
        <v>207</v>
      </c>
      <c r="H36" s="28">
        <v>1</v>
      </c>
      <c r="I36" s="27" t="s">
        <v>123</v>
      </c>
      <c r="J36" s="27" t="s">
        <v>124</v>
      </c>
      <c r="K36" s="29" t="s">
        <v>38</v>
      </c>
      <c r="L36" s="52" t="s">
        <v>395</v>
      </c>
      <c r="M36" s="30">
        <v>1</v>
      </c>
      <c r="N36" s="30">
        <v>2</v>
      </c>
      <c r="O36" s="31">
        <v>2</v>
      </c>
      <c r="P36" s="31">
        <v>2</v>
      </c>
      <c r="Q36" s="101" t="s">
        <v>1109</v>
      </c>
    </row>
    <row r="37" spans="1:17" ht="151.5" thickTop="1" thickBot="1" x14ac:dyDescent="0.3">
      <c r="A37" s="25">
        <v>18</v>
      </c>
      <c r="B37" s="26" t="s">
        <v>460</v>
      </c>
      <c r="C37" s="27" t="s">
        <v>203</v>
      </c>
      <c r="D37" s="27" t="s">
        <v>256</v>
      </c>
      <c r="E37" s="27" t="s">
        <v>1032</v>
      </c>
      <c r="F37" s="27" t="s">
        <v>468</v>
      </c>
      <c r="G37" s="27" t="s">
        <v>122</v>
      </c>
      <c r="H37" s="28">
        <v>1</v>
      </c>
      <c r="I37" s="27" t="s">
        <v>132</v>
      </c>
      <c r="J37" s="27" t="s">
        <v>124</v>
      </c>
      <c r="K37" s="29" t="s">
        <v>238</v>
      </c>
      <c r="L37" s="52" t="s">
        <v>417</v>
      </c>
      <c r="M37" s="30">
        <v>1</v>
      </c>
      <c r="N37" s="30">
        <v>1</v>
      </c>
      <c r="O37" s="31">
        <v>1</v>
      </c>
      <c r="P37" s="31">
        <v>1</v>
      </c>
      <c r="Q37" s="101" t="s">
        <v>1110</v>
      </c>
    </row>
    <row r="38" spans="1:17" ht="114" thickTop="1" thickBot="1" x14ac:dyDescent="0.3">
      <c r="A38" s="25">
        <v>37</v>
      </c>
      <c r="B38" s="26" t="s">
        <v>460</v>
      </c>
      <c r="C38" s="27" t="s">
        <v>194</v>
      </c>
      <c r="D38" s="27" t="s">
        <v>198</v>
      </c>
      <c r="E38" s="27" t="s">
        <v>199</v>
      </c>
      <c r="F38" s="27" t="s">
        <v>200</v>
      </c>
      <c r="G38" s="27" t="s">
        <v>122</v>
      </c>
      <c r="H38" s="28">
        <v>0.03</v>
      </c>
      <c r="I38" s="27" t="s">
        <v>123</v>
      </c>
      <c r="J38" s="27" t="s">
        <v>126</v>
      </c>
      <c r="K38" s="29" t="s">
        <v>18</v>
      </c>
      <c r="L38" s="52" t="s">
        <v>401</v>
      </c>
      <c r="M38" s="30">
        <v>0.03</v>
      </c>
      <c r="N38" s="30">
        <v>1.9666666666666666E-2</v>
      </c>
      <c r="O38" s="31">
        <v>0.65555555555555556</v>
      </c>
      <c r="P38" s="31">
        <v>0.65555555555555556</v>
      </c>
      <c r="Q38" s="101" t="s">
        <v>1111</v>
      </c>
    </row>
    <row r="39" spans="1:17" ht="48.75" thickTop="1" thickBot="1" x14ac:dyDescent="0.3">
      <c r="A39" s="25">
        <v>142</v>
      </c>
      <c r="B39" s="26" t="s">
        <v>460</v>
      </c>
      <c r="C39" s="27" t="s">
        <v>203</v>
      </c>
      <c r="D39" s="27" t="s">
        <v>497</v>
      </c>
      <c r="E39" s="27" t="s">
        <v>498</v>
      </c>
      <c r="F39" s="27" t="s">
        <v>499</v>
      </c>
      <c r="G39" s="27" t="s">
        <v>122</v>
      </c>
      <c r="H39" s="28">
        <v>1</v>
      </c>
      <c r="I39" s="27" t="s">
        <v>130</v>
      </c>
      <c r="J39" s="27" t="s">
        <v>124</v>
      </c>
      <c r="K39" s="29" t="s">
        <v>36</v>
      </c>
      <c r="L39" s="52" t="s">
        <v>395</v>
      </c>
      <c r="M39" s="30">
        <v>1</v>
      </c>
      <c r="N39" s="30">
        <v>1</v>
      </c>
      <c r="O39" s="31">
        <v>1</v>
      </c>
      <c r="P39" s="31">
        <v>1</v>
      </c>
      <c r="Q39" s="101" t="s">
        <v>1112</v>
      </c>
    </row>
    <row r="40" spans="1:17" ht="64.5" thickTop="1" thickBot="1" x14ac:dyDescent="0.3">
      <c r="A40" s="25">
        <v>10</v>
      </c>
      <c r="B40" s="26" t="s">
        <v>460</v>
      </c>
      <c r="C40" s="27" t="s">
        <v>160</v>
      </c>
      <c r="D40" s="27" t="s">
        <v>405</v>
      </c>
      <c r="E40" s="27" t="s">
        <v>469</v>
      </c>
      <c r="F40" s="27" t="s">
        <v>470</v>
      </c>
      <c r="G40" s="27" t="s">
        <v>207</v>
      </c>
      <c r="H40" s="28">
        <v>3</v>
      </c>
      <c r="I40" s="27" t="s">
        <v>132</v>
      </c>
      <c r="J40" s="27" t="s">
        <v>124</v>
      </c>
      <c r="K40" s="29" t="s">
        <v>270</v>
      </c>
      <c r="L40" s="52" t="s">
        <v>572</v>
      </c>
      <c r="M40" s="30">
        <v>3</v>
      </c>
      <c r="N40" s="30">
        <v>3</v>
      </c>
      <c r="O40" s="31">
        <v>1</v>
      </c>
      <c r="P40" s="31">
        <v>1</v>
      </c>
      <c r="Q40" s="101" t="s">
        <v>1113</v>
      </c>
    </row>
    <row r="41" spans="1:17" ht="57.75" thickTop="1" thickBot="1" x14ac:dyDescent="0.3">
      <c r="A41" s="25">
        <v>11</v>
      </c>
      <c r="B41" s="26" t="s">
        <v>460</v>
      </c>
      <c r="C41" s="27" t="s">
        <v>203</v>
      </c>
      <c r="D41" s="27" t="s">
        <v>471</v>
      </c>
      <c r="E41" s="27" t="s">
        <v>472</v>
      </c>
      <c r="F41" s="27" t="s">
        <v>473</v>
      </c>
      <c r="G41" s="27" t="s">
        <v>207</v>
      </c>
      <c r="H41" s="28">
        <v>2120</v>
      </c>
      <c r="I41" s="27" t="s">
        <v>123</v>
      </c>
      <c r="J41" s="27" t="s">
        <v>124</v>
      </c>
      <c r="K41" s="29" t="s">
        <v>49</v>
      </c>
      <c r="L41" s="52" t="s">
        <v>572</v>
      </c>
      <c r="M41" s="30">
        <v>2120</v>
      </c>
      <c r="N41" s="30">
        <v>3299</v>
      </c>
      <c r="O41" s="31">
        <v>1.5561320754716981</v>
      </c>
      <c r="P41" s="31">
        <v>1.5561320754716981</v>
      </c>
      <c r="Q41" s="101" t="s">
        <v>1114</v>
      </c>
    </row>
    <row r="42" spans="1:17" ht="48.75" thickTop="1" thickBot="1" x14ac:dyDescent="0.3">
      <c r="A42" s="25">
        <v>144</v>
      </c>
      <c r="B42" s="26" t="s">
        <v>460</v>
      </c>
      <c r="C42" s="27" t="s">
        <v>203</v>
      </c>
      <c r="D42" s="27" t="s">
        <v>500</v>
      </c>
      <c r="E42" s="27" t="s">
        <v>501</v>
      </c>
      <c r="F42" s="27" t="s">
        <v>502</v>
      </c>
      <c r="G42" s="27" t="s">
        <v>122</v>
      </c>
      <c r="H42" s="28">
        <v>1</v>
      </c>
      <c r="I42" s="27" t="s">
        <v>130</v>
      </c>
      <c r="J42" s="27" t="s">
        <v>124</v>
      </c>
      <c r="K42" s="29" t="s">
        <v>36</v>
      </c>
      <c r="L42" s="52" t="s">
        <v>395</v>
      </c>
      <c r="M42" s="30">
        <v>1</v>
      </c>
      <c r="N42" s="30">
        <v>1</v>
      </c>
      <c r="O42" s="31">
        <v>1</v>
      </c>
      <c r="P42" s="31">
        <v>1</v>
      </c>
      <c r="Q42" s="101" t="s">
        <v>1112</v>
      </c>
    </row>
    <row r="43" spans="1:17" ht="48.75" thickTop="1" thickBot="1" x14ac:dyDescent="0.3">
      <c r="A43" s="25">
        <v>12</v>
      </c>
      <c r="B43" s="26" t="s">
        <v>460</v>
      </c>
      <c r="C43" s="27" t="s">
        <v>203</v>
      </c>
      <c r="D43" s="27" t="s">
        <v>475</v>
      </c>
      <c r="E43" s="27" t="s">
        <v>476</v>
      </c>
      <c r="F43" s="27" t="s">
        <v>477</v>
      </c>
      <c r="G43" s="27" t="s">
        <v>207</v>
      </c>
      <c r="H43" s="28">
        <v>800</v>
      </c>
      <c r="I43" s="27" t="s">
        <v>123</v>
      </c>
      <c r="J43" s="27" t="s">
        <v>124</v>
      </c>
      <c r="K43" s="29" t="s">
        <v>49</v>
      </c>
      <c r="L43" s="52" t="s">
        <v>572</v>
      </c>
      <c r="M43" s="30">
        <v>800</v>
      </c>
      <c r="N43" s="30">
        <v>1374</v>
      </c>
      <c r="O43" s="31">
        <v>1.7175</v>
      </c>
      <c r="P43" s="31">
        <v>1.7175</v>
      </c>
      <c r="Q43" s="101" t="s">
        <v>1115</v>
      </c>
    </row>
    <row r="44" spans="1:17" ht="48.75" thickTop="1" thickBot="1" x14ac:dyDescent="0.3">
      <c r="A44" s="25">
        <v>23</v>
      </c>
      <c r="B44" s="26" t="s">
        <v>460</v>
      </c>
      <c r="C44" s="27" t="s">
        <v>194</v>
      </c>
      <c r="D44" s="27" t="s">
        <v>389</v>
      </c>
      <c r="E44" s="27" t="s">
        <v>478</v>
      </c>
      <c r="F44" s="27" t="s">
        <v>479</v>
      </c>
      <c r="G44" s="27" t="s">
        <v>207</v>
      </c>
      <c r="H44" s="28">
        <v>1</v>
      </c>
      <c r="I44" s="27" t="s">
        <v>123</v>
      </c>
      <c r="J44" s="27" t="s">
        <v>124</v>
      </c>
      <c r="K44" s="29" t="s">
        <v>36</v>
      </c>
      <c r="L44" s="52" t="s">
        <v>395</v>
      </c>
      <c r="M44" s="30">
        <v>1</v>
      </c>
      <c r="N44" s="30">
        <v>1</v>
      </c>
      <c r="O44" s="31">
        <v>1</v>
      </c>
      <c r="P44" s="31">
        <v>1</v>
      </c>
      <c r="Q44" s="101" t="s">
        <v>1112</v>
      </c>
    </row>
    <row r="45" spans="1:17" ht="57.75" thickTop="1" thickBot="1" x14ac:dyDescent="0.3">
      <c r="A45" s="25">
        <v>69</v>
      </c>
      <c r="B45" s="26" t="s">
        <v>480</v>
      </c>
      <c r="C45" s="27" t="s">
        <v>160</v>
      </c>
      <c r="D45" s="27" t="s">
        <v>169</v>
      </c>
      <c r="E45" s="27" t="s">
        <v>170</v>
      </c>
      <c r="F45" s="27" t="s">
        <v>386</v>
      </c>
      <c r="G45" s="27" t="s">
        <v>122</v>
      </c>
      <c r="H45" s="28">
        <v>1</v>
      </c>
      <c r="I45" s="27" t="s">
        <v>132</v>
      </c>
      <c r="J45" s="27" t="s">
        <v>126</v>
      </c>
      <c r="K45" s="29" t="s">
        <v>13</v>
      </c>
      <c r="L45" s="52" t="s">
        <v>382</v>
      </c>
      <c r="M45" s="30">
        <v>1</v>
      </c>
      <c r="N45" s="30">
        <v>1</v>
      </c>
      <c r="O45" s="31">
        <v>1</v>
      </c>
      <c r="P45" s="31">
        <v>1</v>
      </c>
      <c r="Q45" s="101" t="s">
        <v>573</v>
      </c>
    </row>
    <row r="46" spans="1:17" ht="48.75" thickTop="1" thickBot="1" x14ac:dyDescent="0.3">
      <c r="A46" s="25">
        <v>75</v>
      </c>
      <c r="B46" s="26" t="s">
        <v>480</v>
      </c>
      <c r="C46" s="27" t="s">
        <v>160</v>
      </c>
      <c r="D46" s="27" t="s">
        <v>364</v>
      </c>
      <c r="E46" s="27" t="s">
        <v>377</v>
      </c>
      <c r="F46" s="27" t="s">
        <v>166</v>
      </c>
      <c r="G46" s="27" t="s">
        <v>122</v>
      </c>
      <c r="H46" s="28">
        <v>1</v>
      </c>
      <c r="I46" s="27" t="s">
        <v>132</v>
      </c>
      <c r="J46" s="27" t="s">
        <v>126</v>
      </c>
      <c r="K46" s="29" t="s">
        <v>11</v>
      </c>
      <c r="L46" s="52" t="s">
        <v>382</v>
      </c>
      <c r="M46" s="30">
        <v>1</v>
      </c>
      <c r="N46" s="30">
        <v>1</v>
      </c>
      <c r="O46" s="31">
        <v>1</v>
      </c>
      <c r="P46" s="31">
        <v>1</v>
      </c>
      <c r="Q46" s="101" t="s">
        <v>1116</v>
      </c>
    </row>
    <row r="47" spans="1:17" ht="48.75" thickTop="1" thickBot="1" x14ac:dyDescent="0.3">
      <c r="A47" s="25">
        <v>67</v>
      </c>
      <c r="B47" s="26" t="s">
        <v>480</v>
      </c>
      <c r="C47" s="27" t="s">
        <v>149</v>
      </c>
      <c r="D47" s="27" t="s">
        <v>461</v>
      </c>
      <c r="E47" s="27" t="s">
        <v>175</v>
      </c>
      <c r="F47" s="27" t="s">
        <v>176</v>
      </c>
      <c r="G47" s="27" t="s">
        <v>122</v>
      </c>
      <c r="H47" s="28">
        <v>1</v>
      </c>
      <c r="I47" s="27" t="s">
        <v>173</v>
      </c>
      <c r="J47" s="27" t="s">
        <v>126</v>
      </c>
      <c r="K47" s="29" t="s">
        <v>15</v>
      </c>
      <c r="L47" s="52" t="s">
        <v>382</v>
      </c>
      <c r="M47" s="30">
        <v>1</v>
      </c>
      <c r="N47" s="30">
        <v>1</v>
      </c>
      <c r="O47" s="31">
        <v>1</v>
      </c>
      <c r="P47" s="31">
        <v>1</v>
      </c>
      <c r="Q47" s="101" t="s">
        <v>1117</v>
      </c>
    </row>
    <row r="48" spans="1:17" ht="48.75" thickTop="1" thickBot="1" x14ac:dyDescent="0.3">
      <c r="A48" s="25">
        <v>72</v>
      </c>
      <c r="B48" s="26" t="s">
        <v>480</v>
      </c>
      <c r="C48" s="27" t="s">
        <v>149</v>
      </c>
      <c r="D48" s="27" t="s">
        <v>461</v>
      </c>
      <c r="E48" s="27" t="s">
        <v>481</v>
      </c>
      <c r="F48" s="27" t="s">
        <v>482</v>
      </c>
      <c r="G48" s="27" t="s">
        <v>122</v>
      </c>
      <c r="H48" s="28">
        <v>0.75</v>
      </c>
      <c r="I48" s="27" t="s">
        <v>153</v>
      </c>
      <c r="J48" s="27" t="s">
        <v>126</v>
      </c>
      <c r="K48" s="29" t="s">
        <v>13</v>
      </c>
      <c r="L48" s="52" t="s">
        <v>382</v>
      </c>
      <c r="M48" s="30">
        <v>0.75</v>
      </c>
      <c r="N48" s="30">
        <v>1.5925</v>
      </c>
      <c r="O48" s="31">
        <v>2.1233333333333335</v>
      </c>
      <c r="P48" s="31">
        <v>2</v>
      </c>
      <c r="Q48" s="101" t="s">
        <v>1118</v>
      </c>
    </row>
    <row r="49" spans="1:17" ht="64.5" thickTop="1" thickBot="1" x14ac:dyDescent="0.3">
      <c r="A49" s="25">
        <v>68</v>
      </c>
      <c r="B49" s="26" t="s">
        <v>480</v>
      </c>
      <c r="C49" s="27" t="s">
        <v>149</v>
      </c>
      <c r="D49" s="27" t="s">
        <v>461</v>
      </c>
      <c r="E49" s="27" t="s">
        <v>483</v>
      </c>
      <c r="F49" s="27" t="s">
        <v>484</v>
      </c>
      <c r="G49" s="27" t="s">
        <v>122</v>
      </c>
      <c r="H49" s="28">
        <v>1</v>
      </c>
      <c r="I49" s="27" t="s">
        <v>153</v>
      </c>
      <c r="J49" s="27" t="s">
        <v>126</v>
      </c>
      <c r="K49" s="29" t="s">
        <v>15</v>
      </c>
      <c r="L49" s="52" t="s">
        <v>382</v>
      </c>
      <c r="M49" s="30">
        <v>1</v>
      </c>
      <c r="N49" s="30">
        <v>1</v>
      </c>
      <c r="O49" s="31">
        <v>1</v>
      </c>
      <c r="P49" s="31">
        <v>1</v>
      </c>
      <c r="Q49" s="101" t="s">
        <v>1117</v>
      </c>
    </row>
    <row r="50" spans="1:17" ht="57.75" thickTop="1" thickBot="1" x14ac:dyDescent="0.3">
      <c r="A50" s="25">
        <v>64</v>
      </c>
      <c r="B50" s="26" t="s">
        <v>480</v>
      </c>
      <c r="C50" s="27" t="s">
        <v>149</v>
      </c>
      <c r="D50" s="27" t="s">
        <v>150</v>
      </c>
      <c r="E50" s="27" t="s">
        <v>151</v>
      </c>
      <c r="F50" s="27" t="s">
        <v>152</v>
      </c>
      <c r="G50" s="27" t="s">
        <v>122</v>
      </c>
      <c r="H50" s="28">
        <v>1</v>
      </c>
      <c r="I50" s="27" t="s">
        <v>153</v>
      </c>
      <c r="J50" s="27" t="s">
        <v>126</v>
      </c>
      <c r="K50" s="29" t="s">
        <v>7</v>
      </c>
      <c r="L50" s="52" t="s">
        <v>382</v>
      </c>
      <c r="M50" s="30">
        <v>1</v>
      </c>
      <c r="N50" s="30">
        <v>0.95009999999999994</v>
      </c>
      <c r="O50" s="31">
        <v>0.95009999999999994</v>
      </c>
      <c r="P50" s="31">
        <v>0.95009999999999994</v>
      </c>
      <c r="Q50" s="42" t="s">
        <v>574</v>
      </c>
    </row>
    <row r="51" spans="1:17" ht="95.25" thickTop="1" thickBot="1" x14ac:dyDescent="0.3">
      <c r="A51" s="25">
        <v>105</v>
      </c>
      <c r="B51" s="26" t="s">
        <v>485</v>
      </c>
      <c r="C51" s="27" t="s">
        <v>154</v>
      </c>
      <c r="D51" s="27" t="s">
        <v>165</v>
      </c>
      <c r="E51" s="27" t="s">
        <v>155</v>
      </c>
      <c r="F51" s="27" t="s">
        <v>486</v>
      </c>
      <c r="G51" s="27" t="s">
        <v>122</v>
      </c>
      <c r="H51" s="28">
        <v>0.9</v>
      </c>
      <c r="I51" s="27" t="s">
        <v>132</v>
      </c>
      <c r="J51" s="27" t="s">
        <v>126</v>
      </c>
      <c r="K51" s="29" t="s">
        <v>87</v>
      </c>
      <c r="L51" s="52" t="s">
        <v>391</v>
      </c>
      <c r="M51" s="30">
        <v>0.9</v>
      </c>
      <c r="N51" s="30">
        <v>1.1166666666666667</v>
      </c>
      <c r="O51" s="31">
        <v>1.2407407407407407</v>
      </c>
      <c r="P51" s="31">
        <v>1.2407407407407407</v>
      </c>
      <c r="Q51" s="101" t="s">
        <v>1119</v>
      </c>
    </row>
    <row r="52" spans="1:17" ht="34.5" thickTop="1" x14ac:dyDescent="0.35">
      <c r="M52" s="320"/>
      <c r="N52" s="320"/>
      <c r="O52" s="317" t="s">
        <v>157</v>
      </c>
      <c r="P52" s="318">
        <v>1.182691262560001</v>
      </c>
      <c r="Q52" s="319" t="s">
        <v>158</v>
      </c>
    </row>
  </sheetData>
  <sheetProtection algorithmName="SHA-512" hashValue="edkr40WuU+xd4AHLAC5va1Pgm2vJQrIAhscCFkqmAq7GFiOfyJ3Q+mqKQVfe0yOiziaaKGBoWG6OehfYkgI0rQ==" saltValue="DpL3Ru0irQkl3AMpPwUkMA==" spinCount="100000" sheet="1" formatCells="0" formatColumns="0"/>
  <autoFilter ref="A3:Q51" xr:uid="{00000000-0001-0000-0400-000000000000}"/>
  <conditionalFormatting sqref="B4:B36 B38:B51">
    <cfRule type="containsText" dxfId="633" priority="125" operator="containsText" text="Normatividad al Servicio del Cambio / Procesos">
      <formula>NOT(ISERROR(SEARCH("Normatividad al Servicio del Cambio / Procesos",B4)))</formula>
    </cfRule>
    <cfRule type="containsText" dxfId="632" priority="155" operator="containsText" text="Transparencia y Cercanía al Ciudadano / Grupos de Interés ">
      <formula>NOT(ISERROR(SEARCH("Transparencia y Cercanía al Ciudadano / Grupos de Interés ",B4)))</formula>
    </cfRule>
    <cfRule type="containsText" dxfId="631" priority="156" operator="containsText" text="Apoyo a la Modernización DIAN / Procesos">
      <formula>NOT(ISERROR(SEARCH("Apoyo a la Modernización DIAN / Procesos",B4)))</formula>
    </cfRule>
    <cfRule type="containsText" dxfId="630" priority="157" operator="containsText" text="Transformación Cultural y Gestión del Cambio / Talento Humano">
      <formula>NOT(ISERROR(SEARCH("Transformación Cultural y Gestión del Cambio / Talento Humano",B4)))</formula>
    </cfRule>
    <cfRule type="containsText" dxfId="629" priority="15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6 F4:G36 F38:G51 C38:D51">
    <cfRule type="containsText" dxfId="628" priority="142" operator="containsText" text="Modernización y Gestión Integral de Procesos del Negocio / Procesos">
      <formula>NOT(ISERROR(SEARCH("Modernización y Gestión Integral de Procesos del Negocio / Procesos",C4)))</formula>
    </cfRule>
    <cfRule type="containsText" dxfId="627" priority="143" operator="containsText" text="Transparencia y Cercanía al Ciudadano / Grupos de Interés">
      <formula>NOT(ISERROR(SEARCH("Transparencia y Cercanía al Ciudadano / Grupos de Interés",C4)))</formula>
    </cfRule>
    <cfRule type="containsText" dxfId="626" priority="144" operator="containsText" text="Legitimidad y Sostenibilidad Fiscal / Resultados">
      <formula>NOT(ISERROR(SEARCH("Legitimidad y Sostenibilidad Fiscal / Resultados",C4)))</formula>
    </cfRule>
  </conditionalFormatting>
  <conditionalFormatting sqref="F4:G36 C4:D36 C38:D51 F38:G51">
    <cfRule type="containsText" dxfId="625" priority="141" operator="containsText" text="Aprendizaje y Crecimiento / Talento Humano">
      <formula>NOT(ISERROR(SEARCH("Aprendizaje y Crecimiento / Talento Humano",C4)))</formula>
    </cfRule>
  </conditionalFormatting>
  <conditionalFormatting sqref="H4:H36 M4:N36 M38:N51 H38:H51">
    <cfRule type="expression" dxfId="624" priority="130">
      <formula>$G4&lt;&gt;"Porcentaje"</formula>
    </cfRule>
    <cfRule type="expression" dxfId="623" priority="131">
      <formula>$G4="Porcentaje"</formula>
    </cfRule>
  </conditionalFormatting>
  <conditionalFormatting sqref="I4:J36 F10:G36 F38:G49 I38:J51">
    <cfRule type="containsText" dxfId="622" priority="127" operator="containsText" text="Modernización y Gestión Integral de Procesos del Negocio / Procesos">
      <formula>NOT(ISERROR(SEARCH("Modernización y Gestión Integral de Procesos del Negocio / Procesos",F4)))</formula>
    </cfRule>
    <cfRule type="containsText" dxfId="621" priority="128" operator="containsText" text="Transparencia y Cercanía al Ciudadano / Grupos de Interés">
      <formula>NOT(ISERROR(SEARCH("Transparencia y Cercanía al Ciudadano / Grupos de Interés",F4)))</formula>
    </cfRule>
    <cfRule type="containsText" dxfId="620" priority="129" operator="containsText" text="Legitimidad y Sostenibilidad Fiscal / Resultados">
      <formula>NOT(ISERROR(SEARCH("Legitimidad y Sostenibilidad Fiscal / Resultados",F4)))</formula>
    </cfRule>
  </conditionalFormatting>
  <conditionalFormatting sqref="L4:L36 L38:L51">
    <cfRule type="cellIs" dxfId="619" priority="101" operator="equal">
      <formula>0</formula>
    </cfRule>
  </conditionalFormatting>
  <conditionalFormatting sqref="O4:O36 O38:O51">
    <cfRule type="containsText" dxfId="618" priority="145" operator="containsText" text="Sin medición en la vigencia">
      <formula>NOT(ISERROR(SEARCH("Sin medición en la vigencia",O4)))</formula>
    </cfRule>
    <cfRule type="cellIs" dxfId="617" priority="146" operator="greaterThan">
      <formula>1.1</formula>
    </cfRule>
    <cfRule type="cellIs" dxfId="616" priority="147" operator="between">
      <formula>100%</formula>
      <formula>110%</formula>
    </cfRule>
    <cfRule type="cellIs" dxfId="615" priority="148" operator="between">
      <formula>70%</formula>
      <formula>99.9999999%</formula>
    </cfRule>
    <cfRule type="cellIs" dxfId="614" priority="149" operator="between">
      <formula>0</formula>
      <formula>0.6999999999999</formula>
    </cfRule>
  </conditionalFormatting>
  <conditionalFormatting sqref="P4:P36 P38:P51">
    <cfRule type="cellIs" dxfId="613" priority="151" operator="greaterThan">
      <formula>1.1</formula>
    </cfRule>
    <cfRule type="cellIs" dxfId="612" priority="152" operator="between">
      <formula>100%</formula>
      <formula>110%</formula>
    </cfRule>
    <cfRule type="cellIs" dxfId="611" priority="153" operator="between">
      <formula>70%</formula>
      <formula>99.9999999%</formula>
    </cfRule>
    <cfRule type="cellIs" dxfId="610" priority="154" operator="between">
      <formula>0</formula>
      <formula>0.6999999999999</formula>
    </cfRule>
  </conditionalFormatting>
  <conditionalFormatting sqref="I4:J36 F10:G36 F38:G49 I38:J51">
    <cfRule type="containsText" dxfId="609" priority="126" operator="containsText" text="Aprendizaje y Crecimiento / Talento Humano">
      <formula>NOT(ISERROR(SEARCH("Aprendizaje y Crecimiento / Talento Humano",F4)))</formula>
    </cfRule>
  </conditionalFormatting>
  <conditionalFormatting sqref="Q8">
    <cfRule type="cellIs" dxfId="608" priority="81" operator="equal">
      <formula>0</formula>
    </cfRule>
  </conditionalFormatting>
  <conditionalFormatting sqref="Q28">
    <cfRule type="cellIs" dxfId="607" priority="79" operator="equal">
      <formula>0</formula>
    </cfRule>
  </conditionalFormatting>
  <conditionalFormatting sqref="Q29">
    <cfRule type="cellIs" dxfId="606" priority="77" operator="equal">
      <formula>0</formula>
    </cfRule>
  </conditionalFormatting>
  <conditionalFormatting sqref="Q50">
    <cfRule type="cellIs" dxfId="605" priority="74" operator="equal">
      <formula>0</formula>
    </cfRule>
  </conditionalFormatting>
  <conditionalFormatting sqref="B37">
    <cfRule type="containsText" dxfId="604" priority="40" operator="containsText" text="Normatividad al Servicio del Cambio / Procesos">
      <formula>NOT(ISERROR(SEARCH("Normatividad al Servicio del Cambio / Procesos",B37)))</formula>
    </cfRule>
    <cfRule type="containsText" dxfId="603" priority="70" operator="containsText" text="Transparencia y Cercanía al Ciudadano / Grupos de Interés ">
      <formula>NOT(ISERROR(SEARCH("Transparencia y Cercanía al Ciudadano / Grupos de Interés ",B37)))</formula>
    </cfRule>
    <cfRule type="containsText" dxfId="602" priority="71" operator="containsText" text="Apoyo a la Modernización DIAN / Procesos">
      <formula>NOT(ISERROR(SEARCH("Apoyo a la Modernización DIAN / Procesos",B37)))</formula>
    </cfRule>
    <cfRule type="containsText" dxfId="601" priority="72" operator="containsText" text="Transformación Cultural y Gestión del Cambio / Talento Humano">
      <formula>NOT(ISERROR(SEARCH("Transformación Cultural y Gestión del Cambio / Talento Humano",B37)))</formula>
    </cfRule>
    <cfRule type="containsText" dxfId="600" priority="73" operator="containsText" text="Lucha Contra la Evasión y el Contrabando Basada en Evidencia Rigurosa  / Resultados">
      <formula>NOT(ISERROR(SEARCH("Lucha Contra la Evasión y el Contrabando Basada en Evidencia Rigurosa  / Resultados",B37)))</formula>
    </cfRule>
  </conditionalFormatting>
  <conditionalFormatting sqref="C37:D37 F37:G37">
    <cfRule type="containsText" dxfId="599" priority="57" operator="containsText" text="Modernización y Gestión Integral de Procesos del Negocio / Procesos">
      <formula>NOT(ISERROR(SEARCH("Modernización y Gestión Integral de Procesos del Negocio / Procesos",C37)))</formula>
    </cfRule>
    <cfRule type="containsText" dxfId="598" priority="58" operator="containsText" text="Transparencia y Cercanía al Ciudadano / Grupos de Interés">
      <formula>NOT(ISERROR(SEARCH("Transparencia y Cercanía al Ciudadano / Grupos de Interés",C37)))</formula>
    </cfRule>
    <cfRule type="containsText" dxfId="597" priority="59" operator="containsText" text="Legitimidad y Sostenibilidad Fiscal / Resultados">
      <formula>NOT(ISERROR(SEARCH("Legitimidad y Sostenibilidad Fiscal / Resultados",C37)))</formula>
    </cfRule>
  </conditionalFormatting>
  <conditionalFormatting sqref="F37:G37 C37:D37">
    <cfRule type="containsText" dxfId="596" priority="56" operator="containsText" text="Aprendizaje y Crecimiento / Talento Humano">
      <formula>NOT(ISERROR(SEARCH("Aprendizaje y Crecimiento / Talento Humano",C37)))</formula>
    </cfRule>
  </conditionalFormatting>
  <conditionalFormatting sqref="H37 M37:N37">
    <cfRule type="expression" dxfId="595" priority="45">
      <formula>$G37&lt;&gt;"Porcentaje"</formula>
    </cfRule>
    <cfRule type="expression" dxfId="594" priority="46">
      <formula>$G37="Porcentaje"</formula>
    </cfRule>
  </conditionalFormatting>
  <conditionalFormatting sqref="I37:J37 F37:G37">
    <cfRule type="containsText" dxfId="593" priority="42" operator="containsText" text="Modernización y Gestión Integral de Procesos del Negocio / Procesos">
      <formula>NOT(ISERROR(SEARCH("Modernización y Gestión Integral de Procesos del Negocio / Procesos",F37)))</formula>
    </cfRule>
    <cfRule type="containsText" dxfId="592" priority="43" operator="containsText" text="Transparencia y Cercanía al Ciudadano / Grupos de Interés">
      <formula>NOT(ISERROR(SEARCH("Transparencia y Cercanía al Ciudadano / Grupos de Interés",F37)))</formula>
    </cfRule>
    <cfRule type="containsText" dxfId="591" priority="44" operator="containsText" text="Legitimidad y Sostenibilidad Fiscal / Resultados">
      <formula>NOT(ISERROR(SEARCH("Legitimidad y Sostenibilidad Fiscal / Resultados",F37)))</formula>
    </cfRule>
  </conditionalFormatting>
  <conditionalFormatting sqref="L37">
    <cfRule type="cellIs" dxfId="590" priority="16" operator="equal">
      <formula>0</formula>
    </cfRule>
  </conditionalFormatting>
  <conditionalFormatting sqref="O37">
    <cfRule type="containsText" dxfId="589" priority="60" operator="containsText" text="Sin medición en la vigencia">
      <formula>NOT(ISERROR(SEARCH("Sin medición en la vigencia",O37)))</formula>
    </cfRule>
    <cfRule type="cellIs" dxfId="588" priority="61" operator="greaterThan">
      <formula>1.1</formula>
    </cfRule>
    <cfRule type="cellIs" dxfId="587" priority="62" operator="between">
      <formula>100%</formula>
      <formula>110%</formula>
    </cfRule>
    <cfRule type="cellIs" dxfId="586" priority="63" operator="between">
      <formula>70%</formula>
      <formula>99.9999999%</formula>
    </cfRule>
    <cfRule type="cellIs" dxfId="585" priority="64" operator="between">
      <formula>0</formula>
      <formula>0.6999999999999</formula>
    </cfRule>
  </conditionalFormatting>
  <conditionalFormatting sqref="P37">
    <cfRule type="cellIs" dxfId="584" priority="66" operator="greaterThan">
      <formula>1.1</formula>
    </cfRule>
    <cfRule type="cellIs" dxfId="583" priority="67" operator="between">
      <formula>100%</formula>
      <formula>110%</formula>
    </cfRule>
    <cfRule type="cellIs" dxfId="582" priority="68" operator="between">
      <formula>70%</formula>
      <formula>99.9999999%</formula>
    </cfRule>
    <cfRule type="cellIs" dxfId="581" priority="69" operator="between">
      <formula>0</formula>
      <formula>0.6999999999999</formula>
    </cfRule>
  </conditionalFormatting>
  <conditionalFormatting sqref="I37:J37 F37:G37">
    <cfRule type="containsText" dxfId="580" priority="41" operator="containsText" text="Aprendizaje y Crecimiento / Talento Humano">
      <formula>NOT(ISERROR(SEARCH("Aprendizaje y Crecimiento / Talento Humano",F37)))</formula>
    </cfRule>
  </conditionalFormatting>
  <hyperlinks>
    <hyperlink ref="Q52" location="Principal!A1" display="volver al índice" xr:uid="{D5AC67A6-48D7-499F-A656-4BB34E32BCA6}"/>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50" operator="containsText" id="{A063E3C4-E2DF-4A9D-89E1-17B17893B4D4}">
            <xm:f>NOT(ISERROR(SEARCH("-",P4)))</xm:f>
            <xm:f>"-"</xm:f>
            <x14:dxf>
              <fill>
                <patternFill>
                  <bgColor rgb="FF000000"/>
                </patternFill>
              </fill>
            </x14:dxf>
          </x14:cfRule>
          <xm:sqref>P4:P36 P38:P51</xm:sqref>
        </x14:conditionalFormatting>
        <x14:conditionalFormatting xmlns:xm="http://schemas.microsoft.com/office/excel/2006/main">
          <x14:cfRule type="containsText" priority="65" operator="containsText" id="{B241A3E2-B0E3-47AB-A333-43F6C7B1294F}">
            <xm:f>NOT(ISERROR(SEARCH("-",P37)))</xm:f>
            <xm:f>"-"</xm:f>
            <x14:dxf>
              <fill>
                <patternFill>
                  <bgColor rgb="FF000000"/>
                </patternFill>
              </fill>
            </x14:dxf>
          </x14:cfRule>
          <xm:sqref>P37</xm:sqref>
        </x14:conditionalFormatting>
      </x14:conditionalFormattings>
    </ext>
  </extLst>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6453E-87FA-4435-8EFD-B85ADBBFFBF3}">
  <sheetPr codeName="Sheet32">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4" width="45.7109375" style="34" customWidth="1"/>
    <col min="5" max="5" width="32.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17</v>
      </c>
      <c r="E1" s="9" t="s">
        <v>575</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v>0</v>
      </c>
      <c r="M4" s="30">
        <v>0.66500000000000004</v>
      </c>
      <c r="N4" s="30">
        <v>0.66500000000000004</v>
      </c>
      <c r="O4" s="31">
        <v>1</v>
      </c>
      <c r="P4" s="31">
        <v>1</v>
      </c>
      <c r="Q4" s="42" t="s">
        <v>2968</v>
      </c>
    </row>
    <row r="5" spans="1:17" ht="409.6" thickTop="1" thickBot="1" x14ac:dyDescent="0.3">
      <c r="A5" s="25">
        <v>132</v>
      </c>
      <c r="B5" s="26" t="s">
        <v>438</v>
      </c>
      <c r="C5" s="27" t="s">
        <v>127</v>
      </c>
      <c r="D5" s="27" t="s">
        <v>358</v>
      </c>
      <c r="E5" s="27" t="s">
        <v>442</v>
      </c>
      <c r="F5" s="27" t="s">
        <v>442</v>
      </c>
      <c r="G5" s="27" t="s">
        <v>231</v>
      </c>
      <c r="H5" s="28">
        <v>65360000000</v>
      </c>
      <c r="I5" s="27" t="s">
        <v>123</v>
      </c>
      <c r="J5" s="27" t="s">
        <v>124</v>
      </c>
      <c r="K5" s="29" t="s">
        <v>238</v>
      </c>
      <c r="L5" s="42">
        <v>0</v>
      </c>
      <c r="M5" s="30">
        <v>65360000000</v>
      </c>
      <c r="N5" s="30">
        <v>100218841573</v>
      </c>
      <c r="O5" s="31">
        <v>1.5333360093788249</v>
      </c>
      <c r="P5" s="31">
        <v>1.5333360093788249</v>
      </c>
      <c r="Q5" s="42" t="s">
        <v>2969</v>
      </c>
    </row>
    <row r="6" spans="1:17" ht="76.5" thickTop="1" thickBot="1" x14ac:dyDescent="0.3">
      <c r="A6" s="25">
        <v>65</v>
      </c>
      <c r="B6" s="26" t="s">
        <v>438</v>
      </c>
      <c r="C6" s="27" t="s">
        <v>127</v>
      </c>
      <c r="D6" s="27" t="s">
        <v>128</v>
      </c>
      <c r="E6" s="27" t="s">
        <v>359</v>
      </c>
      <c r="F6" s="27" t="s">
        <v>360</v>
      </c>
      <c r="G6" s="27" t="s">
        <v>122</v>
      </c>
      <c r="H6" s="28">
        <v>1</v>
      </c>
      <c r="I6" s="27" t="s">
        <v>132</v>
      </c>
      <c r="J6" s="27" t="s">
        <v>126</v>
      </c>
      <c r="K6" s="29" t="s">
        <v>15</v>
      </c>
      <c r="L6" s="42">
        <v>0</v>
      </c>
      <c r="M6" s="30">
        <v>1</v>
      </c>
      <c r="N6" s="30">
        <v>1</v>
      </c>
      <c r="O6" s="31">
        <v>1</v>
      </c>
      <c r="P6" s="31">
        <v>1</v>
      </c>
      <c r="Q6" s="42" t="s">
        <v>576</v>
      </c>
    </row>
    <row r="7" spans="1:17" ht="264" thickTop="1" thickBot="1" x14ac:dyDescent="0.3">
      <c r="A7" s="25">
        <v>2</v>
      </c>
      <c r="B7" s="26" t="s">
        <v>438</v>
      </c>
      <c r="C7" s="27" t="s">
        <v>127</v>
      </c>
      <c r="D7" s="27" t="s">
        <v>265</v>
      </c>
      <c r="E7" s="27" t="s">
        <v>444</v>
      </c>
      <c r="F7" s="27" t="s">
        <v>445</v>
      </c>
      <c r="G7" s="27" t="s">
        <v>440</v>
      </c>
      <c r="H7" s="28">
        <v>157999.69229070816</v>
      </c>
      <c r="I7" s="27" t="s">
        <v>123</v>
      </c>
      <c r="J7" s="27" t="s">
        <v>124</v>
      </c>
      <c r="K7" s="29" t="s">
        <v>45</v>
      </c>
      <c r="L7" s="42">
        <v>0</v>
      </c>
      <c r="M7" s="30">
        <v>157999.69229070816</v>
      </c>
      <c r="N7" s="30">
        <v>159122.80000000002</v>
      </c>
      <c r="O7" s="31">
        <v>1.0071082904846764</v>
      </c>
      <c r="P7" s="31">
        <v>1.0071082904846764</v>
      </c>
      <c r="Q7" s="42" t="s">
        <v>2970</v>
      </c>
    </row>
    <row r="8" spans="1:17" ht="409.6" thickTop="1" thickBot="1" x14ac:dyDescent="0.3">
      <c r="A8" s="25">
        <v>133</v>
      </c>
      <c r="B8" s="26" t="s">
        <v>438</v>
      </c>
      <c r="C8" s="27" t="s">
        <v>127</v>
      </c>
      <c r="D8" s="27" t="s">
        <v>358</v>
      </c>
      <c r="E8" s="27" t="s">
        <v>237</v>
      </c>
      <c r="F8" s="27" t="s">
        <v>237</v>
      </c>
      <c r="G8" s="27" t="s">
        <v>231</v>
      </c>
      <c r="H8" s="28">
        <v>46717000000</v>
      </c>
      <c r="I8" s="27" t="s">
        <v>123</v>
      </c>
      <c r="J8" s="27" t="s">
        <v>124</v>
      </c>
      <c r="K8" s="29" t="s">
        <v>238</v>
      </c>
      <c r="L8" s="42">
        <v>0</v>
      </c>
      <c r="M8" s="30">
        <v>46717000000</v>
      </c>
      <c r="N8" s="30">
        <v>104960231379</v>
      </c>
      <c r="O8" s="31">
        <v>2.2467245623434722</v>
      </c>
      <c r="P8" s="31">
        <v>2</v>
      </c>
      <c r="Q8" s="42" t="s">
        <v>2971</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v>0</v>
      </c>
      <c r="M9" s="30">
        <v>1</v>
      </c>
      <c r="N9" s="30">
        <v>1</v>
      </c>
      <c r="O9" s="31">
        <v>1</v>
      </c>
      <c r="P9" s="31">
        <v>1</v>
      </c>
      <c r="Q9" s="42" t="s">
        <v>2972</v>
      </c>
    </row>
    <row r="10" spans="1:17" ht="320.25" thickTop="1" thickBot="1" x14ac:dyDescent="0.35">
      <c r="A10" s="25">
        <v>109</v>
      </c>
      <c r="B10" s="26" t="s">
        <v>438</v>
      </c>
      <c r="C10" s="27" t="s">
        <v>290</v>
      </c>
      <c r="D10" s="27" t="s">
        <v>290</v>
      </c>
      <c r="E10" s="27" t="s">
        <v>317</v>
      </c>
      <c r="F10" s="27" t="s">
        <v>121</v>
      </c>
      <c r="G10" s="27" t="s">
        <v>122</v>
      </c>
      <c r="H10" s="28">
        <v>0.95</v>
      </c>
      <c r="I10" s="27" t="s">
        <v>123</v>
      </c>
      <c r="J10" s="27" t="s">
        <v>124</v>
      </c>
      <c r="K10" s="29" t="s">
        <v>93</v>
      </c>
      <c r="L10" s="42">
        <v>0</v>
      </c>
      <c r="M10" s="30">
        <v>0.95</v>
      </c>
      <c r="N10" s="30">
        <v>0.99199999999999999</v>
      </c>
      <c r="O10" s="31">
        <v>1.0442105263157895</v>
      </c>
      <c r="P10" s="31">
        <v>1.0442105263157895</v>
      </c>
      <c r="Q10" s="355" t="s">
        <v>2973</v>
      </c>
    </row>
    <row r="11" spans="1:17" ht="76.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v>0</v>
      </c>
      <c r="M11" s="30">
        <v>0.95</v>
      </c>
      <c r="N11" s="30">
        <v>0.94</v>
      </c>
      <c r="O11" s="31">
        <v>0.98947368421052628</v>
      </c>
      <c r="P11" s="31">
        <v>0.98947368421052628</v>
      </c>
      <c r="Q11" s="42" t="s">
        <v>2974</v>
      </c>
    </row>
    <row r="12" spans="1:17" ht="170.25" thickTop="1" thickBot="1" x14ac:dyDescent="0.3">
      <c r="A12" s="25">
        <v>4</v>
      </c>
      <c r="B12" s="26" t="s">
        <v>438</v>
      </c>
      <c r="C12" s="27" t="s">
        <v>127</v>
      </c>
      <c r="D12" s="27" t="s">
        <v>268</v>
      </c>
      <c r="E12" s="27" t="s">
        <v>269</v>
      </c>
      <c r="F12" s="27" t="s">
        <v>447</v>
      </c>
      <c r="G12" s="27" t="s">
        <v>207</v>
      </c>
      <c r="H12" s="28">
        <v>508</v>
      </c>
      <c r="I12" s="27" t="s">
        <v>123</v>
      </c>
      <c r="J12" s="27" t="s">
        <v>124</v>
      </c>
      <c r="K12" s="29" t="s">
        <v>45</v>
      </c>
      <c r="L12" s="42">
        <v>0</v>
      </c>
      <c r="M12" s="30">
        <v>508</v>
      </c>
      <c r="N12" s="30">
        <v>524</v>
      </c>
      <c r="O12" s="31">
        <v>1.0314960629921259</v>
      </c>
      <c r="P12" s="31">
        <v>1.0314960629921259</v>
      </c>
      <c r="Q12" s="42" t="s">
        <v>2975</v>
      </c>
    </row>
    <row r="13" spans="1:17" ht="57.75"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v>0</v>
      </c>
      <c r="M13" s="30">
        <v>1</v>
      </c>
      <c r="N13" s="30">
        <v>1</v>
      </c>
      <c r="O13" s="31">
        <v>1</v>
      </c>
      <c r="P13" s="31">
        <v>1</v>
      </c>
      <c r="Q13" s="42" t="s">
        <v>2976</v>
      </c>
    </row>
    <row r="14" spans="1:17" ht="114" thickTop="1" thickBot="1" x14ac:dyDescent="0.3">
      <c r="A14" s="118">
        <v>20</v>
      </c>
      <c r="B14" s="108" t="s">
        <v>449</v>
      </c>
      <c r="C14" s="109" t="s">
        <v>160</v>
      </c>
      <c r="D14" s="109" t="s">
        <v>402</v>
      </c>
      <c r="E14" s="109" t="s">
        <v>452</v>
      </c>
      <c r="F14" s="109" t="s">
        <v>453</v>
      </c>
      <c r="G14" s="109" t="s">
        <v>122</v>
      </c>
      <c r="H14" s="110">
        <v>1</v>
      </c>
      <c r="I14" s="109" t="s">
        <v>130</v>
      </c>
      <c r="J14" s="109" t="s">
        <v>126</v>
      </c>
      <c r="K14" s="95" t="s">
        <v>51</v>
      </c>
      <c r="L14" s="96">
        <v>0</v>
      </c>
      <c r="M14" s="99">
        <v>1</v>
      </c>
      <c r="N14" s="99">
        <v>0</v>
      </c>
      <c r="O14" s="98" t="s">
        <v>406</v>
      </c>
      <c r="P14" s="98" t="s">
        <v>291</v>
      </c>
      <c r="Q14" s="96" t="s">
        <v>2977</v>
      </c>
    </row>
    <row r="15" spans="1:17" ht="132.75" thickTop="1" thickBot="1" x14ac:dyDescent="0.3">
      <c r="A15" s="25">
        <v>26</v>
      </c>
      <c r="B15" s="26" t="s">
        <v>449</v>
      </c>
      <c r="C15" s="27" t="s">
        <v>160</v>
      </c>
      <c r="D15" s="27" t="s">
        <v>278</v>
      </c>
      <c r="E15" s="27" t="s">
        <v>454</v>
      </c>
      <c r="F15" s="27" t="s">
        <v>455</v>
      </c>
      <c r="G15" s="27" t="s">
        <v>207</v>
      </c>
      <c r="H15" s="28">
        <v>8</v>
      </c>
      <c r="I15" s="27" t="s">
        <v>132</v>
      </c>
      <c r="J15" s="27" t="s">
        <v>124</v>
      </c>
      <c r="K15" s="29" t="s">
        <v>270</v>
      </c>
      <c r="L15" s="42">
        <v>0</v>
      </c>
      <c r="M15" s="30">
        <v>8</v>
      </c>
      <c r="N15" s="30">
        <v>9</v>
      </c>
      <c r="O15" s="31">
        <v>1.125</v>
      </c>
      <c r="P15" s="31">
        <v>1.125</v>
      </c>
      <c r="Q15" s="42" t="s">
        <v>2978</v>
      </c>
    </row>
    <row r="16" spans="1:17" ht="132.75" thickTop="1" thickBot="1" x14ac:dyDescent="0.3">
      <c r="A16" s="25">
        <v>27</v>
      </c>
      <c r="B16" s="26" t="s">
        <v>449</v>
      </c>
      <c r="C16" s="27" t="s">
        <v>160</v>
      </c>
      <c r="D16" s="27" t="s">
        <v>277</v>
      </c>
      <c r="E16" s="27" t="s">
        <v>456</v>
      </c>
      <c r="F16" s="27" t="s">
        <v>457</v>
      </c>
      <c r="G16" s="27" t="s">
        <v>207</v>
      </c>
      <c r="H16" s="28">
        <v>18</v>
      </c>
      <c r="I16" s="27" t="s">
        <v>132</v>
      </c>
      <c r="J16" s="27" t="s">
        <v>124</v>
      </c>
      <c r="K16" s="29" t="s">
        <v>270</v>
      </c>
      <c r="L16" s="42">
        <v>0</v>
      </c>
      <c r="M16" s="30">
        <v>18</v>
      </c>
      <c r="N16" s="30">
        <v>18</v>
      </c>
      <c r="O16" s="31">
        <v>1</v>
      </c>
      <c r="P16" s="31">
        <v>1</v>
      </c>
      <c r="Q16" s="42" t="s">
        <v>2979</v>
      </c>
    </row>
    <row r="17" spans="1:17" ht="33"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42">
        <v>0</v>
      </c>
      <c r="M17" s="30">
        <v>10.199999999999999</v>
      </c>
      <c r="N17" s="30">
        <v>10</v>
      </c>
      <c r="O17" s="31">
        <v>1.02</v>
      </c>
      <c r="P17" s="31">
        <v>1.02</v>
      </c>
      <c r="Q17" s="42" t="s">
        <v>2980</v>
      </c>
    </row>
    <row r="18" spans="1:17" ht="64.5" thickTop="1" thickBot="1" x14ac:dyDescent="0.3">
      <c r="A18" s="25">
        <v>9</v>
      </c>
      <c r="B18" s="26" t="s">
        <v>449</v>
      </c>
      <c r="C18" s="27" t="s">
        <v>133</v>
      </c>
      <c r="D18" s="27" t="s">
        <v>275</v>
      </c>
      <c r="E18" s="27" t="s">
        <v>458</v>
      </c>
      <c r="F18" s="27" t="s">
        <v>459</v>
      </c>
      <c r="G18" s="27" t="s">
        <v>122</v>
      </c>
      <c r="H18" s="28">
        <v>1</v>
      </c>
      <c r="I18" s="27" t="s">
        <v>132</v>
      </c>
      <c r="J18" s="27" t="s">
        <v>124</v>
      </c>
      <c r="K18" s="29" t="s">
        <v>57</v>
      </c>
      <c r="L18" s="42">
        <v>0</v>
      </c>
      <c r="M18" s="30">
        <v>1</v>
      </c>
      <c r="N18" s="30">
        <v>1.6836</v>
      </c>
      <c r="O18" s="31">
        <v>1.6836</v>
      </c>
      <c r="P18" s="31">
        <v>1.6836</v>
      </c>
      <c r="Q18" s="42" t="s">
        <v>2981</v>
      </c>
    </row>
    <row r="19" spans="1:17" ht="76.5" thickTop="1" thickBot="1" x14ac:dyDescent="0.3">
      <c r="A19" s="25">
        <v>71</v>
      </c>
      <c r="B19" s="26" t="s">
        <v>460</v>
      </c>
      <c r="C19" s="27" t="s">
        <v>149</v>
      </c>
      <c r="D19" s="27" t="s">
        <v>461</v>
      </c>
      <c r="E19" s="27" t="s">
        <v>174</v>
      </c>
      <c r="F19" s="27" t="s">
        <v>462</v>
      </c>
      <c r="G19" s="27" t="s">
        <v>122</v>
      </c>
      <c r="H19" s="28">
        <v>1</v>
      </c>
      <c r="I19" s="27" t="s">
        <v>153</v>
      </c>
      <c r="J19" s="27" t="s">
        <v>126</v>
      </c>
      <c r="K19" s="29" t="s">
        <v>13</v>
      </c>
      <c r="L19" s="42">
        <v>0</v>
      </c>
      <c r="M19" s="30">
        <v>1</v>
      </c>
      <c r="N19" s="30">
        <v>0.50050000000000006</v>
      </c>
      <c r="O19" s="31">
        <v>0.50050000000000006</v>
      </c>
      <c r="P19" s="31">
        <v>0.50050000000000006</v>
      </c>
      <c r="Q19" s="327" t="s">
        <v>2982</v>
      </c>
    </row>
    <row r="20" spans="1:17" ht="282.75" thickTop="1" thickBot="1" x14ac:dyDescent="0.3">
      <c r="A20" s="25">
        <v>134</v>
      </c>
      <c r="B20" s="26" t="s">
        <v>460</v>
      </c>
      <c r="C20" s="27" t="s">
        <v>203</v>
      </c>
      <c r="D20" s="27" t="s">
        <v>239</v>
      </c>
      <c r="E20" s="27" t="s">
        <v>463</v>
      </c>
      <c r="F20" s="27" t="s">
        <v>464</v>
      </c>
      <c r="G20" s="27" t="s">
        <v>207</v>
      </c>
      <c r="H20" s="28">
        <v>81</v>
      </c>
      <c r="I20" s="27" t="s">
        <v>132</v>
      </c>
      <c r="J20" s="27" t="s">
        <v>124</v>
      </c>
      <c r="K20" s="29" t="s">
        <v>238</v>
      </c>
      <c r="L20" s="42">
        <v>0</v>
      </c>
      <c r="M20" s="30">
        <v>81</v>
      </c>
      <c r="N20" s="30">
        <v>82</v>
      </c>
      <c r="O20" s="31">
        <v>1.0123456790123457</v>
      </c>
      <c r="P20" s="31">
        <v>1.0123456790123457</v>
      </c>
      <c r="Q20" s="42" t="s">
        <v>2983</v>
      </c>
    </row>
    <row r="21" spans="1:17" ht="57.75" thickTop="1" thickBot="1" x14ac:dyDescent="0.3">
      <c r="A21" s="25">
        <v>235</v>
      </c>
      <c r="B21" s="26" t="s">
        <v>460</v>
      </c>
      <c r="C21" s="27" t="s">
        <v>194</v>
      </c>
      <c r="D21" s="27" t="s">
        <v>389</v>
      </c>
      <c r="E21" s="27" t="s">
        <v>246</v>
      </c>
      <c r="F21" s="27" t="s">
        <v>247</v>
      </c>
      <c r="G21" s="27" t="s">
        <v>440</v>
      </c>
      <c r="H21" s="28">
        <v>180000000</v>
      </c>
      <c r="I21" s="27" t="s">
        <v>123</v>
      </c>
      <c r="J21" s="27" t="s">
        <v>124</v>
      </c>
      <c r="K21" s="29" t="s">
        <v>36</v>
      </c>
      <c r="L21" s="42">
        <v>0</v>
      </c>
      <c r="M21" s="30">
        <v>180000000</v>
      </c>
      <c r="N21" s="30">
        <v>411860313</v>
      </c>
      <c r="O21" s="31">
        <v>2.2881128500000001</v>
      </c>
      <c r="P21" s="31">
        <v>2</v>
      </c>
      <c r="Q21" s="42" t="s">
        <v>2984</v>
      </c>
    </row>
    <row r="22" spans="1:17" ht="207.75" thickTop="1" thickBot="1" x14ac:dyDescent="0.3">
      <c r="A22" s="25">
        <v>135</v>
      </c>
      <c r="B22" s="26" t="s">
        <v>460</v>
      </c>
      <c r="C22" s="27" t="s">
        <v>203</v>
      </c>
      <c r="D22" s="27" t="s">
        <v>465</v>
      </c>
      <c r="E22" s="27" t="s">
        <v>465</v>
      </c>
      <c r="F22" s="27" t="s">
        <v>466</v>
      </c>
      <c r="G22" s="27" t="s">
        <v>207</v>
      </c>
      <c r="H22" s="28">
        <v>20</v>
      </c>
      <c r="I22" s="27" t="s">
        <v>132</v>
      </c>
      <c r="J22" s="27" t="s">
        <v>124</v>
      </c>
      <c r="K22" s="29" t="s">
        <v>238</v>
      </c>
      <c r="L22" s="42">
        <v>0</v>
      </c>
      <c r="M22" s="30">
        <v>20</v>
      </c>
      <c r="N22" s="30">
        <v>33</v>
      </c>
      <c r="O22" s="31">
        <v>1.65</v>
      </c>
      <c r="P22" s="31">
        <v>1.65</v>
      </c>
      <c r="Q22" s="42" t="s">
        <v>2985</v>
      </c>
    </row>
    <row r="23" spans="1:17" ht="282.75" thickTop="1" thickBot="1" x14ac:dyDescent="0.3">
      <c r="A23" s="25">
        <v>104</v>
      </c>
      <c r="B23" s="26" t="s">
        <v>460</v>
      </c>
      <c r="C23" s="27" t="s">
        <v>194</v>
      </c>
      <c r="D23" s="27" t="s">
        <v>319</v>
      </c>
      <c r="E23" s="27" t="s">
        <v>320</v>
      </c>
      <c r="F23" s="27" t="s">
        <v>467</v>
      </c>
      <c r="G23" s="27" t="s">
        <v>122</v>
      </c>
      <c r="H23" s="28">
        <v>0.56850000000000001</v>
      </c>
      <c r="I23" s="27" t="s">
        <v>123</v>
      </c>
      <c r="J23" s="27" t="s">
        <v>261</v>
      </c>
      <c r="K23" s="29" t="s">
        <v>87</v>
      </c>
      <c r="L23" s="42">
        <v>0</v>
      </c>
      <c r="M23" s="30">
        <v>0.56850000000000001</v>
      </c>
      <c r="N23" s="30">
        <v>0.35</v>
      </c>
      <c r="O23" s="31">
        <v>0.615655233069481</v>
      </c>
      <c r="P23" s="31">
        <v>0.615655233069481</v>
      </c>
      <c r="Q23" s="356" t="s">
        <v>2986</v>
      </c>
    </row>
    <row r="24" spans="1:17" ht="76.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42">
        <v>0</v>
      </c>
      <c r="M24" s="30">
        <v>1</v>
      </c>
      <c r="N24" s="30">
        <v>1</v>
      </c>
      <c r="O24" s="31">
        <v>1</v>
      </c>
      <c r="P24" s="31">
        <v>1</v>
      </c>
      <c r="Q24" s="42" t="s">
        <v>2987</v>
      </c>
    </row>
    <row r="25" spans="1:17" ht="170.25" thickTop="1" thickBot="1" x14ac:dyDescent="0.3">
      <c r="A25" s="25">
        <v>10</v>
      </c>
      <c r="B25" s="26" t="s">
        <v>460</v>
      </c>
      <c r="C25" s="27" t="s">
        <v>160</v>
      </c>
      <c r="D25" s="27" t="s">
        <v>405</v>
      </c>
      <c r="E25" s="27" t="s">
        <v>469</v>
      </c>
      <c r="F25" s="27" t="s">
        <v>470</v>
      </c>
      <c r="G25" s="27" t="s">
        <v>207</v>
      </c>
      <c r="H25" s="28">
        <v>10</v>
      </c>
      <c r="I25" s="27" t="s">
        <v>132</v>
      </c>
      <c r="J25" s="27" t="s">
        <v>124</v>
      </c>
      <c r="K25" s="29" t="s">
        <v>270</v>
      </c>
      <c r="L25" s="42">
        <v>0</v>
      </c>
      <c r="M25" s="30">
        <v>10</v>
      </c>
      <c r="N25" s="30">
        <v>33</v>
      </c>
      <c r="O25" s="31">
        <v>3.3</v>
      </c>
      <c r="P25" s="31">
        <v>2</v>
      </c>
      <c r="Q25" s="42" t="s">
        <v>2988</v>
      </c>
    </row>
    <row r="26" spans="1:17" ht="48.75" thickTop="1" thickBot="1" x14ac:dyDescent="0.3">
      <c r="A26" s="25">
        <v>11</v>
      </c>
      <c r="B26" s="26" t="s">
        <v>460</v>
      </c>
      <c r="C26" s="27" t="s">
        <v>203</v>
      </c>
      <c r="D26" s="27" t="s">
        <v>471</v>
      </c>
      <c r="E26" s="27" t="s">
        <v>472</v>
      </c>
      <c r="F26" s="27" t="s">
        <v>473</v>
      </c>
      <c r="G26" s="27" t="s">
        <v>207</v>
      </c>
      <c r="H26" s="28">
        <v>972</v>
      </c>
      <c r="I26" s="27" t="s">
        <v>123</v>
      </c>
      <c r="J26" s="27" t="s">
        <v>124</v>
      </c>
      <c r="K26" s="29" t="s">
        <v>49</v>
      </c>
      <c r="L26" s="42">
        <v>0</v>
      </c>
      <c r="M26" s="30">
        <v>972</v>
      </c>
      <c r="N26" s="30">
        <v>2323</v>
      </c>
      <c r="O26" s="31">
        <v>2.3899176954732511</v>
      </c>
      <c r="P26" s="31">
        <v>2</v>
      </c>
      <c r="Q26" s="42" t="s">
        <v>2989</v>
      </c>
    </row>
    <row r="27" spans="1:17" ht="57.75" thickTop="1" thickBot="1" x14ac:dyDescent="0.3">
      <c r="A27" s="25">
        <v>12</v>
      </c>
      <c r="B27" s="26" t="s">
        <v>460</v>
      </c>
      <c r="C27" s="27" t="s">
        <v>203</v>
      </c>
      <c r="D27" s="27" t="s">
        <v>475</v>
      </c>
      <c r="E27" s="27" t="s">
        <v>476</v>
      </c>
      <c r="F27" s="27" t="s">
        <v>477</v>
      </c>
      <c r="G27" s="27" t="s">
        <v>207</v>
      </c>
      <c r="H27" s="28">
        <v>600</v>
      </c>
      <c r="I27" s="27" t="s">
        <v>123</v>
      </c>
      <c r="J27" s="27" t="s">
        <v>124</v>
      </c>
      <c r="K27" s="29" t="s">
        <v>49</v>
      </c>
      <c r="L27" s="42">
        <v>0</v>
      </c>
      <c r="M27" s="30">
        <v>600</v>
      </c>
      <c r="N27" s="30">
        <v>749</v>
      </c>
      <c r="O27" s="31">
        <v>1.2483333333333333</v>
      </c>
      <c r="P27" s="31">
        <v>1.2483333333333333</v>
      </c>
      <c r="Q27" s="42" t="s">
        <v>2990</v>
      </c>
    </row>
    <row r="28" spans="1:17" ht="48.75" thickTop="1" thickBot="1" x14ac:dyDescent="0.3">
      <c r="A28" s="25">
        <v>23</v>
      </c>
      <c r="B28" s="26" t="s">
        <v>460</v>
      </c>
      <c r="C28" s="27" t="s">
        <v>194</v>
      </c>
      <c r="D28" s="27" t="s">
        <v>389</v>
      </c>
      <c r="E28" s="27" t="s">
        <v>478</v>
      </c>
      <c r="F28" s="27" t="s">
        <v>479</v>
      </c>
      <c r="G28" s="27" t="s">
        <v>207</v>
      </c>
      <c r="H28" s="28">
        <v>1</v>
      </c>
      <c r="I28" s="27" t="s">
        <v>123</v>
      </c>
      <c r="J28" s="27" t="s">
        <v>124</v>
      </c>
      <c r="K28" s="29" t="s">
        <v>36</v>
      </c>
      <c r="L28" s="42">
        <v>0</v>
      </c>
      <c r="M28" s="30">
        <v>1</v>
      </c>
      <c r="N28" s="30">
        <v>1</v>
      </c>
      <c r="O28" s="31">
        <v>1</v>
      </c>
      <c r="P28" s="31">
        <v>1</v>
      </c>
      <c r="Q28" s="42" t="s">
        <v>2991</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42">
        <v>0</v>
      </c>
      <c r="M29" s="30">
        <v>1</v>
      </c>
      <c r="N29" s="30">
        <v>0.97750000000000004</v>
      </c>
      <c r="O29" s="31">
        <v>0.97750000000000004</v>
      </c>
      <c r="P29" s="31">
        <v>0.97750000000000004</v>
      </c>
      <c r="Q29" s="357" t="s">
        <v>2992</v>
      </c>
    </row>
    <row r="30" spans="1:17" ht="48.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42">
        <v>0</v>
      </c>
      <c r="M30" s="30">
        <v>1</v>
      </c>
      <c r="N30" s="30">
        <v>1</v>
      </c>
      <c r="O30" s="31">
        <v>1</v>
      </c>
      <c r="P30" s="31">
        <v>1</v>
      </c>
      <c r="Q30" s="336" t="s">
        <v>2993</v>
      </c>
    </row>
    <row r="31" spans="1:17" ht="48.75" thickTop="1" thickBot="1" x14ac:dyDescent="0.3">
      <c r="A31" s="25">
        <v>67</v>
      </c>
      <c r="B31" s="26" t="s">
        <v>480</v>
      </c>
      <c r="C31" s="27" t="s">
        <v>149</v>
      </c>
      <c r="D31" s="27" t="s">
        <v>461</v>
      </c>
      <c r="E31" s="27" t="s">
        <v>175</v>
      </c>
      <c r="F31" s="27" t="s">
        <v>176</v>
      </c>
      <c r="G31" s="27" t="s">
        <v>122</v>
      </c>
      <c r="H31" s="28">
        <v>1</v>
      </c>
      <c r="I31" s="27" t="s">
        <v>173</v>
      </c>
      <c r="J31" s="27" t="s">
        <v>126</v>
      </c>
      <c r="K31" s="29" t="s">
        <v>15</v>
      </c>
      <c r="L31" s="42">
        <v>0</v>
      </c>
      <c r="M31" s="30">
        <v>1</v>
      </c>
      <c r="N31" s="30">
        <v>0.90333333333333332</v>
      </c>
      <c r="O31" s="31">
        <v>0.90333333333333332</v>
      </c>
      <c r="P31" s="31">
        <v>0.90333333333333332</v>
      </c>
      <c r="Q31" s="42" t="s">
        <v>577</v>
      </c>
    </row>
    <row r="32" spans="1:17" ht="114" thickTop="1" thickBot="1" x14ac:dyDescent="0.3">
      <c r="A32" s="25">
        <v>72</v>
      </c>
      <c r="B32" s="26" t="s">
        <v>480</v>
      </c>
      <c r="C32" s="27" t="s">
        <v>149</v>
      </c>
      <c r="D32" s="27" t="s">
        <v>461</v>
      </c>
      <c r="E32" s="27" t="s">
        <v>481</v>
      </c>
      <c r="F32" s="27" t="s">
        <v>482</v>
      </c>
      <c r="G32" s="27" t="s">
        <v>122</v>
      </c>
      <c r="H32" s="28">
        <v>0.75</v>
      </c>
      <c r="I32" s="27" t="s">
        <v>153</v>
      </c>
      <c r="J32" s="27" t="s">
        <v>126</v>
      </c>
      <c r="K32" s="29" t="s">
        <v>13</v>
      </c>
      <c r="L32" s="42">
        <v>0</v>
      </c>
      <c r="M32" s="30">
        <v>0.75</v>
      </c>
      <c r="N32" s="30">
        <v>0.42299999999999999</v>
      </c>
      <c r="O32" s="31">
        <v>0.56399999999999995</v>
      </c>
      <c r="P32" s="31">
        <v>0.56399999999999995</v>
      </c>
      <c r="Q32" s="42" t="s">
        <v>2994</v>
      </c>
    </row>
    <row r="33" spans="1:17" ht="80.25" thickTop="1" thickBot="1" x14ac:dyDescent="0.3">
      <c r="A33" s="25">
        <v>68</v>
      </c>
      <c r="B33" s="26" t="s">
        <v>480</v>
      </c>
      <c r="C33" s="27" t="s">
        <v>149</v>
      </c>
      <c r="D33" s="27" t="s">
        <v>461</v>
      </c>
      <c r="E33" s="27" t="s">
        <v>483</v>
      </c>
      <c r="F33" s="27" t="s">
        <v>484</v>
      </c>
      <c r="G33" s="27" t="s">
        <v>122</v>
      </c>
      <c r="H33" s="28">
        <v>1</v>
      </c>
      <c r="I33" s="27" t="s">
        <v>153</v>
      </c>
      <c r="J33" s="27" t="s">
        <v>126</v>
      </c>
      <c r="K33" s="29" t="s">
        <v>15</v>
      </c>
      <c r="L33" s="42">
        <v>0</v>
      </c>
      <c r="M33" s="30">
        <v>1</v>
      </c>
      <c r="N33" s="30">
        <v>0.81499999999999995</v>
      </c>
      <c r="O33" s="31">
        <v>0.81499999999999995</v>
      </c>
      <c r="P33" s="31">
        <v>0.81499999999999995</v>
      </c>
      <c r="Q33" s="42" t="s">
        <v>578</v>
      </c>
    </row>
    <row r="34" spans="1:17" ht="48.75" thickTop="1" thickBot="1" x14ac:dyDescent="0.3">
      <c r="A34" s="25">
        <v>64</v>
      </c>
      <c r="B34" s="26" t="s">
        <v>480</v>
      </c>
      <c r="C34" s="27" t="s">
        <v>149</v>
      </c>
      <c r="D34" s="27" t="s">
        <v>150</v>
      </c>
      <c r="E34" s="27" t="s">
        <v>151</v>
      </c>
      <c r="F34" s="27" t="s">
        <v>152</v>
      </c>
      <c r="G34" s="27" t="s">
        <v>122</v>
      </c>
      <c r="H34" s="28">
        <v>1</v>
      </c>
      <c r="I34" s="27" t="s">
        <v>153</v>
      </c>
      <c r="J34" s="27" t="s">
        <v>126</v>
      </c>
      <c r="K34" s="29" t="s">
        <v>7</v>
      </c>
      <c r="L34" s="42">
        <v>0</v>
      </c>
      <c r="M34" s="30">
        <v>1</v>
      </c>
      <c r="N34" s="30">
        <v>0.78</v>
      </c>
      <c r="O34" s="31">
        <v>0.78</v>
      </c>
      <c r="P34" s="31">
        <v>0.78</v>
      </c>
      <c r="Q34" s="42" t="s">
        <v>2995</v>
      </c>
    </row>
    <row r="35" spans="1:17" ht="80.25"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42">
        <v>0</v>
      </c>
      <c r="M35" s="30">
        <v>0.9</v>
      </c>
      <c r="N35" s="30">
        <v>1.1199999999999999</v>
      </c>
      <c r="O35" s="31">
        <v>1.2444444444444442</v>
      </c>
      <c r="P35" s="31">
        <v>1.2444444444444442</v>
      </c>
      <c r="Q35" s="42" t="s">
        <v>2996</v>
      </c>
    </row>
    <row r="36" spans="1:17" ht="34.5" thickTop="1" x14ac:dyDescent="0.35">
      <c r="M36" s="320"/>
      <c r="N36" s="320"/>
      <c r="O36" s="317" t="s">
        <v>157</v>
      </c>
      <c r="P36" s="318">
        <v>1.1530753740830606</v>
      </c>
      <c r="Q36" s="319" t="s">
        <v>158</v>
      </c>
    </row>
  </sheetData>
  <sheetProtection algorithmName="SHA-512" hashValue="AXtVjYE0hoXanfnVRhP+7YPgcic/Ck/6GdeNYLFr8+fXMtMvnBOLgYZxbEowrFNO+uC0xVC15l6SpjFIqjBGLA==" saltValue="wR+TAQ/uI5lfxo8DygvwOg==" spinCount="100000" sheet="1" formatCells="0" formatColumns="0"/>
  <autoFilter ref="A3:Q35" xr:uid="{00000000-0001-0000-0400-000000000000}"/>
  <conditionalFormatting sqref="B4:B35">
    <cfRule type="containsText" dxfId="577" priority="55" operator="containsText" text="Normatividad al Servicio del Cambio / Procesos">
      <formula>NOT(ISERROR(SEARCH("Normatividad al Servicio del Cambio / Procesos",B4)))</formula>
    </cfRule>
    <cfRule type="containsText" dxfId="576" priority="83" operator="containsText" text="Transparencia y Cercanía al Ciudadano / Grupos de Interés ">
      <formula>NOT(ISERROR(SEARCH("Transparencia y Cercanía al Ciudadano / Grupos de Interés ",B4)))</formula>
    </cfRule>
    <cfRule type="containsText" dxfId="575" priority="84" operator="containsText" text="Apoyo a la Modernización DIAN / Procesos">
      <formula>NOT(ISERROR(SEARCH("Apoyo a la Modernización DIAN / Procesos",B4)))</formula>
    </cfRule>
    <cfRule type="containsText" dxfId="574" priority="85" operator="containsText" text="Transformación Cultural y Gestión del Cambio / Talento Humano">
      <formula>NOT(ISERROR(SEARCH("Transformación Cultural y Gestión del Cambio / Talento Humano",B4)))</formula>
    </cfRule>
    <cfRule type="containsText" dxfId="573" priority="86"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572" priority="70" operator="containsText" text="Modernización y Gestión Integral de Procesos del Negocio / Procesos">
      <formula>NOT(ISERROR(SEARCH("Modernización y Gestión Integral de Procesos del Negocio / Procesos",C4)))</formula>
    </cfRule>
    <cfRule type="containsText" dxfId="571" priority="71" operator="containsText" text="Transparencia y Cercanía al Ciudadano / Grupos de Interés">
      <formula>NOT(ISERROR(SEARCH("Transparencia y Cercanía al Ciudadano / Grupos de Interés",C4)))</formula>
    </cfRule>
    <cfRule type="containsText" dxfId="570" priority="72" operator="containsText" text="Legitimidad y Sostenibilidad Fiscal / Resultados">
      <formula>NOT(ISERROR(SEARCH("Legitimidad y Sostenibilidad Fiscal / Resultados",C4)))</formula>
    </cfRule>
  </conditionalFormatting>
  <conditionalFormatting sqref="F4:G35 C4:D35">
    <cfRule type="containsText" dxfId="569" priority="69" operator="containsText" text="Aprendizaje y Crecimiento / Talento Humano">
      <formula>NOT(ISERROR(SEARCH("Aprendizaje y Crecimiento / Talento Humano",C4)))</formula>
    </cfRule>
  </conditionalFormatting>
  <conditionalFormatting sqref="H4:H35 M4:N35">
    <cfRule type="expression" dxfId="568" priority="60">
      <formula>$G4&lt;&gt;"Porcentaje"</formula>
    </cfRule>
    <cfRule type="expression" dxfId="567" priority="61">
      <formula>$G4="Porcentaje"</formula>
    </cfRule>
  </conditionalFormatting>
  <conditionalFormatting sqref="I4:J35 F10:G34">
    <cfRule type="containsText" dxfId="566" priority="56" operator="containsText" text="Aprendizaje y Crecimiento / Talento Humano">
      <formula>NOT(ISERROR(SEARCH("Aprendizaje y Crecimiento / Talento Humano",F4)))</formula>
    </cfRule>
    <cfRule type="containsText" dxfId="565" priority="57" operator="containsText" text="Modernización y Gestión Integral de Procesos del Negocio / Procesos">
      <formula>NOT(ISERROR(SEARCH("Modernización y Gestión Integral de Procesos del Negocio / Procesos",F4)))</formula>
    </cfRule>
    <cfRule type="containsText" dxfId="564" priority="58" operator="containsText" text="Transparencia y Cercanía al Ciudadano / Grupos de Interés">
      <formula>NOT(ISERROR(SEARCH("Transparencia y Cercanía al Ciudadano / Grupos de Interés",F4)))</formula>
    </cfRule>
    <cfRule type="containsText" dxfId="563" priority="59" operator="containsText" text="Legitimidad y Sostenibilidad Fiscal / Resultados">
      <formula>NOT(ISERROR(SEARCH("Legitimidad y Sostenibilidad Fiscal / Resultados",F4)))</formula>
    </cfRule>
  </conditionalFormatting>
  <conditionalFormatting sqref="L4:L35">
    <cfRule type="cellIs" dxfId="562" priority="31" operator="equal">
      <formula>0</formula>
    </cfRule>
  </conditionalFormatting>
  <conditionalFormatting sqref="O4:O35">
    <cfRule type="containsText" dxfId="561" priority="73" operator="containsText" text="Sin medición en la vigencia">
      <formula>NOT(ISERROR(SEARCH("Sin medición en la vigencia",O4)))</formula>
    </cfRule>
    <cfRule type="cellIs" dxfId="560" priority="74" operator="greaterThan">
      <formula>1.1</formula>
    </cfRule>
    <cfRule type="cellIs" dxfId="559" priority="75" operator="between">
      <formula>100%</formula>
      <formula>110%</formula>
    </cfRule>
    <cfRule type="cellIs" dxfId="558" priority="76" operator="between">
      <formula>70%</formula>
      <formula>99.9999999%</formula>
    </cfRule>
    <cfRule type="cellIs" dxfId="557" priority="77" operator="between">
      <formula>0</formula>
      <formula>0.6999999999999</formula>
    </cfRule>
  </conditionalFormatting>
  <conditionalFormatting sqref="P4:P35">
    <cfRule type="cellIs" dxfId="556" priority="79" operator="greaterThan">
      <formula>1.1</formula>
    </cfRule>
    <cfRule type="cellIs" dxfId="555" priority="80" operator="between">
      <formula>100%</formula>
      <formula>110%</formula>
    </cfRule>
    <cfRule type="cellIs" dxfId="554" priority="81" operator="between">
      <formula>70%</formula>
      <formula>99.9999999%</formula>
    </cfRule>
    <cfRule type="cellIs" dxfId="553" priority="82" operator="between">
      <formula>0</formula>
      <formula>0.6999999999999</formula>
    </cfRule>
  </conditionalFormatting>
  <conditionalFormatting sqref="Q6">
    <cfRule type="cellIs" dxfId="552" priority="6" operator="equal">
      <formula>0</formula>
    </cfRule>
  </conditionalFormatting>
  <conditionalFormatting sqref="Q9">
    <cfRule type="cellIs" dxfId="551" priority="5" operator="equal">
      <formula>0</formula>
    </cfRule>
  </conditionalFormatting>
  <conditionalFormatting sqref="Q17">
    <cfRule type="cellIs" dxfId="550" priority="4" operator="equal">
      <formula>0</formula>
    </cfRule>
  </conditionalFormatting>
  <conditionalFormatting sqref="Q29">
    <cfRule type="cellIs" dxfId="549" priority="12" operator="equal">
      <formula>0</formula>
    </cfRule>
  </conditionalFormatting>
  <conditionalFormatting sqref="Q31:Q34">
    <cfRule type="cellIs" dxfId="548" priority="1" operator="equal">
      <formula>0</formula>
    </cfRule>
  </conditionalFormatting>
  <hyperlinks>
    <hyperlink ref="Q36" location="Principal!A1" display="volver al índice" xr:uid="{640AE3F5-71D6-468F-831F-FF51B640D82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8" operator="containsText" id="{70F37B98-CC1B-40DE-8B9C-47F5BE78323A}">
            <xm:f>NOT(ISERROR(SEARCH("-",P4)))</xm:f>
            <xm:f>"-"</xm:f>
            <x14:dxf>
              <fill>
                <patternFill>
                  <bgColor rgb="FF000000"/>
                </patternFill>
              </fill>
            </x14:dxf>
          </x14:cfRule>
          <xm:sqref>P4:P35</xm:sqref>
        </x14:conditionalFormatting>
      </x14:conditionalFormattings>
    </ext>
  </extLst>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3EED-3E04-4738-80BB-3CD3B174C32A}">
  <sheetPr codeName="Sheet33">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18</v>
      </c>
      <c r="E1" s="9" t="s">
        <v>579</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c r="M4" s="30">
        <v>0.66500000000000004</v>
      </c>
      <c r="N4" s="30">
        <v>0.66500000000000004</v>
      </c>
      <c r="O4" s="31">
        <v>1</v>
      </c>
      <c r="P4" s="31">
        <v>1</v>
      </c>
      <c r="Q4" s="42" t="s">
        <v>1999</v>
      </c>
    </row>
    <row r="5" spans="1:17" ht="76.5" thickTop="1" thickBot="1" x14ac:dyDescent="0.3">
      <c r="A5" s="25">
        <v>132</v>
      </c>
      <c r="B5" s="26" t="s">
        <v>438</v>
      </c>
      <c r="C5" s="27" t="s">
        <v>127</v>
      </c>
      <c r="D5" s="27" t="s">
        <v>358</v>
      </c>
      <c r="E5" s="27" t="s">
        <v>442</v>
      </c>
      <c r="F5" s="27" t="s">
        <v>442</v>
      </c>
      <c r="G5" s="27" t="s">
        <v>231</v>
      </c>
      <c r="H5" s="28">
        <v>30570000000</v>
      </c>
      <c r="I5" s="27" t="s">
        <v>123</v>
      </c>
      <c r="J5" s="27" t="s">
        <v>124</v>
      </c>
      <c r="K5" s="29" t="s">
        <v>238</v>
      </c>
      <c r="L5" s="52" t="s">
        <v>580</v>
      </c>
      <c r="M5" s="30">
        <v>30570000000</v>
      </c>
      <c r="N5" s="30">
        <v>33046994500</v>
      </c>
      <c r="O5" s="31">
        <v>1.0810269708864899</v>
      </c>
      <c r="P5" s="31">
        <v>1.0810269708864899</v>
      </c>
      <c r="Q5" s="42" t="s">
        <v>2000</v>
      </c>
    </row>
    <row r="6" spans="1:17" ht="57.75" thickTop="1" thickBot="1" x14ac:dyDescent="0.3">
      <c r="A6" s="25">
        <v>65</v>
      </c>
      <c r="B6" s="26" t="s">
        <v>438</v>
      </c>
      <c r="C6" s="27" t="s">
        <v>127</v>
      </c>
      <c r="D6" s="27" t="s">
        <v>128</v>
      </c>
      <c r="E6" s="27" t="s">
        <v>359</v>
      </c>
      <c r="F6" s="27" t="s">
        <v>360</v>
      </c>
      <c r="G6" s="27" t="s">
        <v>122</v>
      </c>
      <c r="H6" s="28">
        <v>1</v>
      </c>
      <c r="I6" s="27" t="s">
        <v>132</v>
      </c>
      <c r="J6" s="27" t="s">
        <v>126</v>
      </c>
      <c r="K6" s="29" t="s">
        <v>15</v>
      </c>
      <c r="L6" s="52" t="s">
        <v>581</v>
      </c>
      <c r="M6" s="30">
        <v>1</v>
      </c>
      <c r="N6" s="30">
        <v>1</v>
      </c>
      <c r="O6" s="31">
        <v>1</v>
      </c>
      <c r="P6" s="31">
        <v>1</v>
      </c>
      <c r="Q6" s="42" t="s">
        <v>2001</v>
      </c>
    </row>
    <row r="7" spans="1:17" ht="159" thickTop="1" thickBot="1" x14ac:dyDescent="0.3">
      <c r="A7" s="25">
        <v>2</v>
      </c>
      <c r="B7" s="26" t="s">
        <v>438</v>
      </c>
      <c r="C7" s="27" t="s">
        <v>127</v>
      </c>
      <c r="D7" s="27" t="s">
        <v>265</v>
      </c>
      <c r="E7" s="27" t="s">
        <v>444</v>
      </c>
      <c r="F7" s="27" t="s">
        <v>445</v>
      </c>
      <c r="G7" s="27" t="s">
        <v>440</v>
      </c>
      <c r="H7" s="28">
        <v>46345.379853941478</v>
      </c>
      <c r="I7" s="27" t="s">
        <v>123</v>
      </c>
      <c r="J7" s="27" t="s">
        <v>124</v>
      </c>
      <c r="K7" s="29" t="s">
        <v>45</v>
      </c>
      <c r="L7" s="52" t="s">
        <v>582</v>
      </c>
      <c r="M7" s="30">
        <v>46345.379853941478</v>
      </c>
      <c r="N7" s="30">
        <v>43696</v>
      </c>
      <c r="O7" s="31">
        <v>0.94283400282204921</v>
      </c>
      <c r="P7" s="31">
        <v>0.94283400282204921</v>
      </c>
      <c r="Q7" s="53" t="s">
        <v>2002</v>
      </c>
    </row>
    <row r="8" spans="1:17" ht="95.25" thickTop="1" thickBot="1" x14ac:dyDescent="0.3">
      <c r="A8" s="25">
        <v>133</v>
      </c>
      <c r="B8" s="26" t="s">
        <v>438</v>
      </c>
      <c r="C8" s="27" t="s">
        <v>127</v>
      </c>
      <c r="D8" s="27" t="s">
        <v>358</v>
      </c>
      <c r="E8" s="27" t="s">
        <v>237</v>
      </c>
      <c r="F8" s="27" t="s">
        <v>237</v>
      </c>
      <c r="G8" s="27" t="s">
        <v>231</v>
      </c>
      <c r="H8" s="28">
        <v>16293000000</v>
      </c>
      <c r="I8" s="27" t="s">
        <v>123</v>
      </c>
      <c r="J8" s="27" t="s">
        <v>124</v>
      </c>
      <c r="K8" s="29" t="s">
        <v>238</v>
      </c>
      <c r="L8" s="52" t="s">
        <v>580</v>
      </c>
      <c r="M8" s="30">
        <v>16293000000</v>
      </c>
      <c r="N8" s="30">
        <v>30500930000</v>
      </c>
      <c r="O8" s="31">
        <v>1.8720266372061622</v>
      </c>
      <c r="P8" s="31">
        <v>1.8720266372061622</v>
      </c>
      <c r="Q8" s="42" t="s">
        <v>2003</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52" t="s">
        <v>581</v>
      </c>
      <c r="M9" s="30">
        <v>1</v>
      </c>
      <c r="N9" s="30">
        <v>1</v>
      </c>
      <c r="O9" s="31">
        <v>1</v>
      </c>
      <c r="P9" s="31">
        <v>1</v>
      </c>
      <c r="Q9" s="42" t="s">
        <v>2004</v>
      </c>
    </row>
    <row r="10" spans="1:17" ht="76.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52" t="s">
        <v>583</v>
      </c>
      <c r="M10" s="30">
        <v>0.95</v>
      </c>
      <c r="N10" s="30">
        <v>0.76300000000000001</v>
      </c>
      <c r="O10" s="31">
        <v>0.80315789473684218</v>
      </c>
      <c r="P10" s="31">
        <v>0.80315789473684218</v>
      </c>
      <c r="Q10" s="42" t="s">
        <v>2005</v>
      </c>
    </row>
    <row r="11" spans="1:17" ht="39"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52" t="s">
        <v>583</v>
      </c>
      <c r="M11" s="30">
        <v>0.95</v>
      </c>
      <c r="N11" s="30">
        <v>0.70199999999999996</v>
      </c>
      <c r="O11" s="31">
        <v>0.73894736842105258</v>
      </c>
      <c r="P11" s="31">
        <v>0.73894736842105258</v>
      </c>
      <c r="Q11" s="42" t="s">
        <v>2006</v>
      </c>
    </row>
    <row r="12" spans="1:17" ht="57.75" thickTop="1" thickBot="1" x14ac:dyDescent="0.3">
      <c r="A12" s="25">
        <v>4</v>
      </c>
      <c r="B12" s="26" t="s">
        <v>438</v>
      </c>
      <c r="C12" s="27" t="s">
        <v>127</v>
      </c>
      <c r="D12" s="27" t="s">
        <v>268</v>
      </c>
      <c r="E12" s="27" t="s">
        <v>269</v>
      </c>
      <c r="F12" s="27" t="s">
        <v>447</v>
      </c>
      <c r="G12" s="27" t="s">
        <v>207</v>
      </c>
      <c r="H12" s="28">
        <v>74</v>
      </c>
      <c r="I12" s="27" t="s">
        <v>123</v>
      </c>
      <c r="J12" s="27" t="s">
        <v>124</v>
      </c>
      <c r="K12" s="29" t="s">
        <v>45</v>
      </c>
      <c r="L12" s="52" t="s">
        <v>547</v>
      </c>
      <c r="M12" s="30">
        <v>74</v>
      </c>
      <c r="N12" s="30">
        <v>66</v>
      </c>
      <c r="O12" s="31">
        <v>0.89189189189189189</v>
      </c>
      <c r="P12" s="31">
        <v>0.89189189189189189</v>
      </c>
      <c r="Q12" s="42" t="s">
        <v>2007</v>
      </c>
    </row>
    <row r="13" spans="1:17" ht="95.25" thickTop="1" thickBot="1" x14ac:dyDescent="0.3">
      <c r="A13" s="25">
        <v>19</v>
      </c>
      <c r="B13" s="26" t="s">
        <v>449</v>
      </c>
      <c r="C13" s="27" t="s">
        <v>160</v>
      </c>
      <c r="D13" s="27" t="s">
        <v>402</v>
      </c>
      <c r="E13" s="27" t="s">
        <v>450</v>
      </c>
      <c r="F13" s="27" t="s">
        <v>451</v>
      </c>
      <c r="G13" s="27" t="s">
        <v>122</v>
      </c>
      <c r="H13" s="28">
        <v>1</v>
      </c>
      <c r="I13" s="27" t="s">
        <v>153</v>
      </c>
      <c r="J13" s="27" t="s">
        <v>261</v>
      </c>
      <c r="K13" s="29" t="s">
        <v>51</v>
      </c>
      <c r="L13" s="52" t="s">
        <v>547</v>
      </c>
      <c r="M13" s="30">
        <v>1</v>
      </c>
      <c r="N13" s="30">
        <v>1</v>
      </c>
      <c r="O13" s="31">
        <v>1</v>
      </c>
      <c r="P13" s="31">
        <v>1</v>
      </c>
      <c r="Q13" s="42" t="s">
        <v>2008</v>
      </c>
    </row>
    <row r="14" spans="1:17" ht="95.25" thickTop="1" thickBot="1" x14ac:dyDescent="0.3">
      <c r="A14" s="137">
        <v>20</v>
      </c>
      <c r="B14" s="138" t="s">
        <v>449</v>
      </c>
      <c r="C14" s="140" t="s">
        <v>160</v>
      </c>
      <c r="D14" s="140" t="s">
        <v>402</v>
      </c>
      <c r="E14" s="140" t="s">
        <v>452</v>
      </c>
      <c r="F14" s="140" t="s">
        <v>453</v>
      </c>
      <c r="G14" s="140" t="s">
        <v>122</v>
      </c>
      <c r="H14" s="141">
        <v>1</v>
      </c>
      <c r="I14" s="140" t="s">
        <v>130</v>
      </c>
      <c r="J14" s="140" t="s">
        <v>126</v>
      </c>
      <c r="K14" s="142" t="s">
        <v>51</v>
      </c>
      <c r="L14" s="146" t="s">
        <v>547</v>
      </c>
      <c r="M14" s="143">
        <v>1</v>
      </c>
      <c r="N14" s="143">
        <v>0</v>
      </c>
      <c r="O14" s="144" t="s">
        <v>406</v>
      </c>
      <c r="P14" s="144" t="s">
        <v>291</v>
      </c>
      <c r="Q14" s="145" t="s">
        <v>2009</v>
      </c>
    </row>
    <row r="15" spans="1:17" ht="76.5" thickTop="1" thickBot="1" x14ac:dyDescent="0.3">
      <c r="A15" s="25">
        <v>26</v>
      </c>
      <c r="B15" s="26" t="s">
        <v>449</v>
      </c>
      <c r="C15" s="27" t="s">
        <v>160</v>
      </c>
      <c r="D15" s="27" t="s">
        <v>278</v>
      </c>
      <c r="E15" s="27" t="s">
        <v>454</v>
      </c>
      <c r="F15" s="27" t="s">
        <v>455</v>
      </c>
      <c r="G15" s="27" t="s">
        <v>207</v>
      </c>
      <c r="H15" s="28">
        <v>4</v>
      </c>
      <c r="I15" s="27" t="s">
        <v>132</v>
      </c>
      <c r="J15" s="27" t="s">
        <v>124</v>
      </c>
      <c r="K15" s="29" t="s">
        <v>270</v>
      </c>
      <c r="L15" s="52" t="s">
        <v>547</v>
      </c>
      <c r="M15" s="30">
        <v>4</v>
      </c>
      <c r="N15" s="30">
        <v>6</v>
      </c>
      <c r="O15" s="31">
        <v>1.5</v>
      </c>
      <c r="P15" s="31">
        <v>1.5</v>
      </c>
      <c r="Q15" s="42" t="s">
        <v>2010</v>
      </c>
    </row>
    <row r="16" spans="1:17" ht="64.5" thickTop="1" thickBot="1" x14ac:dyDescent="0.3">
      <c r="A16" s="25">
        <v>27</v>
      </c>
      <c r="B16" s="26" t="s">
        <v>449</v>
      </c>
      <c r="C16" s="27" t="s">
        <v>160</v>
      </c>
      <c r="D16" s="27" t="s">
        <v>277</v>
      </c>
      <c r="E16" s="27" t="s">
        <v>456</v>
      </c>
      <c r="F16" s="27" t="s">
        <v>457</v>
      </c>
      <c r="G16" s="27" t="s">
        <v>207</v>
      </c>
      <c r="H16" s="28">
        <v>18</v>
      </c>
      <c r="I16" s="27" t="s">
        <v>132</v>
      </c>
      <c r="J16" s="27" t="s">
        <v>124</v>
      </c>
      <c r="K16" s="29" t="s">
        <v>270</v>
      </c>
      <c r="L16" s="52" t="s">
        <v>547</v>
      </c>
      <c r="M16" s="30">
        <v>18</v>
      </c>
      <c r="N16" s="30">
        <v>28</v>
      </c>
      <c r="O16" s="31">
        <v>1.5555555555555556</v>
      </c>
      <c r="P16" s="31">
        <v>1.5555555555555556</v>
      </c>
      <c r="Q16" s="42" t="s">
        <v>2011</v>
      </c>
    </row>
    <row r="17" spans="1:17" ht="57.75"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52" t="s">
        <v>581</v>
      </c>
      <c r="M17" s="30">
        <v>10.199999999999999</v>
      </c>
      <c r="N17" s="30">
        <v>7.810833333333334</v>
      </c>
      <c r="O17" s="31">
        <v>1.3058785874319854</v>
      </c>
      <c r="P17" s="31">
        <v>1.3058785874319854</v>
      </c>
      <c r="Q17" s="42" t="s">
        <v>2012</v>
      </c>
    </row>
    <row r="18" spans="1:17" ht="64.5" thickTop="1" thickBot="1" x14ac:dyDescent="0.3">
      <c r="A18" s="25">
        <v>9</v>
      </c>
      <c r="B18" s="26" t="s">
        <v>449</v>
      </c>
      <c r="C18" s="27" t="s">
        <v>133</v>
      </c>
      <c r="D18" s="27" t="s">
        <v>275</v>
      </c>
      <c r="E18" s="27" t="s">
        <v>458</v>
      </c>
      <c r="F18" s="27" t="s">
        <v>459</v>
      </c>
      <c r="G18" s="27" t="s">
        <v>122</v>
      </c>
      <c r="H18" s="28">
        <v>1</v>
      </c>
      <c r="I18" s="27" t="s">
        <v>132</v>
      </c>
      <c r="J18" s="27" t="s">
        <v>124</v>
      </c>
      <c r="K18" s="29" t="s">
        <v>57</v>
      </c>
      <c r="L18" s="52" t="s">
        <v>547</v>
      </c>
      <c r="M18" s="30">
        <v>1</v>
      </c>
      <c r="N18" s="30">
        <v>0.75</v>
      </c>
      <c r="O18" s="31">
        <v>0.75</v>
      </c>
      <c r="P18" s="31">
        <v>0.75</v>
      </c>
      <c r="Q18" s="42" t="s">
        <v>584</v>
      </c>
    </row>
    <row r="19" spans="1:17" ht="48.75" thickTop="1" thickBot="1" x14ac:dyDescent="0.3">
      <c r="A19" s="25">
        <v>71</v>
      </c>
      <c r="B19" s="26" t="s">
        <v>460</v>
      </c>
      <c r="C19" s="27" t="s">
        <v>149</v>
      </c>
      <c r="D19" s="27" t="s">
        <v>461</v>
      </c>
      <c r="E19" s="27" t="s">
        <v>174</v>
      </c>
      <c r="F19" s="27" t="s">
        <v>462</v>
      </c>
      <c r="G19" s="27" t="s">
        <v>122</v>
      </c>
      <c r="H19" s="28">
        <v>1</v>
      </c>
      <c r="I19" s="27" t="s">
        <v>153</v>
      </c>
      <c r="J19" s="27" t="s">
        <v>126</v>
      </c>
      <c r="K19" s="29" t="s">
        <v>13</v>
      </c>
      <c r="L19" s="52">
        <v>0</v>
      </c>
      <c r="M19" s="30">
        <v>1</v>
      </c>
      <c r="N19" s="30">
        <v>0.65510000000000002</v>
      </c>
      <c r="O19" s="31">
        <v>0.65510000000000002</v>
      </c>
      <c r="P19" s="31">
        <v>0.65510000000000002</v>
      </c>
      <c r="Q19" s="42" t="s">
        <v>2013</v>
      </c>
    </row>
    <row r="20" spans="1:17" ht="48.75" thickTop="1" thickBot="1" x14ac:dyDescent="0.3">
      <c r="A20" s="25">
        <v>134</v>
      </c>
      <c r="B20" s="26" t="s">
        <v>460</v>
      </c>
      <c r="C20" s="27" t="s">
        <v>203</v>
      </c>
      <c r="D20" s="27" t="s">
        <v>239</v>
      </c>
      <c r="E20" s="27" t="s">
        <v>463</v>
      </c>
      <c r="F20" s="27" t="s">
        <v>464</v>
      </c>
      <c r="G20" s="27" t="s">
        <v>207</v>
      </c>
      <c r="H20" s="28">
        <v>32</v>
      </c>
      <c r="I20" s="27" t="s">
        <v>132</v>
      </c>
      <c r="J20" s="27" t="s">
        <v>124</v>
      </c>
      <c r="K20" s="29" t="s">
        <v>238</v>
      </c>
      <c r="L20" s="52" t="s">
        <v>581</v>
      </c>
      <c r="M20" s="30">
        <v>32</v>
      </c>
      <c r="N20" s="30">
        <v>32</v>
      </c>
      <c r="O20" s="31">
        <v>1</v>
      </c>
      <c r="P20" s="31">
        <v>1</v>
      </c>
      <c r="Q20" s="42" t="s">
        <v>2014</v>
      </c>
    </row>
    <row r="21" spans="1:17" ht="57.75" thickTop="1" thickBot="1" x14ac:dyDescent="0.3">
      <c r="A21" s="25">
        <v>235</v>
      </c>
      <c r="B21" s="26" t="s">
        <v>460</v>
      </c>
      <c r="C21" s="27" t="s">
        <v>194</v>
      </c>
      <c r="D21" s="27" t="s">
        <v>389</v>
      </c>
      <c r="E21" s="27" t="s">
        <v>246</v>
      </c>
      <c r="F21" s="27" t="s">
        <v>247</v>
      </c>
      <c r="G21" s="27" t="s">
        <v>440</v>
      </c>
      <c r="H21" s="28">
        <v>261000000</v>
      </c>
      <c r="I21" s="27" t="s">
        <v>123</v>
      </c>
      <c r="J21" s="27" t="s">
        <v>124</v>
      </c>
      <c r="K21" s="29" t="s">
        <v>36</v>
      </c>
      <c r="L21" s="52" t="s">
        <v>580</v>
      </c>
      <c r="M21" s="30">
        <v>261000000</v>
      </c>
      <c r="N21" s="30">
        <v>335718303</v>
      </c>
      <c r="O21" s="31">
        <v>1.2862770229885057</v>
      </c>
      <c r="P21" s="31">
        <v>1.2862770229885057</v>
      </c>
      <c r="Q21" s="42" t="s">
        <v>2015</v>
      </c>
    </row>
    <row r="22" spans="1:17" ht="48.75" thickTop="1" thickBot="1" x14ac:dyDescent="0.3">
      <c r="A22" s="25">
        <v>135</v>
      </c>
      <c r="B22" s="26" t="s">
        <v>460</v>
      </c>
      <c r="C22" s="27" t="s">
        <v>203</v>
      </c>
      <c r="D22" s="27" t="s">
        <v>465</v>
      </c>
      <c r="E22" s="27" t="s">
        <v>465</v>
      </c>
      <c r="F22" s="27" t="s">
        <v>466</v>
      </c>
      <c r="G22" s="27" t="s">
        <v>207</v>
      </c>
      <c r="H22" s="28">
        <v>10</v>
      </c>
      <c r="I22" s="27" t="s">
        <v>132</v>
      </c>
      <c r="J22" s="27" t="s">
        <v>124</v>
      </c>
      <c r="K22" s="29" t="s">
        <v>238</v>
      </c>
      <c r="L22" s="52" t="s">
        <v>580</v>
      </c>
      <c r="M22" s="30">
        <v>10</v>
      </c>
      <c r="N22" s="30">
        <v>10</v>
      </c>
      <c r="O22" s="31">
        <v>1</v>
      </c>
      <c r="P22" s="31">
        <v>1</v>
      </c>
      <c r="Q22" s="42" t="s">
        <v>2016</v>
      </c>
    </row>
    <row r="23" spans="1:17" ht="48.75" thickTop="1" thickBot="1" x14ac:dyDescent="0.3">
      <c r="A23" s="25">
        <v>104</v>
      </c>
      <c r="B23" s="26" t="s">
        <v>460</v>
      </c>
      <c r="C23" s="27" t="s">
        <v>194</v>
      </c>
      <c r="D23" s="27" t="s">
        <v>319</v>
      </c>
      <c r="E23" s="27" t="s">
        <v>320</v>
      </c>
      <c r="F23" s="27" t="s">
        <v>467</v>
      </c>
      <c r="G23" s="27" t="s">
        <v>122</v>
      </c>
      <c r="H23" s="28">
        <v>0.81363075950618979</v>
      </c>
      <c r="I23" s="27" t="s">
        <v>123</v>
      </c>
      <c r="J23" s="27" t="s">
        <v>261</v>
      </c>
      <c r="K23" s="29" t="s">
        <v>87</v>
      </c>
      <c r="L23" s="52" t="s">
        <v>583</v>
      </c>
      <c r="M23" s="30">
        <v>0.81363075950618979</v>
      </c>
      <c r="N23" s="30">
        <v>1.88</v>
      </c>
      <c r="O23" s="31">
        <v>2.3106304402023996</v>
      </c>
      <c r="P23" s="31">
        <v>2</v>
      </c>
      <c r="Q23" s="42" t="s">
        <v>2017</v>
      </c>
    </row>
    <row r="24" spans="1:17" ht="48.7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52">
        <v>0</v>
      </c>
      <c r="M24" s="30">
        <v>1</v>
      </c>
      <c r="N24" s="30">
        <v>1</v>
      </c>
      <c r="O24" s="31">
        <v>1</v>
      </c>
      <c r="P24" s="31">
        <v>1</v>
      </c>
      <c r="Q24" s="42" t="s">
        <v>2018</v>
      </c>
    </row>
    <row r="25" spans="1:17" ht="64.5" thickTop="1" thickBot="1" x14ac:dyDescent="0.3">
      <c r="A25" s="25">
        <v>10</v>
      </c>
      <c r="B25" s="26" t="s">
        <v>460</v>
      </c>
      <c r="C25" s="27" t="s">
        <v>160</v>
      </c>
      <c r="D25" s="27" t="s">
        <v>405</v>
      </c>
      <c r="E25" s="27" t="s">
        <v>469</v>
      </c>
      <c r="F25" s="27" t="s">
        <v>470</v>
      </c>
      <c r="G25" s="27" t="s">
        <v>207</v>
      </c>
      <c r="H25" s="28">
        <v>8</v>
      </c>
      <c r="I25" s="27" t="s">
        <v>132</v>
      </c>
      <c r="J25" s="27" t="s">
        <v>124</v>
      </c>
      <c r="K25" s="29" t="s">
        <v>270</v>
      </c>
      <c r="L25" s="52" t="s">
        <v>547</v>
      </c>
      <c r="M25" s="30">
        <v>8</v>
      </c>
      <c r="N25" s="30">
        <v>18</v>
      </c>
      <c r="O25" s="31">
        <v>2.25</v>
      </c>
      <c r="P25" s="31">
        <v>2</v>
      </c>
      <c r="Q25" s="42" t="s">
        <v>2019</v>
      </c>
    </row>
    <row r="26" spans="1:17" ht="57.75" thickTop="1" thickBot="1" x14ac:dyDescent="0.3">
      <c r="A26" s="25">
        <v>11</v>
      </c>
      <c r="B26" s="26" t="s">
        <v>460</v>
      </c>
      <c r="C26" s="27" t="s">
        <v>203</v>
      </c>
      <c r="D26" s="27" t="s">
        <v>471</v>
      </c>
      <c r="E26" s="27" t="s">
        <v>472</v>
      </c>
      <c r="F26" s="27" t="s">
        <v>473</v>
      </c>
      <c r="G26" s="27" t="s">
        <v>207</v>
      </c>
      <c r="H26" s="28">
        <v>552</v>
      </c>
      <c r="I26" s="27" t="s">
        <v>123</v>
      </c>
      <c r="J26" s="27" t="s">
        <v>124</v>
      </c>
      <c r="K26" s="29" t="s">
        <v>49</v>
      </c>
      <c r="L26" s="52" t="s">
        <v>547</v>
      </c>
      <c r="M26" s="30">
        <v>552</v>
      </c>
      <c r="N26" s="30">
        <v>1008</v>
      </c>
      <c r="O26" s="31">
        <v>1.826086956521739</v>
      </c>
      <c r="P26" s="31">
        <v>1.826086956521739</v>
      </c>
      <c r="Q26" s="42" t="s">
        <v>2020</v>
      </c>
    </row>
    <row r="27" spans="1:17" ht="57.75" thickTop="1" thickBot="1" x14ac:dyDescent="0.3">
      <c r="A27" s="25">
        <v>12</v>
      </c>
      <c r="B27" s="26" t="s">
        <v>460</v>
      </c>
      <c r="C27" s="27" t="s">
        <v>203</v>
      </c>
      <c r="D27" s="27" t="s">
        <v>475</v>
      </c>
      <c r="E27" s="27" t="s">
        <v>476</v>
      </c>
      <c r="F27" s="27" t="s">
        <v>477</v>
      </c>
      <c r="G27" s="27" t="s">
        <v>207</v>
      </c>
      <c r="H27" s="28">
        <v>150</v>
      </c>
      <c r="I27" s="27" t="s">
        <v>123</v>
      </c>
      <c r="J27" s="27" t="s">
        <v>124</v>
      </c>
      <c r="K27" s="29" t="s">
        <v>49</v>
      </c>
      <c r="L27" s="52" t="s">
        <v>547</v>
      </c>
      <c r="M27" s="30">
        <v>150</v>
      </c>
      <c r="N27" s="30">
        <v>203</v>
      </c>
      <c r="O27" s="31">
        <v>1.3533333333333333</v>
      </c>
      <c r="P27" s="31">
        <v>1.3533333333333333</v>
      </c>
      <c r="Q27" s="42" t="s">
        <v>2021</v>
      </c>
    </row>
    <row r="28" spans="1:17" ht="48.75" thickTop="1" thickBot="1" x14ac:dyDescent="0.3">
      <c r="A28" s="25">
        <v>23</v>
      </c>
      <c r="B28" s="26" t="s">
        <v>460</v>
      </c>
      <c r="C28" s="27" t="s">
        <v>194</v>
      </c>
      <c r="D28" s="27" t="s">
        <v>389</v>
      </c>
      <c r="E28" s="27" t="s">
        <v>478</v>
      </c>
      <c r="F28" s="27" t="s">
        <v>479</v>
      </c>
      <c r="G28" s="27" t="s">
        <v>207</v>
      </c>
      <c r="H28" s="28">
        <v>1</v>
      </c>
      <c r="I28" s="27" t="s">
        <v>123</v>
      </c>
      <c r="J28" s="27" t="s">
        <v>124</v>
      </c>
      <c r="K28" s="29" t="s">
        <v>36</v>
      </c>
      <c r="L28" s="52">
        <v>0</v>
      </c>
      <c r="M28" s="30">
        <v>1</v>
      </c>
      <c r="N28" s="30">
        <v>1</v>
      </c>
      <c r="O28" s="31">
        <v>1</v>
      </c>
      <c r="P28" s="31">
        <v>1</v>
      </c>
      <c r="Q28" s="42" t="s">
        <v>2022</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52" t="s">
        <v>581</v>
      </c>
      <c r="M29" s="30">
        <v>1</v>
      </c>
      <c r="N29" s="30">
        <v>0.98</v>
      </c>
      <c r="O29" s="31">
        <v>0.98</v>
      </c>
      <c r="P29" s="31">
        <v>0.98</v>
      </c>
      <c r="Q29" s="42" t="s">
        <v>2023</v>
      </c>
    </row>
    <row r="30" spans="1:17" ht="48.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52" t="s">
        <v>581</v>
      </c>
      <c r="M30" s="30">
        <v>1</v>
      </c>
      <c r="N30" s="30">
        <v>1.0349999999999999</v>
      </c>
      <c r="O30" s="31">
        <v>1.0349999999999999</v>
      </c>
      <c r="P30" s="31">
        <v>1.0349999999999999</v>
      </c>
      <c r="Q30" s="42" t="s">
        <v>2024</v>
      </c>
    </row>
    <row r="31" spans="1:17" ht="57.75" thickTop="1" thickBot="1" x14ac:dyDescent="0.3">
      <c r="A31" s="25">
        <v>67</v>
      </c>
      <c r="B31" s="26" t="s">
        <v>480</v>
      </c>
      <c r="C31" s="27" t="s">
        <v>149</v>
      </c>
      <c r="D31" s="27" t="s">
        <v>461</v>
      </c>
      <c r="E31" s="27" t="s">
        <v>175</v>
      </c>
      <c r="F31" s="27" t="s">
        <v>176</v>
      </c>
      <c r="G31" s="27" t="s">
        <v>122</v>
      </c>
      <c r="H31" s="28">
        <v>1</v>
      </c>
      <c r="I31" s="27" t="s">
        <v>173</v>
      </c>
      <c r="J31" s="27" t="s">
        <v>126</v>
      </c>
      <c r="K31" s="29" t="s">
        <v>15</v>
      </c>
      <c r="L31" s="52" t="s">
        <v>581</v>
      </c>
      <c r="M31" s="30">
        <v>1</v>
      </c>
      <c r="N31" s="30">
        <v>0.75</v>
      </c>
      <c r="O31" s="31">
        <v>0.75</v>
      </c>
      <c r="P31" s="31">
        <v>0.75</v>
      </c>
      <c r="Q31" s="42" t="s">
        <v>2025</v>
      </c>
    </row>
    <row r="32" spans="1:17" ht="57.75" thickTop="1" thickBot="1" x14ac:dyDescent="0.3">
      <c r="A32" s="25">
        <v>72</v>
      </c>
      <c r="B32" s="26" t="s">
        <v>480</v>
      </c>
      <c r="C32" s="27" t="s">
        <v>149</v>
      </c>
      <c r="D32" s="27" t="s">
        <v>461</v>
      </c>
      <c r="E32" s="27" t="s">
        <v>481</v>
      </c>
      <c r="F32" s="27" t="s">
        <v>482</v>
      </c>
      <c r="G32" s="27" t="s">
        <v>122</v>
      </c>
      <c r="H32" s="28">
        <v>0.75</v>
      </c>
      <c r="I32" s="27" t="s">
        <v>153</v>
      </c>
      <c r="J32" s="27" t="s">
        <v>126</v>
      </c>
      <c r="K32" s="29" t="s">
        <v>13</v>
      </c>
      <c r="L32" s="52" t="s">
        <v>581</v>
      </c>
      <c r="M32" s="30">
        <v>0.75</v>
      </c>
      <c r="N32" s="30">
        <v>0.75</v>
      </c>
      <c r="O32" s="31">
        <v>1</v>
      </c>
      <c r="P32" s="31">
        <v>1</v>
      </c>
      <c r="Q32" s="42" t="s">
        <v>2026</v>
      </c>
    </row>
    <row r="33" spans="1:17" ht="64.5" thickTop="1" thickBot="1" x14ac:dyDescent="0.3">
      <c r="A33" s="25">
        <v>68</v>
      </c>
      <c r="B33" s="26" t="s">
        <v>480</v>
      </c>
      <c r="C33" s="27" t="s">
        <v>149</v>
      </c>
      <c r="D33" s="27" t="s">
        <v>461</v>
      </c>
      <c r="E33" s="27" t="s">
        <v>483</v>
      </c>
      <c r="F33" s="27" t="s">
        <v>484</v>
      </c>
      <c r="G33" s="27" t="s">
        <v>122</v>
      </c>
      <c r="H33" s="28">
        <v>1</v>
      </c>
      <c r="I33" s="27" t="s">
        <v>153</v>
      </c>
      <c r="J33" s="27" t="s">
        <v>126</v>
      </c>
      <c r="K33" s="29" t="s">
        <v>15</v>
      </c>
      <c r="L33" s="52" t="s">
        <v>581</v>
      </c>
      <c r="M33" s="30">
        <v>1</v>
      </c>
      <c r="N33" s="30">
        <v>0.94</v>
      </c>
      <c r="O33" s="31">
        <v>0.94</v>
      </c>
      <c r="P33" s="31">
        <v>0.94</v>
      </c>
      <c r="Q33" s="42" t="s">
        <v>2025</v>
      </c>
    </row>
    <row r="34" spans="1:17" ht="48.75" thickTop="1" thickBot="1" x14ac:dyDescent="0.3">
      <c r="A34" s="25">
        <v>64</v>
      </c>
      <c r="B34" s="26" t="s">
        <v>480</v>
      </c>
      <c r="C34" s="27" t="s">
        <v>149</v>
      </c>
      <c r="D34" s="27" t="s">
        <v>150</v>
      </c>
      <c r="E34" s="27" t="s">
        <v>151</v>
      </c>
      <c r="F34" s="27" t="s">
        <v>152</v>
      </c>
      <c r="G34" s="27" t="s">
        <v>122</v>
      </c>
      <c r="H34" s="28">
        <v>1</v>
      </c>
      <c r="I34" s="27" t="s">
        <v>153</v>
      </c>
      <c r="J34" s="27" t="s">
        <v>126</v>
      </c>
      <c r="K34" s="29" t="s">
        <v>7</v>
      </c>
      <c r="L34" s="52" t="s">
        <v>581</v>
      </c>
      <c r="M34" s="30">
        <v>1</v>
      </c>
      <c r="N34" s="30">
        <v>0.73650000000000004</v>
      </c>
      <c r="O34" s="31">
        <v>0.73650000000000004</v>
      </c>
      <c r="P34" s="31">
        <v>0.73650000000000004</v>
      </c>
      <c r="Q34" s="42" t="s">
        <v>2027</v>
      </c>
    </row>
    <row r="35" spans="1:17" ht="80.25"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52" t="s">
        <v>581</v>
      </c>
      <c r="M35" s="30">
        <v>0.9</v>
      </c>
      <c r="N35" s="30">
        <v>1.08</v>
      </c>
      <c r="O35" s="31">
        <v>1.2</v>
      </c>
      <c r="P35" s="31">
        <v>1.2</v>
      </c>
      <c r="Q35" s="42" t="s">
        <v>2028</v>
      </c>
    </row>
    <row r="36" spans="1:17" ht="34.5" thickTop="1" x14ac:dyDescent="0.35">
      <c r="M36" s="320"/>
      <c r="N36" s="320"/>
      <c r="O36" s="317" t="s">
        <v>157</v>
      </c>
      <c r="P36" s="318">
        <v>1.1356005232837292</v>
      </c>
      <c r="Q36" s="319" t="s">
        <v>158</v>
      </c>
    </row>
  </sheetData>
  <sheetProtection algorithmName="SHA-512" hashValue="iVY4T2SZa20qlV68hQD/dZegZBewqOPWipYCa55UVkMcyO5+IGV2BFFnau8TN289WhkpPUUlZh7PY2sjSSXjXw==" saltValue="GbXXsvN8qgSkdGVJXZDGYA==" spinCount="100000" sheet="1" formatCells="0" formatColumns="0"/>
  <autoFilter ref="A3:Q35" xr:uid="{00000000-0009-0000-0000-000000000000}"/>
  <conditionalFormatting sqref="B4:B35">
    <cfRule type="containsText" dxfId="546" priority="39" operator="containsText" text="Normatividad al Servicio del Cambio / Procesos">
      <formula>NOT(ISERROR(SEARCH("Normatividad al Servicio del Cambio / Procesos",B4)))</formula>
    </cfRule>
    <cfRule type="containsText" dxfId="545" priority="67" operator="containsText" text="Transparencia y Cercanía al Ciudadano / Grupos de Interés ">
      <formula>NOT(ISERROR(SEARCH("Transparencia y Cercanía al Ciudadano / Grupos de Interés ",B4)))</formula>
    </cfRule>
    <cfRule type="containsText" dxfId="544" priority="68" operator="containsText" text="Apoyo a la Modernización DIAN / Procesos">
      <formula>NOT(ISERROR(SEARCH("Apoyo a la Modernización DIAN / Procesos",B4)))</formula>
    </cfRule>
    <cfRule type="containsText" dxfId="543" priority="69" operator="containsText" text="Transformación Cultural y Gestión del Cambio / Talento Humano">
      <formula>NOT(ISERROR(SEARCH("Transformación Cultural y Gestión del Cambio / Talento Humano",B4)))</formula>
    </cfRule>
    <cfRule type="containsText" dxfId="542" priority="70"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541" priority="54" operator="containsText" text="Modernización y Gestión Integral de Procesos del Negocio / Procesos">
      <formula>NOT(ISERROR(SEARCH("Modernización y Gestión Integral de Procesos del Negocio / Procesos",C4)))</formula>
    </cfRule>
    <cfRule type="containsText" dxfId="540" priority="55" operator="containsText" text="Transparencia y Cercanía al Ciudadano / Grupos de Interés">
      <formula>NOT(ISERROR(SEARCH("Transparencia y Cercanía al Ciudadano / Grupos de Interés",C4)))</formula>
    </cfRule>
    <cfRule type="containsText" dxfId="539" priority="56" operator="containsText" text="Legitimidad y Sostenibilidad Fiscal / Resultados">
      <formula>NOT(ISERROR(SEARCH("Legitimidad y Sostenibilidad Fiscal / Resultados",C4)))</formula>
    </cfRule>
  </conditionalFormatting>
  <conditionalFormatting sqref="F4:G35 C4:D35">
    <cfRule type="containsText" dxfId="538" priority="53" operator="containsText" text="Aprendizaje y Crecimiento / Talento Humano">
      <formula>NOT(ISERROR(SEARCH("Aprendizaje y Crecimiento / Talento Humano",C4)))</formula>
    </cfRule>
  </conditionalFormatting>
  <conditionalFormatting sqref="H4:H35 M4:N35">
    <cfRule type="expression" dxfId="537" priority="44">
      <formula>$G4&lt;&gt;"Porcentaje"</formula>
    </cfRule>
    <cfRule type="expression" dxfId="536" priority="45">
      <formula>$G4="Porcentaje"</formula>
    </cfRule>
  </conditionalFormatting>
  <conditionalFormatting sqref="I4:J35 F10:G34">
    <cfRule type="containsText" dxfId="535" priority="40" operator="containsText" text="Aprendizaje y Crecimiento / Talento Humano">
      <formula>NOT(ISERROR(SEARCH("Aprendizaje y Crecimiento / Talento Humano",F4)))</formula>
    </cfRule>
    <cfRule type="containsText" dxfId="534" priority="41" operator="containsText" text="Modernización y Gestión Integral de Procesos del Negocio / Procesos">
      <formula>NOT(ISERROR(SEARCH("Modernización y Gestión Integral de Procesos del Negocio / Procesos",F4)))</formula>
    </cfRule>
    <cfRule type="containsText" dxfId="533" priority="42" operator="containsText" text="Transparencia y Cercanía al Ciudadano / Grupos de Interés">
      <formula>NOT(ISERROR(SEARCH("Transparencia y Cercanía al Ciudadano / Grupos de Interés",F4)))</formula>
    </cfRule>
    <cfRule type="containsText" dxfId="532" priority="43" operator="containsText" text="Legitimidad y Sostenibilidad Fiscal / Resultados">
      <formula>NOT(ISERROR(SEARCH("Legitimidad y Sostenibilidad Fiscal / Resultados",F4)))</formula>
    </cfRule>
  </conditionalFormatting>
  <conditionalFormatting sqref="L4:L35">
    <cfRule type="cellIs" dxfId="531" priority="15" operator="equal">
      <formula>0</formula>
    </cfRule>
  </conditionalFormatting>
  <conditionalFormatting sqref="O4:O35">
    <cfRule type="containsText" dxfId="530" priority="57" operator="containsText" text="Sin medición en la vigencia">
      <formula>NOT(ISERROR(SEARCH("Sin medición en la vigencia",O4)))</formula>
    </cfRule>
    <cfRule type="cellIs" dxfId="529" priority="58" operator="greaterThan">
      <formula>1.1</formula>
    </cfRule>
    <cfRule type="cellIs" dxfId="528" priority="59" operator="between">
      <formula>100%</formula>
      <formula>110%</formula>
    </cfRule>
    <cfRule type="cellIs" dxfId="527" priority="60" operator="between">
      <formula>70%</formula>
      <formula>99.9999999%</formula>
    </cfRule>
    <cfRule type="cellIs" dxfId="526" priority="61" operator="between">
      <formula>0</formula>
      <formula>0.6999999999999</formula>
    </cfRule>
  </conditionalFormatting>
  <conditionalFormatting sqref="P4:P35">
    <cfRule type="cellIs" dxfId="525" priority="63" operator="greaterThan">
      <formula>1.1</formula>
    </cfRule>
    <cfRule type="cellIs" dxfId="524" priority="64" operator="between">
      <formula>100%</formula>
      <formula>110%</formula>
    </cfRule>
    <cfRule type="cellIs" dxfId="523" priority="65" operator="between">
      <formula>70%</formula>
      <formula>99.9999999%</formula>
    </cfRule>
    <cfRule type="cellIs" dxfId="522" priority="66" operator="between">
      <formula>0</formula>
      <formula>0.6999999999999</formula>
    </cfRule>
  </conditionalFormatting>
  <conditionalFormatting sqref="Q22">
    <cfRule type="cellIs" dxfId="521" priority="1" operator="equal">
      <formula>0</formula>
    </cfRule>
  </conditionalFormatting>
  <hyperlinks>
    <hyperlink ref="Q36" location="Principal!A1" display="volver al índice" xr:uid="{700CC570-62EA-4903-8A49-C61444A39D7F}"/>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2" operator="containsText" id="{6D868ACF-67E3-45C5-80CC-986415B74101}">
            <xm:f>NOT(ISERROR(SEARCH("-",P4)))</xm:f>
            <xm:f>"-"</xm:f>
            <x14:dxf>
              <fill>
                <patternFill>
                  <bgColor rgb="FF000000"/>
                </patternFill>
              </fill>
            </x14:dxf>
          </x14:cfRule>
          <xm:sqref>P4:P35</xm:sqref>
        </x14:conditionalFormatting>
      </x14:conditionalFormattings>
    </ext>
  </extLst>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FBFEC-62AE-4F37-B9C8-3B951FE1673F}">
  <sheetPr codeName="Sheet34">
    <pageSetUpPr fitToPage="1"/>
  </sheetPr>
  <dimension ref="A1:Q45"/>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25</v>
      </c>
      <c r="E1" s="9" t="s">
        <v>606</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607</v>
      </c>
      <c r="M4" s="30">
        <v>0.66500000000000004</v>
      </c>
      <c r="N4" s="30">
        <v>0.66600000000000004</v>
      </c>
      <c r="O4" s="31">
        <v>1.0015037593984963</v>
      </c>
      <c r="P4" s="31">
        <v>1.0015037593984963</v>
      </c>
      <c r="Q4" s="42" t="s">
        <v>1340</v>
      </c>
    </row>
    <row r="5" spans="1:17" ht="39" thickTop="1" thickBot="1" x14ac:dyDescent="0.3">
      <c r="A5" s="25">
        <v>145</v>
      </c>
      <c r="B5" s="26" t="s">
        <v>438</v>
      </c>
      <c r="C5" s="27" t="s">
        <v>127</v>
      </c>
      <c r="D5" s="27" t="s">
        <v>249</v>
      </c>
      <c r="E5" s="27" t="s">
        <v>250</v>
      </c>
      <c r="F5" s="27" t="s">
        <v>251</v>
      </c>
      <c r="G5" s="27" t="s">
        <v>231</v>
      </c>
      <c r="H5" s="28">
        <v>7500000</v>
      </c>
      <c r="I5" s="27" t="s">
        <v>123</v>
      </c>
      <c r="J5" s="27" t="s">
        <v>124</v>
      </c>
      <c r="K5" s="29" t="s">
        <v>38</v>
      </c>
      <c r="L5" s="52" t="s">
        <v>608</v>
      </c>
      <c r="M5" s="30">
        <v>7500000</v>
      </c>
      <c r="N5" s="30">
        <v>6854000</v>
      </c>
      <c r="O5" s="31">
        <v>0.91386666666666672</v>
      </c>
      <c r="P5" s="31">
        <v>0.91386666666666672</v>
      </c>
      <c r="Q5" s="42" t="s">
        <v>1341</v>
      </c>
    </row>
    <row r="6" spans="1:17" ht="57.75" thickTop="1" thickBot="1" x14ac:dyDescent="0.3">
      <c r="A6" s="25">
        <v>132</v>
      </c>
      <c r="B6" s="26" t="s">
        <v>438</v>
      </c>
      <c r="C6" s="27" t="s">
        <v>127</v>
      </c>
      <c r="D6" s="27" t="s">
        <v>358</v>
      </c>
      <c r="E6" s="27" t="s">
        <v>442</v>
      </c>
      <c r="F6" s="27" t="s">
        <v>442</v>
      </c>
      <c r="G6" s="27" t="s">
        <v>231</v>
      </c>
      <c r="H6" s="28">
        <v>29640000000</v>
      </c>
      <c r="I6" s="27" t="s">
        <v>123</v>
      </c>
      <c r="J6" s="27" t="s">
        <v>124</v>
      </c>
      <c r="K6" s="29" t="s">
        <v>238</v>
      </c>
      <c r="L6" s="52" t="s">
        <v>609</v>
      </c>
      <c r="M6" s="30">
        <v>29640000000</v>
      </c>
      <c r="N6" s="30">
        <v>30910631000</v>
      </c>
      <c r="O6" s="31">
        <v>1.0428687921727395</v>
      </c>
      <c r="P6" s="31">
        <v>1.0428687921727395</v>
      </c>
      <c r="Q6" s="42" t="s">
        <v>1342</v>
      </c>
    </row>
    <row r="7" spans="1:17" ht="33" thickTop="1" thickBot="1" x14ac:dyDescent="0.3">
      <c r="A7" s="25">
        <v>65</v>
      </c>
      <c r="B7" s="26" t="s">
        <v>438</v>
      </c>
      <c r="C7" s="27" t="s">
        <v>127</v>
      </c>
      <c r="D7" s="27" t="s">
        <v>128</v>
      </c>
      <c r="E7" s="27" t="s">
        <v>359</v>
      </c>
      <c r="F7" s="27" t="s">
        <v>360</v>
      </c>
      <c r="G7" s="27" t="s">
        <v>122</v>
      </c>
      <c r="H7" s="28">
        <v>1</v>
      </c>
      <c r="I7" s="27" t="s">
        <v>132</v>
      </c>
      <c r="J7" s="27" t="s">
        <v>126</v>
      </c>
      <c r="K7" s="29" t="s">
        <v>15</v>
      </c>
      <c r="L7" s="52" t="s">
        <v>607</v>
      </c>
      <c r="M7" s="30">
        <v>1</v>
      </c>
      <c r="N7" s="30">
        <v>1</v>
      </c>
      <c r="O7" s="31">
        <v>1</v>
      </c>
      <c r="P7" s="31">
        <v>1</v>
      </c>
      <c r="Q7" s="42" t="s">
        <v>610</v>
      </c>
    </row>
    <row r="8" spans="1:17" ht="76.5" thickTop="1" thickBot="1" x14ac:dyDescent="0.3">
      <c r="A8" s="25">
        <v>2</v>
      </c>
      <c r="B8" s="26" t="s">
        <v>438</v>
      </c>
      <c r="C8" s="27" t="s">
        <v>127</v>
      </c>
      <c r="D8" s="27" t="s">
        <v>265</v>
      </c>
      <c r="E8" s="27" t="s">
        <v>444</v>
      </c>
      <c r="F8" s="27" t="s">
        <v>445</v>
      </c>
      <c r="G8" s="27" t="s">
        <v>440</v>
      </c>
      <c r="H8" s="28">
        <v>86487.891175077486</v>
      </c>
      <c r="I8" s="27" t="s">
        <v>123</v>
      </c>
      <c r="J8" s="27" t="s">
        <v>124</v>
      </c>
      <c r="K8" s="29" t="s">
        <v>45</v>
      </c>
      <c r="L8" s="52" t="s">
        <v>412</v>
      </c>
      <c r="M8" s="30">
        <v>86487.891175077486</v>
      </c>
      <c r="N8" s="30">
        <v>90878.499999999985</v>
      </c>
      <c r="O8" s="31">
        <v>1.0507655900180823</v>
      </c>
      <c r="P8" s="31">
        <v>1.0507655900180823</v>
      </c>
      <c r="Q8" s="42" t="s">
        <v>1343</v>
      </c>
    </row>
    <row r="9" spans="1:17" ht="64.5" thickTop="1" thickBot="1" x14ac:dyDescent="0.3">
      <c r="A9" s="25">
        <v>137</v>
      </c>
      <c r="B9" s="26" t="s">
        <v>438</v>
      </c>
      <c r="C9" s="27" t="s">
        <v>127</v>
      </c>
      <c r="D9" s="27" t="s">
        <v>489</v>
      </c>
      <c r="E9" s="27" t="s">
        <v>243</v>
      </c>
      <c r="F9" s="27" t="s">
        <v>244</v>
      </c>
      <c r="G9" s="27" t="s">
        <v>231</v>
      </c>
      <c r="H9" s="28">
        <v>30000000</v>
      </c>
      <c r="I9" s="27" t="s">
        <v>123</v>
      </c>
      <c r="J9" s="27" t="s">
        <v>124</v>
      </c>
      <c r="K9" s="29" t="s">
        <v>36</v>
      </c>
      <c r="L9" s="52" t="s">
        <v>608</v>
      </c>
      <c r="M9" s="30">
        <v>30000000</v>
      </c>
      <c r="N9" s="30">
        <v>112577590</v>
      </c>
      <c r="O9" s="31">
        <v>3.7525863333333334</v>
      </c>
      <c r="P9" s="31">
        <v>2</v>
      </c>
      <c r="Q9" s="42" t="s">
        <v>1344</v>
      </c>
    </row>
    <row r="10" spans="1:17" ht="39" thickTop="1" thickBot="1" x14ac:dyDescent="0.3">
      <c r="A10" s="25">
        <v>146</v>
      </c>
      <c r="B10" s="26" t="s">
        <v>438</v>
      </c>
      <c r="C10" s="27" t="s">
        <v>127</v>
      </c>
      <c r="D10" s="27" t="s">
        <v>249</v>
      </c>
      <c r="E10" s="27" t="s">
        <v>490</v>
      </c>
      <c r="F10" s="27" t="s">
        <v>491</v>
      </c>
      <c r="G10" s="27" t="s">
        <v>231</v>
      </c>
      <c r="H10" s="28">
        <v>38897600</v>
      </c>
      <c r="I10" s="27" t="s">
        <v>123</v>
      </c>
      <c r="J10" s="27" t="s">
        <v>124</v>
      </c>
      <c r="K10" s="29" t="s">
        <v>38</v>
      </c>
      <c r="L10" s="52" t="s">
        <v>608</v>
      </c>
      <c r="M10" s="30">
        <v>38897600</v>
      </c>
      <c r="N10" s="30">
        <v>15336400</v>
      </c>
      <c r="O10" s="31">
        <v>0.39427625354777673</v>
      </c>
      <c r="P10" s="31">
        <v>0.39427625354777673</v>
      </c>
      <c r="Q10" s="42" t="s">
        <v>1345</v>
      </c>
    </row>
    <row r="11" spans="1:17" ht="57.75" thickTop="1" thickBot="1" x14ac:dyDescent="0.3">
      <c r="A11" s="25">
        <v>133</v>
      </c>
      <c r="B11" s="26" t="s">
        <v>438</v>
      </c>
      <c r="C11" s="27" t="s">
        <v>127</v>
      </c>
      <c r="D11" s="27" t="s">
        <v>358</v>
      </c>
      <c r="E11" s="27" t="s">
        <v>237</v>
      </c>
      <c r="F11" s="27" t="s">
        <v>237</v>
      </c>
      <c r="G11" s="27" t="s">
        <v>231</v>
      </c>
      <c r="H11" s="28">
        <v>21999000000</v>
      </c>
      <c r="I11" s="27" t="s">
        <v>123</v>
      </c>
      <c r="J11" s="27" t="s">
        <v>124</v>
      </c>
      <c r="K11" s="29" t="s">
        <v>238</v>
      </c>
      <c r="L11" s="52" t="s">
        <v>609</v>
      </c>
      <c r="M11" s="30">
        <v>21999000000</v>
      </c>
      <c r="N11" s="30">
        <v>35795304000</v>
      </c>
      <c r="O11" s="31">
        <v>1.6271332333287876</v>
      </c>
      <c r="P11" s="31">
        <v>1.6271332333287876</v>
      </c>
      <c r="Q11" s="42" t="s">
        <v>1342</v>
      </c>
    </row>
    <row r="12" spans="1:17" ht="64.5" thickTop="1" thickBot="1" x14ac:dyDescent="0.3">
      <c r="A12" s="25">
        <v>66</v>
      </c>
      <c r="B12" s="26" t="s">
        <v>438</v>
      </c>
      <c r="C12" s="27" t="s">
        <v>127</v>
      </c>
      <c r="D12" s="27" t="s">
        <v>128</v>
      </c>
      <c r="E12" s="27" t="s">
        <v>361</v>
      </c>
      <c r="F12" s="27" t="s">
        <v>383</v>
      </c>
      <c r="G12" s="27" t="s">
        <v>122</v>
      </c>
      <c r="H12" s="28">
        <v>1</v>
      </c>
      <c r="I12" s="27" t="s">
        <v>132</v>
      </c>
      <c r="J12" s="27" t="s">
        <v>126</v>
      </c>
      <c r="K12" s="29" t="s">
        <v>15</v>
      </c>
      <c r="L12" s="52" t="s">
        <v>607</v>
      </c>
      <c r="M12" s="30">
        <v>1</v>
      </c>
      <c r="N12" s="30">
        <v>0.9425</v>
      </c>
      <c r="O12" s="31">
        <v>0.9425</v>
      </c>
      <c r="P12" s="31">
        <v>0.9425</v>
      </c>
      <c r="Q12" s="42" t="s">
        <v>1346</v>
      </c>
    </row>
    <row r="13" spans="1:17" ht="76.5" thickTop="1" thickBot="1" x14ac:dyDescent="0.3">
      <c r="A13" s="25">
        <v>109</v>
      </c>
      <c r="B13" s="26" t="s">
        <v>438</v>
      </c>
      <c r="C13" s="27" t="s">
        <v>290</v>
      </c>
      <c r="D13" s="27" t="s">
        <v>290</v>
      </c>
      <c r="E13" s="27" t="s">
        <v>317</v>
      </c>
      <c r="F13" s="27" t="s">
        <v>121</v>
      </c>
      <c r="G13" s="27" t="s">
        <v>122</v>
      </c>
      <c r="H13" s="28">
        <v>0.95</v>
      </c>
      <c r="I13" s="27" t="s">
        <v>123</v>
      </c>
      <c r="J13" s="27" t="s">
        <v>124</v>
      </c>
      <c r="K13" s="29" t="s">
        <v>93</v>
      </c>
      <c r="L13" s="52" t="s">
        <v>611</v>
      </c>
      <c r="M13" s="30">
        <v>0.95</v>
      </c>
      <c r="N13" s="30">
        <v>0.86099999999999999</v>
      </c>
      <c r="O13" s="31">
        <v>0.90631578947368419</v>
      </c>
      <c r="P13" s="31">
        <v>0.90631578947368419</v>
      </c>
      <c r="Q13" s="42" t="s">
        <v>1347</v>
      </c>
    </row>
    <row r="14" spans="1:17" ht="57.75" thickTop="1" thickBot="1" x14ac:dyDescent="0.3">
      <c r="A14" s="25">
        <v>147</v>
      </c>
      <c r="B14" s="26" t="s">
        <v>438</v>
      </c>
      <c r="C14" s="27" t="s">
        <v>127</v>
      </c>
      <c r="D14" s="27" t="s">
        <v>249</v>
      </c>
      <c r="E14" s="27" t="s">
        <v>252</v>
      </c>
      <c r="F14" s="27" t="s">
        <v>252</v>
      </c>
      <c r="G14" s="27" t="s">
        <v>231</v>
      </c>
      <c r="H14" s="28">
        <v>74500000</v>
      </c>
      <c r="I14" s="27" t="s">
        <v>123</v>
      </c>
      <c r="J14" s="27" t="s">
        <v>124</v>
      </c>
      <c r="K14" s="29" t="s">
        <v>38</v>
      </c>
      <c r="L14" s="52" t="s">
        <v>608</v>
      </c>
      <c r="M14" s="30">
        <v>74500000</v>
      </c>
      <c r="N14" s="30">
        <v>8952000</v>
      </c>
      <c r="O14" s="31">
        <v>0.12016107382550335</v>
      </c>
      <c r="P14" s="31">
        <v>0.12016107382550335</v>
      </c>
      <c r="Q14" s="42" t="s">
        <v>1348</v>
      </c>
    </row>
    <row r="15" spans="1:17" ht="95.25" thickTop="1" thickBot="1" x14ac:dyDescent="0.3">
      <c r="A15" s="25">
        <v>98</v>
      </c>
      <c r="B15" s="26" t="s">
        <v>438</v>
      </c>
      <c r="C15" s="27" t="s">
        <v>290</v>
      </c>
      <c r="D15" s="27" t="s">
        <v>446</v>
      </c>
      <c r="E15" s="27" t="s">
        <v>125</v>
      </c>
      <c r="F15" s="27" t="s">
        <v>331</v>
      </c>
      <c r="G15" s="27" t="s">
        <v>122</v>
      </c>
      <c r="H15" s="28">
        <v>0.95</v>
      </c>
      <c r="I15" s="27" t="s">
        <v>123</v>
      </c>
      <c r="J15" s="27" t="s">
        <v>126</v>
      </c>
      <c r="K15" s="29" t="s">
        <v>93</v>
      </c>
      <c r="L15" s="52" t="s">
        <v>611</v>
      </c>
      <c r="M15" s="30">
        <v>0.95</v>
      </c>
      <c r="N15" s="30">
        <v>0.81</v>
      </c>
      <c r="O15" s="31">
        <v>0.85263157894736852</v>
      </c>
      <c r="P15" s="31">
        <v>0.85263157894736852</v>
      </c>
      <c r="Q15" s="42" t="s">
        <v>1349</v>
      </c>
    </row>
    <row r="16" spans="1:17" ht="95.25" thickTop="1" thickBot="1" x14ac:dyDescent="0.3">
      <c r="A16" s="25">
        <v>4</v>
      </c>
      <c r="B16" s="26" t="s">
        <v>438</v>
      </c>
      <c r="C16" s="27" t="s">
        <v>127</v>
      </c>
      <c r="D16" s="27" t="s">
        <v>268</v>
      </c>
      <c r="E16" s="27" t="s">
        <v>269</v>
      </c>
      <c r="F16" s="27" t="s">
        <v>447</v>
      </c>
      <c r="G16" s="27" t="s">
        <v>207</v>
      </c>
      <c r="H16" s="28">
        <v>248</v>
      </c>
      <c r="I16" s="27" t="s">
        <v>123</v>
      </c>
      <c r="J16" s="27" t="s">
        <v>124</v>
      </c>
      <c r="K16" s="29" t="s">
        <v>45</v>
      </c>
      <c r="L16" s="52" t="s">
        <v>393</v>
      </c>
      <c r="M16" s="30">
        <v>248</v>
      </c>
      <c r="N16" s="30">
        <v>245</v>
      </c>
      <c r="O16" s="31">
        <v>0.98790322580645162</v>
      </c>
      <c r="P16" s="31">
        <v>0.98790322580645162</v>
      </c>
      <c r="Q16" s="42" t="s">
        <v>1350</v>
      </c>
    </row>
    <row r="17" spans="1:17" ht="64.5" thickTop="1" thickBot="1" x14ac:dyDescent="0.3">
      <c r="A17" s="25">
        <v>234</v>
      </c>
      <c r="B17" s="26" t="s">
        <v>438</v>
      </c>
      <c r="C17" s="27" t="s">
        <v>127</v>
      </c>
      <c r="D17" s="27" t="s">
        <v>489</v>
      </c>
      <c r="E17" s="27" t="s">
        <v>493</v>
      </c>
      <c r="F17" s="27" t="s">
        <v>493</v>
      </c>
      <c r="G17" s="27" t="s">
        <v>231</v>
      </c>
      <c r="H17" s="28">
        <v>30000000</v>
      </c>
      <c r="I17" s="27" t="s">
        <v>123</v>
      </c>
      <c r="J17" s="27" t="s">
        <v>124</v>
      </c>
      <c r="K17" s="29" t="s">
        <v>36</v>
      </c>
      <c r="L17" s="52" t="s">
        <v>608</v>
      </c>
      <c r="M17" s="30">
        <v>30000000</v>
      </c>
      <c r="N17" s="30">
        <v>112577590</v>
      </c>
      <c r="O17" s="31">
        <v>3.7525863333333334</v>
      </c>
      <c r="P17" s="31">
        <v>2</v>
      </c>
      <c r="Q17" s="42" t="s">
        <v>1344</v>
      </c>
    </row>
    <row r="18" spans="1:17" ht="48.75" thickTop="1" thickBot="1" x14ac:dyDescent="0.3">
      <c r="A18" s="25">
        <v>73</v>
      </c>
      <c r="B18" s="26" t="s">
        <v>449</v>
      </c>
      <c r="C18" s="27" t="s">
        <v>160</v>
      </c>
      <c r="D18" s="27" t="s">
        <v>384</v>
      </c>
      <c r="E18" s="27" t="s">
        <v>167</v>
      </c>
      <c r="F18" s="27" t="s">
        <v>385</v>
      </c>
      <c r="G18" s="27" t="s">
        <v>145</v>
      </c>
      <c r="H18" s="28">
        <v>4</v>
      </c>
      <c r="I18" s="27" t="s">
        <v>123</v>
      </c>
      <c r="J18" s="27" t="s">
        <v>138</v>
      </c>
      <c r="K18" s="29" t="s">
        <v>11</v>
      </c>
      <c r="L18" s="52" t="s">
        <v>607</v>
      </c>
      <c r="M18" s="30">
        <v>4</v>
      </c>
      <c r="N18" s="30">
        <v>4</v>
      </c>
      <c r="O18" s="31">
        <v>1</v>
      </c>
      <c r="P18" s="31">
        <v>1</v>
      </c>
      <c r="Q18" s="42" t="s">
        <v>1351</v>
      </c>
    </row>
    <row r="19" spans="1:17" ht="48.75" thickTop="1" thickBot="1" x14ac:dyDescent="0.3">
      <c r="A19" s="25">
        <v>74</v>
      </c>
      <c r="B19" s="26" t="s">
        <v>449</v>
      </c>
      <c r="C19" s="27" t="s">
        <v>160</v>
      </c>
      <c r="D19" s="27" t="s">
        <v>494</v>
      </c>
      <c r="E19" s="27" t="s">
        <v>495</v>
      </c>
      <c r="F19" s="27" t="s">
        <v>496</v>
      </c>
      <c r="G19" s="27" t="s">
        <v>145</v>
      </c>
      <c r="H19" s="28">
        <v>5.5</v>
      </c>
      <c r="I19" s="27" t="s">
        <v>123</v>
      </c>
      <c r="J19" s="27" t="s">
        <v>138</v>
      </c>
      <c r="K19" s="29" t="s">
        <v>11</v>
      </c>
      <c r="L19" s="52" t="s">
        <v>607</v>
      </c>
      <c r="M19" s="30">
        <v>5.5</v>
      </c>
      <c r="N19" s="30">
        <v>0</v>
      </c>
      <c r="O19" s="88" t="s">
        <v>406</v>
      </c>
      <c r="P19" s="88" t="s">
        <v>291</v>
      </c>
      <c r="Q19" s="42" t="s">
        <v>1352</v>
      </c>
    </row>
    <row r="20" spans="1:17" ht="48.75" thickTop="1" thickBot="1" x14ac:dyDescent="0.3">
      <c r="A20" s="25">
        <v>19</v>
      </c>
      <c r="B20" s="26" t="s">
        <v>449</v>
      </c>
      <c r="C20" s="27" t="s">
        <v>160</v>
      </c>
      <c r="D20" s="27" t="s">
        <v>402</v>
      </c>
      <c r="E20" s="27" t="s">
        <v>450</v>
      </c>
      <c r="F20" s="27" t="s">
        <v>451</v>
      </c>
      <c r="G20" s="27" t="s">
        <v>122</v>
      </c>
      <c r="H20" s="28">
        <v>1</v>
      </c>
      <c r="I20" s="27" t="s">
        <v>153</v>
      </c>
      <c r="J20" s="27" t="s">
        <v>261</v>
      </c>
      <c r="K20" s="29" t="s">
        <v>51</v>
      </c>
      <c r="L20" s="52" t="s">
        <v>393</v>
      </c>
      <c r="M20" s="30">
        <v>1</v>
      </c>
      <c r="N20" s="30">
        <v>1</v>
      </c>
      <c r="O20" s="31">
        <v>1</v>
      </c>
      <c r="P20" s="31">
        <v>1</v>
      </c>
      <c r="Q20" s="42" t="s">
        <v>1353</v>
      </c>
    </row>
    <row r="21" spans="1:17" ht="80.25" thickTop="1" thickBot="1" x14ac:dyDescent="0.3">
      <c r="A21" s="25">
        <v>20</v>
      </c>
      <c r="B21" s="83" t="s">
        <v>449</v>
      </c>
      <c r="C21" s="84" t="s">
        <v>160</v>
      </c>
      <c r="D21" s="84" t="s">
        <v>402</v>
      </c>
      <c r="E21" s="84" t="s">
        <v>452</v>
      </c>
      <c r="F21" s="84" t="s">
        <v>453</v>
      </c>
      <c r="G21" s="84" t="s">
        <v>122</v>
      </c>
      <c r="H21" s="85">
        <v>1</v>
      </c>
      <c r="I21" s="84" t="s">
        <v>130</v>
      </c>
      <c r="J21" s="84" t="s">
        <v>126</v>
      </c>
      <c r="K21" s="86" t="s">
        <v>51</v>
      </c>
      <c r="L21" s="103" t="s">
        <v>393</v>
      </c>
      <c r="M21" s="89">
        <v>1</v>
      </c>
      <c r="N21" s="89">
        <v>0</v>
      </c>
      <c r="O21" s="88" t="s">
        <v>406</v>
      </c>
      <c r="P21" s="88" t="s">
        <v>291</v>
      </c>
      <c r="Q21" s="87" t="s">
        <v>1097</v>
      </c>
    </row>
    <row r="22" spans="1:17" ht="95.25" thickTop="1" thickBot="1" x14ac:dyDescent="0.3">
      <c r="A22" s="25">
        <v>26</v>
      </c>
      <c r="B22" s="26" t="s">
        <v>449</v>
      </c>
      <c r="C22" s="27" t="s">
        <v>160</v>
      </c>
      <c r="D22" s="27" t="s">
        <v>278</v>
      </c>
      <c r="E22" s="27" t="s">
        <v>454</v>
      </c>
      <c r="F22" s="27" t="s">
        <v>455</v>
      </c>
      <c r="G22" s="27" t="s">
        <v>207</v>
      </c>
      <c r="H22" s="28">
        <v>4</v>
      </c>
      <c r="I22" s="27" t="s">
        <v>132</v>
      </c>
      <c r="J22" s="27" t="s">
        <v>124</v>
      </c>
      <c r="K22" s="29" t="s">
        <v>270</v>
      </c>
      <c r="L22" s="52" t="s">
        <v>393</v>
      </c>
      <c r="M22" s="30">
        <v>4</v>
      </c>
      <c r="N22" s="30">
        <v>1</v>
      </c>
      <c r="O22" s="31">
        <v>0.25</v>
      </c>
      <c r="P22" s="31">
        <v>0.25</v>
      </c>
      <c r="Q22" s="42" t="s">
        <v>1354</v>
      </c>
    </row>
    <row r="23" spans="1:17" ht="64.5" thickTop="1" thickBot="1" x14ac:dyDescent="0.3">
      <c r="A23" s="25">
        <v>27</v>
      </c>
      <c r="B23" s="26" t="s">
        <v>449</v>
      </c>
      <c r="C23" s="27" t="s">
        <v>160</v>
      </c>
      <c r="D23" s="27" t="s">
        <v>277</v>
      </c>
      <c r="E23" s="27" t="s">
        <v>456</v>
      </c>
      <c r="F23" s="27" t="s">
        <v>457</v>
      </c>
      <c r="G23" s="27" t="s">
        <v>207</v>
      </c>
      <c r="H23" s="28">
        <v>18</v>
      </c>
      <c r="I23" s="27" t="s">
        <v>132</v>
      </c>
      <c r="J23" s="27" t="s">
        <v>124</v>
      </c>
      <c r="K23" s="29" t="s">
        <v>270</v>
      </c>
      <c r="L23" s="52" t="s">
        <v>393</v>
      </c>
      <c r="M23" s="30">
        <v>18</v>
      </c>
      <c r="N23" s="30">
        <v>18</v>
      </c>
      <c r="O23" s="31">
        <v>1</v>
      </c>
      <c r="P23" s="31">
        <v>1</v>
      </c>
      <c r="Q23" s="42" t="s">
        <v>1355</v>
      </c>
    </row>
    <row r="24" spans="1:17" ht="33" thickTop="1" thickBot="1" x14ac:dyDescent="0.3">
      <c r="A24" s="25">
        <v>61</v>
      </c>
      <c r="B24" s="26" t="s">
        <v>449</v>
      </c>
      <c r="C24" s="27" t="s">
        <v>133</v>
      </c>
      <c r="D24" s="27" t="s">
        <v>362</v>
      </c>
      <c r="E24" s="27" t="s">
        <v>144</v>
      </c>
      <c r="F24" s="27" t="s">
        <v>363</v>
      </c>
      <c r="G24" s="27" t="s">
        <v>145</v>
      </c>
      <c r="H24" s="28">
        <v>10.199999999999999</v>
      </c>
      <c r="I24" s="27" t="s">
        <v>123</v>
      </c>
      <c r="J24" s="27" t="s">
        <v>138</v>
      </c>
      <c r="K24" s="29" t="s">
        <v>7</v>
      </c>
      <c r="L24" s="52" t="s">
        <v>607</v>
      </c>
      <c r="M24" s="30">
        <v>10.199999999999999</v>
      </c>
      <c r="N24" s="30">
        <v>10</v>
      </c>
      <c r="O24" s="31">
        <v>1.02</v>
      </c>
      <c r="P24" s="31">
        <v>1.02</v>
      </c>
      <c r="Q24" s="42" t="s">
        <v>1351</v>
      </c>
    </row>
    <row r="25" spans="1:17" ht="64.5" thickTop="1" thickBot="1" x14ac:dyDescent="0.3">
      <c r="A25" s="25">
        <v>9</v>
      </c>
      <c r="B25" s="26" t="s">
        <v>449</v>
      </c>
      <c r="C25" s="27" t="s">
        <v>133</v>
      </c>
      <c r="D25" s="27" t="s">
        <v>275</v>
      </c>
      <c r="E25" s="27" t="s">
        <v>458</v>
      </c>
      <c r="F25" s="27" t="s">
        <v>459</v>
      </c>
      <c r="G25" s="27" t="s">
        <v>122</v>
      </c>
      <c r="H25" s="28">
        <v>1</v>
      </c>
      <c r="I25" s="27" t="s">
        <v>132</v>
      </c>
      <c r="J25" s="27" t="s">
        <v>124</v>
      </c>
      <c r="K25" s="29" t="s">
        <v>57</v>
      </c>
      <c r="L25" s="52" t="s">
        <v>393</v>
      </c>
      <c r="M25" s="30">
        <v>1</v>
      </c>
      <c r="N25" s="30">
        <v>1</v>
      </c>
      <c r="O25" s="31">
        <v>1</v>
      </c>
      <c r="P25" s="31">
        <v>1</v>
      </c>
      <c r="Q25" s="42" t="s">
        <v>612</v>
      </c>
    </row>
    <row r="26" spans="1:17" ht="64.5" thickTop="1" thickBot="1" x14ac:dyDescent="0.3">
      <c r="A26" s="25">
        <v>51</v>
      </c>
      <c r="B26" s="26" t="s">
        <v>460</v>
      </c>
      <c r="C26" s="27" t="s">
        <v>194</v>
      </c>
      <c r="D26" s="27" t="s">
        <v>198</v>
      </c>
      <c r="E26" s="27" t="s">
        <v>512</v>
      </c>
      <c r="F26" s="27" t="s">
        <v>213</v>
      </c>
      <c r="G26" s="27" t="s">
        <v>122</v>
      </c>
      <c r="H26" s="28">
        <v>0.8</v>
      </c>
      <c r="I26" s="27" t="s">
        <v>132</v>
      </c>
      <c r="J26" s="27" t="s">
        <v>126</v>
      </c>
      <c r="K26" s="29" t="s">
        <v>22</v>
      </c>
      <c r="L26" s="52" t="s">
        <v>613</v>
      </c>
      <c r="M26" s="30">
        <v>0.8</v>
      </c>
      <c r="N26" s="30">
        <v>1</v>
      </c>
      <c r="O26" s="31">
        <v>1.25</v>
      </c>
      <c r="P26" s="31">
        <v>1.25</v>
      </c>
      <c r="Q26" s="42" t="s">
        <v>1356</v>
      </c>
    </row>
    <row r="27" spans="1:17" ht="48.75" thickTop="1" thickBot="1" x14ac:dyDescent="0.3">
      <c r="A27" s="25">
        <v>71</v>
      </c>
      <c r="B27" s="26" t="s">
        <v>460</v>
      </c>
      <c r="C27" s="27" t="s">
        <v>149</v>
      </c>
      <c r="D27" s="27" t="s">
        <v>461</v>
      </c>
      <c r="E27" s="27" t="s">
        <v>174</v>
      </c>
      <c r="F27" s="27" t="s">
        <v>462</v>
      </c>
      <c r="G27" s="27" t="s">
        <v>122</v>
      </c>
      <c r="H27" s="28">
        <v>1</v>
      </c>
      <c r="I27" s="27" t="s">
        <v>153</v>
      </c>
      <c r="J27" s="27" t="s">
        <v>126</v>
      </c>
      <c r="K27" s="29" t="s">
        <v>13</v>
      </c>
      <c r="L27" s="52" t="s">
        <v>607</v>
      </c>
      <c r="M27" s="30">
        <v>1</v>
      </c>
      <c r="N27" s="30">
        <v>1</v>
      </c>
      <c r="O27" s="31">
        <v>1</v>
      </c>
      <c r="P27" s="31">
        <v>1</v>
      </c>
      <c r="Q27" s="42" t="s">
        <v>1357</v>
      </c>
    </row>
    <row r="28" spans="1:17" ht="48.75" thickTop="1" thickBot="1" x14ac:dyDescent="0.3">
      <c r="A28" s="25">
        <v>134</v>
      </c>
      <c r="B28" s="26" t="s">
        <v>460</v>
      </c>
      <c r="C28" s="27" t="s">
        <v>203</v>
      </c>
      <c r="D28" s="27" t="s">
        <v>239</v>
      </c>
      <c r="E28" s="27" t="s">
        <v>463</v>
      </c>
      <c r="F28" s="27" t="s">
        <v>464</v>
      </c>
      <c r="G28" s="27" t="s">
        <v>207</v>
      </c>
      <c r="H28" s="28">
        <v>41</v>
      </c>
      <c r="I28" s="27" t="s">
        <v>132</v>
      </c>
      <c r="J28" s="27" t="s">
        <v>124</v>
      </c>
      <c r="K28" s="29" t="s">
        <v>238</v>
      </c>
      <c r="L28" s="52" t="s">
        <v>609</v>
      </c>
      <c r="M28" s="30">
        <v>41</v>
      </c>
      <c r="N28" s="30">
        <v>43</v>
      </c>
      <c r="O28" s="31">
        <v>1.0487804878048781</v>
      </c>
      <c r="P28" s="31">
        <v>1.0487804878048781</v>
      </c>
      <c r="Q28" s="42" t="s">
        <v>1358</v>
      </c>
    </row>
    <row r="29" spans="1:17" ht="76.5" thickTop="1" thickBot="1" x14ac:dyDescent="0.3">
      <c r="A29" s="25">
        <v>235</v>
      </c>
      <c r="B29" s="26" t="s">
        <v>460</v>
      </c>
      <c r="C29" s="27" t="s">
        <v>194</v>
      </c>
      <c r="D29" s="27" t="s">
        <v>389</v>
      </c>
      <c r="E29" s="27" t="s">
        <v>246</v>
      </c>
      <c r="F29" s="27" t="s">
        <v>247</v>
      </c>
      <c r="G29" s="27" t="s">
        <v>440</v>
      </c>
      <c r="H29" s="28">
        <v>10306000000</v>
      </c>
      <c r="I29" s="27" t="s">
        <v>123</v>
      </c>
      <c r="J29" s="27" t="s">
        <v>124</v>
      </c>
      <c r="K29" s="29" t="s">
        <v>36</v>
      </c>
      <c r="L29" s="52" t="s">
        <v>608</v>
      </c>
      <c r="M29" s="30">
        <v>10306000000</v>
      </c>
      <c r="N29" s="30">
        <v>9097136922</v>
      </c>
      <c r="O29" s="31">
        <v>0.88270298098195221</v>
      </c>
      <c r="P29" s="31">
        <v>0.88270298098195221</v>
      </c>
      <c r="Q29" s="42" t="s">
        <v>1359</v>
      </c>
    </row>
    <row r="30" spans="1:17" ht="48.75" thickTop="1" thickBot="1" x14ac:dyDescent="0.3">
      <c r="A30" s="25">
        <v>135</v>
      </c>
      <c r="B30" s="26" t="s">
        <v>460</v>
      </c>
      <c r="C30" s="27" t="s">
        <v>203</v>
      </c>
      <c r="D30" s="27" t="s">
        <v>465</v>
      </c>
      <c r="E30" s="27" t="s">
        <v>465</v>
      </c>
      <c r="F30" s="27" t="s">
        <v>466</v>
      </c>
      <c r="G30" s="27" t="s">
        <v>207</v>
      </c>
      <c r="H30" s="28">
        <v>3</v>
      </c>
      <c r="I30" s="27" t="s">
        <v>132</v>
      </c>
      <c r="J30" s="27" t="s">
        <v>124</v>
      </c>
      <c r="K30" s="29" t="s">
        <v>238</v>
      </c>
      <c r="L30" s="52" t="s">
        <v>609</v>
      </c>
      <c r="M30" s="30">
        <v>3</v>
      </c>
      <c r="N30" s="30">
        <v>6</v>
      </c>
      <c r="O30" s="31">
        <v>2</v>
      </c>
      <c r="P30" s="31">
        <v>2</v>
      </c>
      <c r="Q30" s="42" t="s">
        <v>1360</v>
      </c>
    </row>
    <row r="31" spans="1:17" ht="76.5" thickTop="1" thickBot="1" x14ac:dyDescent="0.3">
      <c r="A31" s="25">
        <v>104</v>
      </c>
      <c r="B31" s="26" t="s">
        <v>460</v>
      </c>
      <c r="C31" s="27" t="s">
        <v>194</v>
      </c>
      <c r="D31" s="27" t="s">
        <v>319</v>
      </c>
      <c r="E31" s="27" t="s">
        <v>320</v>
      </c>
      <c r="F31" s="27" t="s">
        <v>467</v>
      </c>
      <c r="G31" s="27" t="s">
        <v>122</v>
      </c>
      <c r="H31" s="28">
        <v>0.77729999999999999</v>
      </c>
      <c r="I31" s="27" t="s">
        <v>123</v>
      </c>
      <c r="J31" s="27" t="s">
        <v>261</v>
      </c>
      <c r="K31" s="29" t="s">
        <v>87</v>
      </c>
      <c r="L31" s="52" t="s">
        <v>611</v>
      </c>
      <c r="M31" s="30">
        <v>0.77729999999999999</v>
      </c>
      <c r="N31" s="30">
        <v>0.86699999999999999</v>
      </c>
      <c r="O31" s="31">
        <v>1.1153994596680818</v>
      </c>
      <c r="P31" s="31">
        <v>1.1153994596680818</v>
      </c>
      <c r="Q31" s="42" t="s">
        <v>1361</v>
      </c>
    </row>
    <row r="32" spans="1:17" ht="48.75" thickTop="1" thickBot="1" x14ac:dyDescent="0.3">
      <c r="A32" s="25">
        <v>62</v>
      </c>
      <c r="B32" s="26" t="s">
        <v>460</v>
      </c>
      <c r="C32" s="27" t="s">
        <v>194</v>
      </c>
      <c r="D32" s="27" t="s">
        <v>389</v>
      </c>
      <c r="E32" s="27" t="s">
        <v>478</v>
      </c>
      <c r="F32" s="27" t="s">
        <v>479</v>
      </c>
      <c r="G32" s="27" t="s">
        <v>207</v>
      </c>
      <c r="H32" s="28">
        <v>1</v>
      </c>
      <c r="I32" s="27" t="s">
        <v>123</v>
      </c>
      <c r="J32" s="27" t="s">
        <v>124</v>
      </c>
      <c r="K32" s="29" t="s">
        <v>38</v>
      </c>
      <c r="L32" s="52" t="s">
        <v>608</v>
      </c>
      <c r="M32" s="30">
        <v>1</v>
      </c>
      <c r="N32" s="30">
        <v>2</v>
      </c>
      <c r="O32" s="31">
        <v>2</v>
      </c>
      <c r="P32" s="31">
        <v>2</v>
      </c>
      <c r="Q32" s="42" t="s">
        <v>1362</v>
      </c>
    </row>
    <row r="33" spans="1:17" ht="95.25" thickTop="1" thickBot="1" x14ac:dyDescent="0.3">
      <c r="A33" s="25">
        <v>18</v>
      </c>
      <c r="B33" s="26" t="s">
        <v>460</v>
      </c>
      <c r="C33" s="27" t="s">
        <v>203</v>
      </c>
      <c r="D33" s="27" t="s">
        <v>256</v>
      </c>
      <c r="E33" s="27" t="s">
        <v>1032</v>
      </c>
      <c r="F33" s="27" t="s">
        <v>468</v>
      </c>
      <c r="G33" s="27" t="s">
        <v>122</v>
      </c>
      <c r="H33" s="28">
        <v>1</v>
      </c>
      <c r="I33" s="27" t="s">
        <v>132</v>
      </c>
      <c r="J33" s="27" t="s">
        <v>124</v>
      </c>
      <c r="K33" s="29" t="s">
        <v>238</v>
      </c>
      <c r="L33" s="52" t="s">
        <v>609</v>
      </c>
      <c r="M33" s="30">
        <v>1</v>
      </c>
      <c r="N33" s="30">
        <v>2.7700000000000005</v>
      </c>
      <c r="O33" s="31">
        <v>2.7700000000000005</v>
      </c>
      <c r="P33" s="31">
        <v>2</v>
      </c>
      <c r="Q33" s="42" t="s">
        <v>1363</v>
      </c>
    </row>
    <row r="34" spans="1:17" ht="64.5" thickTop="1" thickBot="1" x14ac:dyDescent="0.3">
      <c r="A34" s="25">
        <v>10</v>
      </c>
      <c r="B34" s="26" t="s">
        <v>460</v>
      </c>
      <c r="C34" s="27" t="s">
        <v>160</v>
      </c>
      <c r="D34" s="27" t="s">
        <v>405</v>
      </c>
      <c r="E34" s="27" t="s">
        <v>469</v>
      </c>
      <c r="F34" s="27" t="s">
        <v>470</v>
      </c>
      <c r="G34" s="27" t="s">
        <v>207</v>
      </c>
      <c r="H34" s="28">
        <v>5</v>
      </c>
      <c r="I34" s="27" t="s">
        <v>132</v>
      </c>
      <c r="J34" s="27" t="s">
        <v>124</v>
      </c>
      <c r="K34" s="29" t="s">
        <v>270</v>
      </c>
      <c r="L34" s="52" t="s">
        <v>393</v>
      </c>
      <c r="M34" s="30">
        <v>5</v>
      </c>
      <c r="N34" s="30">
        <v>6</v>
      </c>
      <c r="O34" s="31">
        <v>1.2</v>
      </c>
      <c r="P34" s="31">
        <v>1.2</v>
      </c>
      <c r="Q34" s="42" t="s">
        <v>1364</v>
      </c>
    </row>
    <row r="35" spans="1:17" ht="48.75" thickTop="1" thickBot="1" x14ac:dyDescent="0.3">
      <c r="A35" s="25">
        <v>11</v>
      </c>
      <c r="B35" s="26" t="s">
        <v>460</v>
      </c>
      <c r="C35" s="27" t="s">
        <v>203</v>
      </c>
      <c r="D35" s="27" t="s">
        <v>471</v>
      </c>
      <c r="E35" s="27" t="s">
        <v>472</v>
      </c>
      <c r="F35" s="27" t="s">
        <v>473</v>
      </c>
      <c r="G35" s="27" t="s">
        <v>207</v>
      </c>
      <c r="H35" s="28">
        <v>560</v>
      </c>
      <c r="I35" s="27" t="s">
        <v>123</v>
      </c>
      <c r="J35" s="27" t="s">
        <v>124</v>
      </c>
      <c r="K35" s="29" t="s">
        <v>49</v>
      </c>
      <c r="L35" s="52" t="s">
        <v>393</v>
      </c>
      <c r="M35" s="30">
        <v>560</v>
      </c>
      <c r="N35" s="30">
        <v>1938</v>
      </c>
      <c r="O35" s="31">
        <v>3.4607142857142859</v>
      </c>
      <c r="P35" s="31">
        <v>2</v>
      </c>
      <c r="Q35" s="42" t="s">
        <v>1365</v>
      </c>
    </row>
    <row r="36" spans="1:17" ht="48.75" thickTop="1" thickBot="1" x14ac:dyDescent="0.3">
      <c r="A36" s="25">
        <v>12</v>
      </c>
      <c r="B36" s="26" t="s">
        <v>460</v>
      </c>
      <c r="C36" s="27" t="s">
        <v>203</v>
      </c>
      <c r="D36" s="27" t="s">
        <v>475</v>
      </c>
      <c r="E36" s="27" t="s">
        <v>476</v>
      </c>
      <c r="F36" s="27" t="s">
        <v>477</v>
      </c>
      <c r="G36" s="27" t="s">
        <v>207</v>
      </c>
      <c r="H36" s="28">
        <v>150</v>
      </c>
      <c r="I36" s="27" t="s">
        <v>123</v>
      </c>
      <c r="J36" s="27" t="s">
        <v>124</v>
      </c>
      <c r="K36" s="29" t="s">
        <v>49</v>
      </c>
      <c r="L36" s="52" t="s">
        <v>393</v>
      </c>
      <c r="M36" s="30">
        <v>150</v>
      </c>
      <c r="N36" s="30">
        <v>387</v>
      </c>
      <c r="O36" s="31">
        <v>2.58</v>
      </c>
      <c r="P36" s="31">
        <v>2</v>
      </c>
      <c r="Q36" s="42" t="s">
        <v>1366</v>
      </c>
    </row>
    <row r="37" spans="1:17" ht="57.75" thickTop="1" thickBot="1" x14ac:dyDescent="0.3">
      <c r="A37" s="25">
        <v>23</v>
      </c>
      <c r="B37" s="26" t="s">
        <v>460</v>
      </c>
      <c r="C37" s="27" t="s">
        <v>194</v>
      </c>
      <c r="D37" s="27" t="s">
        <v>389</v>
      </c>
      <c r="E37" s="27" t="s">
        <v>478</v>
      </c>
      <c r="F37" s="27" t="s">
        <v>479</v>
      </c>
      <c r="G37" s="27" t="s">
        <v>207</v>
      </c>
      <c r="H37" s="28">
        <v>1</v>
      </c>
      <c r="I37" s="27" t="s">
        <v>123</v>
      </c>
      <c r="J37" s="27" t="s">
        <v>124</v>
      </c>
      <c r="K37" s="29" t="s">
        <v>36</v>
      </c>
      <c r="L37" s="52" t="s">
        <v>608</v>
      </c>
      <c r="M37" s="30">
        <v>1</v>
      </c>
      <c r="N37" s="30">
        <v>1</v>
      </c>
      <c r="O37" s="31">
        <v>1</v>
      </c>
      <c r="P37" s="31">
        <v>1</v>
      </c>
      <c r="Q37" s="42" t="s">
        <v>1367</v>
      </c>
    </row>
    <row r="38" spans="1:17" ht="57.75" thickTop="1" thickBot="1" x14ac:dyDescent="0.3">
      <c r="A38" s="25">
        <v>69</v>
      </c>
      <c r="B38" s="26" t="s">
        <v>480</v>
      </c>
      <c r="C38" s="27" t="s">
        <v>160</v>
      </c>
      <c r="D38" s="27" t="s">
        <v>169</v>
      </c>
      <c r="E38" s="27" t="s">
        <v>170</v>
      </c>
      <c r="F38" s="27" t="s">
        <v>386</v>
      </c>
      <c r="G38" s="27" t="s">
        <v>122</v>
      </c>
      <c r="H38" s="28">
        <v>1</v>
      </c>
      <c r="I38" s="27" t="s">
        <v>132</v>
      </c>
      <c r="J38" s="27" t="s">
        <v>126</v>
      </c>
      <c r="K38" s="29" t="s">
        <v>13</v>
      </c>
      <c r="L38" s="52" t="s">
        <v>607</v>
      </c>
      <c r="M38" s="30">
        <v>1</v>
      </c>
      <c r="N38" s="30">
        <v>1</v>
      </c>
      <c r="O38" s="31">
        <v>1</v>
      </c>
      <c r="P38" s="31">
        <v>1</v>
      </c>
      <c r="Q38" s="42" t="s">
        <v>1368</v>
      </c>
    </row>
    <row r="39" spans="1:17" ht="48.75" thickTop="1" thickBot="1" x14ac:dyDescent="0.3">
      <c r="A39" s="25">
        <v>75</v>
      </c>
      <c r="B39" s="26" t="s">
        <v>480</v>
      </c>
      <c r="C39" s="27" t="s">
        <v>160</v>
      </c>
      <c r="D39" s="27" t="s">
        <v>364</v>
      </c>
      <c r="E39" s="27" t="s">
        <v>377</v>
      </c>
      <c r="F39" s="27" t="s">
        <v>166</v>
      </c>
      <c r="G39" s="27" t="s">
        <v>122</v>
      </c>
      <c r="H39" s="28">
        <v>1</v>
      </c>
      <c r="I39" s="27" t="s">
        <v>132</v>
      </c>
      <c r="J39" s="27" t="s">
        <v>126</v>
      </c>
      <c r="K39" s="29" t="s">
        <v>11</v>
      </c>
      <c r="L39" s="52" t="s">
        <v>607</v>
      </c>
      <c r="M39" s="30">
        <v>1</v>
      </c>
      <c r="N39" s="30">
        <v>1</v>
      </c>
      <c r="O39" s="31">
        <v>1</v>
      </c>
      <c r="P39" s="31">
        <v>1</v>
      </c>
      <c r="Q39" s="42" t="s">
        <v>1369</v>
      </c>
    </row>
    <row r="40" spans="1:17" ht="48.75" thickTop="1" thickBot="1" x14ac:dyDescent="0.3">
      <c r="A40" s="25">
        <v>67</v>
      </c>
      <c r="B40" s="26" t="s">
        <v>480</v>
      </c>
      <c r="C40" s="27" t="s">
        <v>149</v>
      </c>
      <c r="D40" s="27" t="s">
        <v>461</v>
      </c>
      <c r="E40" s="27" t="s">
        <v>175</v>
      </c>
      <c r="F40" s="27" t="s">
        <v>176</v>
      </c>
      <c r="G40" s="27" t="s">
        <v>122</v>
      </c>
      <c r="H40" s="28">
        <v>1</v>
      </c>
      <c r="I40" s="27" t="s">
        <v>173</v>
      </c>
      <c r="J40" s="27" t="s">
        <v>126</v>
      </c>
      <c r="K40" s="29" t="s">
        <v>15</v>
      </c>
      <c r="L40" s="52" t="s">
        <v>607</v>
      </c>
      <c r="M40" s="30">
        <v>1</v>
      </c>
      <c r="N40" s="30">
        <v>1</v>
      </c>
      <c r="O40" s="31">
        <v>1</v>
      </c>
      <c r="P40" s="31">
        <v>1</v>
      </c>
      <c r="Q40" s="42" t="s">
        <v>1370</v>
      </c>
    </row>
    <row r="41" spans="1:17" ht="48.75" thickTop="1" thickBot="1" x14ac:dyDescent="0.3">
      <c r="A41" s="25">
        <v>72</v>
      </c>
      <c r="B41" s="26" t="s">
        <v>480</v>
      </c>
      <c r="C41" s="27" t="s">
        <v>149</v>
      </c>
      <c r="D41" s="27" t="s">
        <v>461</v>
      </c>
      <c r="E41" s="27" t="s">
        <v>481</v>
      </c>
      <c r="F41" s="27" t="s">
        <v>482</v>
      </c>
      <c r="G41" s="27" t="s">
        <v>122</v>
      </c>
      <c r="H41" s="28">
        <v>0.75</v>
      </c>
      <c r="I41" s="27" t="s">
        <v>153</v>
      </c>
      <c r="J41" s="27" t="s">
        <v>126</v>
      </c>
      <c r="K41" s="29" t="s">
        <v>13</v>
      </c>
      <c r="L41" s="52" t="s">
        <v>607</v>
      </c>
      <c r="M41" s="30">
        <v>0.75</v>
      </c>
      <c r="N41" s="30">
        <v>1</v>
      </c>
      <c r="O41" s="31">
        <v>1.3333333333333333</v>
      </c>
      <c r="P41" s="31">
        <v>1.3333333333333333</v>
      </c>
      <c r="Q41" s="42" t="s">
        <v>1371</v>
      </c>
    </row>
    <row r="42" spans="1:17" ht="64.5" thickTop="1" thickBot="1" x14ac:dyDescent="0.3">
      <c r="A42" s="25">
        <v>68</v>
      </c>
      <c r="B42" s="26" t="s">
        <v>480</v>
      </c>
      <c r="C42" s="27" t="s">
        <v>149</v>
      </c>
      <c r="D42" s="27" t="s">
        <v>461</v>
      </c>
      <c r="E42" s="27" t="s">
        <v>483</v>
      </c>
      <c r="F42" s="27" t="s">
        <v>484</v>
      </c>
      <c r="G42" s="27" t="s">
        <v>122</v>
      </c>
      <c r="H42" s="28">
        <v>1</v>
      </c>
      <c r="I42" s="27" t="s">
        <v>153</v>
      </c>
      <c r="J42" s="27" t="s">
        <v>126</v>
      </c>
      <c r="K42" s="29" t="s">
        <v>15</v>
      </c>
      <c r="L42" s="52" t="s">
        <v>607</v>
      </c>
      <c r="M42" s="30">
        <v>1</v>
      </c>
      <c r="N42" s="30">
        <v>1</v>
      </c>
      <c r="O42" s="31">
        <v>1</v>
      </c>
      <c r="P42" s="31">
        <v>1</v>
      </c>
      <c r="Q42" s="42" t="s">
        <v>1372</v>
      </c>
    </row>
    <row r="43" spans="1:17" ht="76.5" thickTop="1" thickBot="1" x14ac:dyDescent="0.3">
      <c r="A43" s="25">
        <v>64</v>
      </c>
      <c r="B43" s="26" t="s">
        <v>480</v>
      </c>
      <c r="C43" s="27" t="s">
        <v>149</v>
      </c>
      <c r="D43" s="27" t="s">
        <v>150</v>
      </c>
      <c r="E43" s="27" t="s">
        <v>151</v>
      </c>
      <c r="F43" s="27" t="s">
        <v>152</v>
      </c>
      <c r="G43" s="27" t="s">
        <v>122</v>
      </c>
      <c r="H43" s="28">
        <v>1</v>
      </c>
      <c r="I43" s="27" t="s">
        <v>153</v>
      </c>
      <c r="J43" s="27" t="s">
        <v>126</v>
      </c>
      <c r="K43" s="29" t="s">
        <v>7</v>
      </c>
      <c r="L43" s="52" t="s">
        <v>607</v>
      </c>
      <c r="M43" s="30">
        <v>1</v>
      </c>
      <c r="N43" s="30">
        <v>1</v>
      </c>
      <c r="O43" s="31">
        <v>1</v>
      </c>
      <c r="P43" s="31">
        <v>1</v>
      </c>
      <c r="Q43" s="42" t="s">
        <v>1373</v>
      </c>
    </row>
    <row r="44" spans="1:17" ht="80.25" thickTop="1" thickBot="1" x14ac:dyDescent="0.3">
      <c r="A44" s="25">
        <v>105</v>
      </c>
      <c r="B44" s="26" t="s">
        <v>485</v>
      </c>
      <c r="C44" s="27" t="s">
        <v>154</v>
      </c>
      <c r="D44" s="27" t="s">
        <v>165</v>
      </c>
      <c r="E44" s="27" t="s">
        <v>155</v>
      </c>
      <c r="F44" s="27" t="s">
        <v>486</v>
      </c>
      <c r="G44" s="27" t="s">
        <v>122</v>
      </c>
      <c r="H44" s="28">
        <v>0.9</v>
      </c>
      <c r="I44" s="27" t="s">
        <v>132</v>
      </c>
      <c r="J44" s="27" t="s">
        <v>126</v>
      </c>
      <c r="K44" s="29" t="s">
        <v>87</v>
      </c>
      <c r="L44" s="52" t="s">
        <v>388</v>
      </c>
      <c r="M44" s="30">
        <v>0.9</v>
      </c>
      <c r="N44" s="30">
        <v>1.0466666666666666</v>
      </c>
      <c r="O44" s="31">
        <v>1.162962962962963</v>
      </c>
      <c r="P44" s="31">
        <v>1.162962962962963</v>
      </c>
      <c r="Q44" s="42" t="s">
        <v>1374</v>
      </c>
    </row>
    <row r="45" spans="1:17" ht="34.5" thickTop="1" x14ac:dyDescent="0.35">
      <c r="M45" s="320"/>
      <c r="N45" s="320"/>
      <c r="O45" s="317" t="s">
        <v>157</v>
      </c>
      <c r="P45" s="318">
        <v>1.1564898766137635</v>
      </c>
      <c r="Q45" s="319" t="s">
        <v>158</v>
      </c>
    </row>
  </sheetData>
  <sheetProtection algorithmName="SHA-512" hashValue="ysDN/ky3FzlJl/Km4Y1VVI6sVawdkMLdI8BjWPrdP8oPbx6/Q8QR9KbtDhXM4mP9GfaHGItqvlaDNOR0O9Ys6g==" saltValue="ftBbvBE017QEQ6oeTWzaAA==" spinCount="100000" sheet="1" formatCells="0" formatColumns="0"/>
  <autoFilter ref="A3:Q44" xr:uid="{00000000-0001-0000-0400-000000000000}"/>
  <conditionalFormatting sqref="B4:B44">
    <cfRule type="containsText" dxfId="519" priority="29" operator="containsText" text="Normatividad al Servicio del Cambio / Procesos">
      <formula>NOT(ISERROR(SEARCH("Normatividad al Servicio del Cambio / Procesos",B4)))</formula>
    </cfRule>
    <cfRule type="containsText" dxfId="518" priority="59" operator="containsText" text="Transparencia y Cercanía al Ciudadano / Grupos de Interés ">
      <formula>NOT(ISERROR(SEARCH("Transparencia y Cercanía al Ciudadano / Grupos de Interés ",B4)))</formula>
    </cfRule>
    <cfRule type="containsText" dxfId="517" priority="60" operator="containsText" text="Apoyo a la Modernización DIAN / Procesos">
      <formula>NOT(ISERROR(SEARCH("Apoyo a la Modernización DIAN / Procesos",B4)))</formula>
    </cfRule>
    <cfRule type="containsText" dxfId="516" priority="61" operator="containsText" text="Transformación Cultural y Gestión del Cambio / Talento Humano">
      <formula>NOT(ISERROR(SEARCH("Transformación Cultural y Gestión del Cambio / Talento Humano",B4)))</formula>
    </cfRule>
    <cfRule type="containsText" dxfId="515" priority="6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44 F4:G44">
    <cfRule type="containsText" dxfId="514" priority="46" operator="containsText" text="Modernización y Gestión Integral de Procesos del Negocio / Procesos">
      <formula>NOT(ISERROR(SEARCH("Modernización y Gestión Integral de Procesos del Negocio / Procesos",C4)))</formula>
    </cfRule>
    <cfRule type="containsText" dxfId="513" priority="47" operator="containsText" text="Transparencia y Cercanía al Ciudadano / Grupos de Interés">
      <formula>NOT(ISERROR(SEARCH("Transparencia y Cercanía al Ciudadano / Grupos de Interés",C4)))</formula>
    </cfRule>
    <cfRule type="containsText" dxfId="512" priority="48" operator="containsText" text="Legitimidad y Sostenibilidad Fiscal / Resultados">
      <formula>NOT(ISERROR(SEARCH("Legitimidad y Sostenibilidad Fiscal / Resultados",C4)))</formula>
    </cfRule>
  </conditionalFormatting>
  <conditionalFormatting sqref="F4:G44 C4:D44">
    <cfRule type="containsText" dxfId="511" priority="45" operator="containsText" text="Aprendizaje y Crecimiento / Talento Humano">
      <formula>NOT(ISERROR(SEARCH("Aprendizaje y Crecimiento / Talento Humano",C4)))</formula>
    </cfRule>
  </conditionalFormatting>
  <conditionalFormatting sqref="H4:H44 M4:N44">
    <cfRule type="expression" dxfId="510" priority="34">
      <formula>$G4&lt;&gt;"Porcentaje"</formula>
    </cfRule>
    <cfRule type="expression" dxfId="509" priority="35">
      <formula>$G4="Porcentaje"</formula>
    </cfRule>
  </conditionalFormatting>
  <conditionalFormatting sqref="I4:J44 F10:G42">
    <cfRule type="containsText" dxfId="508" priority="30" operator="containsText" text="Aprendizaje y Crecimiento / Talento Humano">
      <formula>NOT(ISERROR(SEARCH("Aprendizaje y Crecimiento / Talento Humano",F4)))</formula>
    </cfRule>
    <cfRule type="containsText" dxfId="507" priority="31" operator="containsText" text="Modernización y Gestión Integral de Procesos del Negocio / Procesos">
      <formula>NOT(ISERROR(SEARCH("Modernización y Gestión Integral de Procesos del Negocio / Procesos",F4)))</formula>
    </cfRule>
    <cfRule type="containsText" dxfId="506" priority="32" operator="containsText" text="Transparencia y Cercanía al Ciudadano / Grupos de Interés">
      <formula>NOT(ISERROR(SEARCH("Transparencia y Cercanía al Ciudadano / Grupos de Interés",F4)))</formula>
    </cfRule>
    <cfRule type="containsText" dxfId="505" priority="33" operator="containsText" text="Legitimidad y Sostenibilidad Fiscal / Resultados">
      <formula>NOT(ISERROR(SEARCH("Legitimidad y Sostenibilidad Fiscal / Resultados",F4)))</formula>
    </cfRule>
  </conditionalFormatting>
  <conditionalFormatting sqref="L4:L44">
    <cfRule type="cellIs" dxfId="504" priority="5" operator="equal">
      <formula>0</formula>
    </cfRule>
  </conditionalFormatting>
  <conditionalFormatting sqref="O4:O44">
    <cfRule type="containsText" dxfId="503" priority="49" operator="containsText" text="Sin medición en la vigencia">
      <formula>NOT(ISERROR(SEARCH("Sin medición en la vigencia",O4)))</formula>
    </cfRule>
    <cfRule type="cellIs" dxfId="502" priority="50" operator="greaterThan">
      <formula>1.1</formula>
    </cfRule>
    <cfRule type="cellIs" dxfId="501" priority="51" operator="between">
      <formula>100%</formula>
      <formula>110%</formula>
    </cfRule>
    <cfRule type="cellIs" dxfId="500" priority="52" operator="between">
      <formula>70%</formula>
      <formula>99.9999999%</formula>
    </cfRule>
    <cfRule type="cellIs" dxfId="499" priority="53" operator="between">
      <formula>0</formula>
      <formula>0.6999999999999</formula>
    </cfRule>
  </conditionalFormatting>
  <conditionalFormatting sqref="P4:P44">
    <cfRule type="cellIs" dxfId="498" priority="55" operator="greaterThan">
      <formula>1.1</formula>
    </cfRule>
    <cfRule type="cellIs" dxfId="497" priority="56" operator="between">
      <formula>100%</formula>
      <formula>110%</formula>
    </cfRule>
    <cfRule type="cellIs" dxfId="496" priority="57" operator="between">
      <formula>70%</formula>
      <formula>99.9999999%</formula>
    </cfRule>
    <cfRule type="cellIs" dxfId="495" priority="58" operator="between">
      <formula>0</formula>
      <formula>0.6999999999999</formula>
    </cfRule>
  </conditionalFormatting>
  <conditionalFormatting sqref="Q27">
    <cfRule type="cellIs" dxfId="494" priority="3" operator="equal">
      <formula>0</formula>
    </cfRule>
  </conditionalFormatting>
  <conditionalFormatting sqref="Q41:Q43">
    <cfRule type="cellIs" dxfId="493" priority="1" operator="equal">
      <formula>0</formula>
    </cfRule>
  </conditionalFormatting>
  <hyperlinks>
    <hyperlink ref="Q45" location="Principal!A1" display="volver al índice" xr:uid="{F984E1E7-D7BE-42E8-ADDF-4DB67884FEBC}"/>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54" operator="containsText" id="{0875C9F0-1C7A-45C9-90A9-D32043DD848E}">
            <xm:f>NOT(ISERROR(SEARCH("-",P4)))</xm:f>
            <xm:f>"-"</xm:f>
            <x14:dxf>
              <fill>
                <patternFill>
                  <bgColor rgb="FF000000"/>
                </patternFill>
              </fill>
            </x14:dxf>
          </x14:cfRule>
          <xm:sqref>P4:P44</xm:sqref>
        </x14:conditionalFormatting>
      </x14:conditionalFormattings>
    </ext>
  </extLst>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0B68F-468C-4362-A0E8-0962BF050275}">
  <sheetPr codeName="Sheet35">
    <pageSetUpPr fitToPage="1"/>
  </sheetPr>
  <dimension ref="A1:Q47"/>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27</v>
      </c>
      <c r="E1" s="9" t="s">
        <v>617</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132.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52" t="s">
        <v>619</v>
      </c>
      <c r="M4" s="30">
        <v>0.66500000000000004</v>
      </c>
      <c r="N4" s="30">
        <v>0</v>
      </c>
      <c r="O4" s="31" t="s">
        <v>406</v>
      </c>
      <c r="P4" s="31" t="s">
        <v>291</v>
      </c>
      <c r="Q4" s="44" t="s">
        <v>1406</v>
      </c>
    </row>
    <row r="5" spans="1:17" ht="48.75" thickTop="1" thickBot="1" x14ac:dyDescent="0.3">
      <c r="A5" s="25">
        <v>136</v>
      </c>
      <c r="B5" s="26" t="s">
        <v>438</v>
      </c>
      <c r="C5" s="27" t="s">
        <v>127</v>
      </c>
      <c r="D5" s="27" t="s">
        <v>240</v>
      </c>
      <c r="E5" s="27" t="s">
        <v>241</v>
      </c>
      <c r="F5" s="27" t="s">
        <v>242</v>
      </c>
      <c r="G5" s="27" t="s">
        <v>231</v>
      </c>
      <c r="H5" s="28">
        <v>30000000</v>
      </c>
      <c r="I5" s="27" t="s">
        <v>123</v>
      </c>
      <c r="J5" s="27" t="s">
        <v>124</v>
      </c>
      <c r="K5" s="29" t="s">
        <v>36</v>
      </c>
      <c r="L5" s="52" t="s">
        <v>620</v>
      </c>
      <c r="M5" s="30">
        <v>30000000</v>
      </c>
      <c r="N5" s="30">
        <v>0</v>
      </c>
      <c r="O5" s="31">
        <v>0</v>
      </c>
      <c r="P5" s="31">
        <v>0</v>
      </c>
      <c r="Q5" s="44" t="s">
        <v>1407</v>
      </c>
    </row>
    <row r="6" spans="1:17" ht="95.25" thickTop="1" thickBot="1" x14ac:dyDescent="0.3">
      <c r="A6" s="25">
        <v>145</v>
      </c>
      <c r="B6" s="26" t="s">
        <v>438</v>
      </c>
      <c r="C6" s="27" t="s">
        <v>127</v>
      </c>
      <c r="D6" s="27" t="s">
        <v>249</v>
      </c>
      <c r="E6" s="27" t="s">
        <v>250</v>
      </c>
      <c r="F6" s="27" t="s">
        <v>251</v>
      </c>
      <c r="G6" s="27" t="s">
        <v>231</v>
      </c>
      <c r="H6" s="28">
        <v>6300000</v>
      </c>
      <c r="I6" s="27" t="s">
        <v>123</v>
      </c>
      <c r="J6" s="27" t="s">
        <v>124</v>
      </c>
      <c r="K6" s="29" t="s">
        <v>38</v>
      </c>
      <c r="L6" s="52" t="s">
        <v>620</v>
      </c>
      <c r="M6" s="30">
        <v>6300000</v>
      </c>
      <c r="N6" s="30">
        <v>13485000</v>
      </c>
      <c r="O6" s="31">
        <v>2.1404761904761904</v>
      </c>
      <c r="P6" s="31">
        <v>2</v>
      </c>
      <c r="Q6" s="44" t="s">
        <v>1408</v>
      </c>
    </row>
    <row r="7" spans="1:17" ht="95.25" thickTop="1" thickBot="1" x14ac:dyDescent="0.3">
      <c r="A7" s="25">
        <v>132</v>
      </c>
      <c r="B7" s="26" t="s">
        <v>438</v>
      </c>
      <c r="C7" s="27" t="s">
        <v>127</v>
      </c>
      <c r="D7" s="27" t="s">
        <v>358</v>
      </c>
      <c r="E7" s="27" t="s">
        <v>442</v>
      </c>
      <c r="F7" s="27" t="s">
        <v>442</v>
      </c>
      <c r="G7" s="27" t="s">
        <v>231</v>
      </c>
      <c r="H7" s="28">
        <v>4640000000</v>
      </c>
      <c r="I7" s="27" t="s">
        <v>123</v>
      </c>
      <c r="J7" s="27" t="s">
        <v>124</v>
      </c>
      <c r="K7" s="29" t="s">
        <v>238</v>
      </c>
      <c r="L7" s="52" t="s">
        <v>620</v>
      </c>
      <c r="M7" s="30">
        <v>4640000000</v>
      </c>
      <c r="N7" s="30">
        <v>3951368680</v>
      </c>
      <c r="O7" s="31">
        <v>0.85158807758620692</v>
      </c>
      <c r="P7" s="31">
        <v>0.85158807758620692</v>
      </c>
      <c r="Q7" s="44" t="s">
        <v>1409</v>
      </c>
    </row>
    <row r="8" spans="1:17" ht="76.5" thickTop="1" thickBot="1" x14ac:dyDescent="0.3">
      <c r="A8" s="25">
        <v>65</v>
      </c>
      <c r="B8" s="26" t="s">
        <v>438</v>
      </c>
      <c r="C8" s="27" t="s">
        <v>127</v>
      </c>
      <c r="D8" s="27" t="s">
        <v>128</v>
      </c>
      <c r="E8" s="27" t="s">
        <v>359</v>
      </c>
      <c r="F8" s="27" t="s">
        <v>360</v>
      </c>
      <c r="G8" s="27" t="s">
        <v>122</v>
      </c>
      <c r="H8" s="28">
        <v>1</v>
      </c>
      <c r="I8" s="27" t="s">
        <v>132</v>
      </c>
      <c r="J8" s="27" t="s">
        <v>126</v>
      </c>
      <c r="K8" s="29" t="s">
        <v>15</v>
      </c>
      <c r="L8" s="52" t="s">
        <v>619</v>
      </c>
      <c r="M8" s="30">
        <v>1</v>
      </c>
      <c r="N8" s="30">
        <v>1</v>
      </c>
      <c r="O8" s="31">
        <v>1</v>
      </c>
      <c r="P8" s="31">
        <v>1</v>
      </c>
      <c r="Q8" s="44" t="s">
        <v>1410</v>
      </c>
    </row>
    <row r="9" spans="1:17" ht="301.5" thickTop="1" thickBot="1" x14ac:dyDescent="0.3">
      <c r="A9" s="25">
        <v>2</v>
      </c>
      <c r="B9" s="26" t="s">
        <v>438</v>
      </c>
      <c r="C9" s="27" t="s">
        <v>127</v>
      </c>
      <c r="D9" s="27" t="s">
        <v>265</v>
      </c>
      <c r="E9" s="27" t="s">
        <v>444</v>
      </c>
      <c r="F9" s="27" t="s">
        <v>445</v>
      </c>
      <c r="G9" s="27" t="s">
        <v>440</v>
      </c>
      <c r="H9" s="28">
        <v>30395.529176194163</v>
      </c>
      <c r="I9" s="27" t="s">
        <v>123</v>
      </c>
      <c r="J9" s="27" t="s">
        <v>124</v>
      </c>
      <c r="K9" s="29" t="s">
        <v>45</v>
      </c>
      <c r="L9" s="52" t="s">
        <v>618</v>
      </c>
      <c r="M9" s="30">
        <v>30395.529176194163</v>
      </c>
      <c r="N9" s="30">
        <v>21081.699999999997</v>
      </c>
      <c r="O9" s="31">
        <v>0.69357897596700591</v>
      </c>
      <c r="P9" s="31">
        <v>0.69357897596700591</v>
      </c>
      <c r="Q9" s="44" t="s">
        <v>1411</v>
      </c>
    </row>
    <row r="10" spans="1:17" ht="207.75" thickTop="1" thickBot="1" x14ac:dyDescent="0.3">
      <c r="A10" s="25">
        <v>137</v>
      </c>
      <c r="B10" s="26" t="s">
        <v>438</v>
      </c>
      <c r="C10" s="27" t="s">
        <v>127</v>
      </c>
      <c r="D10" s="27" t="s">
        <v>489</v>
      </c>
      <c r="E10" s="27" t="s">
        <v>243</v>
      </c>
      <c r="F10" s="27" t="s">
        <v>244</v>
      </c>
      <c r="G10" s="27" t="s">
        <v>231</v>
      </c>
      <c r="H10" s="28">
        <v>40000000</v>
      </c>
      <c r="I10" s="27" t="s">
        <v>123</v>
      </c>
      <c r="J10" s="27" t="s">
        <v>124</v>
      </c>
      <c r="K10" s="29" t="s">
        <v>36</v>
      </c>
      <c r="L10" s="52" t="s">
        <v>620</v>
      </c>
      <c r="M10" s="30">
        <v>40000000</v>
      </c>
      <c r="N10" s="30">
        <v>3093000</v>
      </c>
      <c r="O10" s="31">
        <v>7.7325000000000005E-2</v>
      </c>
      <c r="P10" s="31">
        <v>7.7325000000000005E-2</v>
      </c>
      <c r="Q10" s="44" t="s">
        <v>1412</v>
      </c>
    </row>
    <row r="11" spans="1:17" ht="95.25" thickTop="1" thickBot="1" x14ac:dyDescent="0.3">
      <c r="A11" s="25">
        <v>146</v>
      </c>
      <c r="B11" s="26" t="s">
        <v>438</v>
      </c>
      <c r="C11" s="27" t="s">
        <v>127</v>
      </c>
      <c r="D11" s="27" t="s">
        <v>249</v>
      </c>
      <c r="E11" s="27" t="s">
        <v>490</v>
      </c>
      <c r="F11" s="27" t="s">
        <v>491</v>
      </c>
      <c r="G11" s="27" t="s">
        <v>231</v>
      </c>
      <c r="H11" s="28">
        <v>14365800</v>
      </c>
      <c r="I11" s="27" t="s">
        <v>123</v>
      </c>
      <c r="J11" s="27" t="s">
        <v>124</v>
      </c>
      <c r="K11" s="29" t="s">
        <v>38</v>
      </c>
      <c r="L11" s="52" t="s">
        <v>620</v>
      </c>
      <c r="M11" s="30">
        <v>14365800</v>
      </c>
      <c r="N11" s="30">
        <v>13485000</v>
      </c>
      <c r="O11" s="31">
        <v>0.93868771666040174</v>
      </c>
      <c r="P11" s="31">
        <v>0.93868771666040174</v>
      </c>
      <c r="Q11" s="44" t="s">
        <v>1413</v>
      </c>
    </row>
    <row r="12" spans="1:17" ht="95.25" thickTop="1" thickBot="1" x14ac:dyDescent="0.3">
      <c r="A12" s="25">
        <v>133</v>
      </c>
      <c r="B12" s="26" t="s">
        <v>438</v>
      </c>
      <c r="C12" s="27" t="s">
        <v>127</v>
      </c>
      <c r="D12" s="27" t="s">
        <v>358</v>
      </c>
      <c r="E12" s="27" t="s">
        <v>237</v>
      </c>
      <c r="F12" s="27" t="s">
        <v>237</v>
      </c>
      <c r="G12" s="27" t="s">
        <v>231</v>
      </c>
      <c r="H12" s="28">
        <v>4154934065.9340658</v>
      </c>
      <c r="I12" s="27" t="s">
        <v>123</v>
      </c>
      <c r="J12" s="27" t="s">
        <v>124</v>
      </c>
      <c r="K12" s="29" t="s">
        <v>238</v>
      </c>
      <c r="L12" s="52" t="s">
        <v>620</v>
      </c>
      <c r="M12" s="30">
        <v>4154934065.9340658</v>
      </c>
      <c r="N12" s="30">
        <v>3853547981</v>
      </c>
      <c r="O12" s="31">
        <v>0.9274630884265761</v>
      </c>
      <c r="P12" s="31">
        <v>0.9274630884265761</v>
      </c>
      <c r="Q12" s="44" t="s">
        <v>1414</v>
      </c>
    </row>
    <row r="13" spans="1:17" ht="64.5" thickTop="1" thickBot="1" x14ac:dyDescent="0.3">
      <c r="A13" s="25">
        <v>66</v>
      </c>
      <c r="B13" s="26" t="s">
        <v>438</v>
      </c>
      <c r="C13" s="27" t="s">
        <v>127</v>
      </c>
      <c r="D13" s="27" t="s">
        <v>128</v>
      </c>
      <c r="E13" s="27" t="s">
        <v>361</v>
      </c>
      <c r="F13" s="27" t="s">
        <v>383</v>
      </c>
      <c r="G13" s="27" t="s">
        <v>122</v>
      </c>
      <c r="H13" s="28">
        <v>1</v>
      </c>
      <c r="I13" s="27" t="s">
        <v>132</v>
      </c>
      <c r="J13" s="27" t="s">
        <v>126</v>
      </c>
      <c r="K13" s="29" t="s">
        <v>15</v>
      </c>
      <c r="L13" s="52" t="s">
        <v>619</v>
      </c>
      <c r="M13" s="30">
        <v>1</v>
      </c>
      <c r="N13" s="30">
        <v>1</v>
      </c>
      <c r="O13" s="31">
        <v>1</v>
      </c>
      <c r="P13" s="31">
        <v>1</v>
      </c>
      <c r="Q13" s="44" t="s">
        <v>1415</v>
      </c>
    </row>
    <row r="14" spans="1:17" ht="57.75" thickTop="1" thickBot="1" x14ac:dyDescent="0.3">
      <c r="A14" s="25">
        <v>109</v>
      </c>
      <c r="B14" s="26" t="s">
        <v>438</v>
      </c>
      <c r="C14" s="27" t="s">
        <v>290</v>
      </c>
      <c r="D14" s="27" t="s">
        <v>290</v>
      </c>
      <c r="E14" s="27" t="s">
        <v>317</v>
      </c>
      <c r="F14" s="27" t="s">
        <v>121</v>
      </c>
      <c r="G14" s="27" t="s">
        <v>122</v>
      </c>
      <c r="H14" s="28">
        <v>0.95</v>
      </c>
      <c r="I14" s="27" t="s">
        <v>123</v>
      </c>
      <c r="J14" s="27" t="s">
        <v>124</v>
      </c>
      <c r="K14" s="29" t="s">
        <v>93</v>
      </c>
      <c r="L14" s="52" t="s">
        <v>621</v>
      </c>
      <c r="M14" s="30">
        <v>0.95</v>
      </c>
      <c r="N14" s="30">
        <v>0.60599999999999998</v>
      </c>
      <c r="O14" s="31">
        <v>0.63789473684210529</v>
      </c>
      <c r="P14" s="31">
        <v>0.63789473684210529</v>
      </c>
      <c r="Q14" s="44" t="s">
        <v>1416</v>
      </c>
    </row>
    <row r="15" spans="1:17" ht="207.75" thickTop="1" thickBot="1" x14ac:dyDescent="0.3">
      <c r="A15" s="25">
        <v>138</v>
      </c>
      <c r="B15" s="26" t="s">
        <v>438</v>
      </c>
      <c r="C15" s="27" t="s">
        <v>127</v>
      </c>
      <c r="D15" s="27" t="s">
        <v>489</v>
      </c>
      <c r="E15" s="27" t="s">
        <v>245</v>
      </c>
      <c r="F15" s="27" t="s">
        <v>492</v>
      </c>
      <c r="G15" s="27" t="s">
        <v>231</v>
      </c>
      <c r="H15" s="28">
        <v>24000000</v>
      </c>
      <c r="I15" s="27" t="s">
        <v>123</v>
      </c>
      <c r="J15" s="27" t="s">
        <v>124</v>
      </c>
      <c r="K15" s="29" t="s">
        <v>36</v>
      </c>
      <c r="L15" s="52" t="s">
        <v>620</v>
      </c>
      <c r="M15" s="30">
        <v>24000000</v>
      </c>
      <c r="N15" s="30">
        <v>0</v>
      </c>
      <c r="O15" s="31">
        <v>0</v>
      </c>
      <c r="P15" s="31">
        <v>0</v>
      </c>
      <c r="Q15" s="44" t="s">
        <v>1412</v>
      </c>
    </row>
    <row r="16" spans="1:17" ht="39" thickTop="1" thickBot="1" x14ac:dyDescent="0.3">
      <c r="A16" s="25">
        <v>147</v>
      </c>
      <c r="B16" s="26" t="s">
        <v>438</v>
      </c>
      <c r="C16" s="27" t="s">
        <v>127</v>
      </c>
      <c r="D16" s="27" t="s">
        <v>249</v>
      </c>
      <c r="E16" s="27" t="s">
        <v>252</v>
      </c>
      <c r="F16" s="27" t="s">
        <v>252</v>
      </c>
      <c r="G16" s="27" t="s">
        <v>231</v>
      </c>
      <c r="H16" s="28">
        <v>50000000</v>
      </c>
      <c r="I16" s="27" t="s">
        <v>123</v>
      </c>
      <c r="J16" s="27" t="s">
        <v>124</v>
      </c>
      <c r="K16" s="29" t="s">
        <v>38</v>
      </c>
      <c r="L16" s="52" t="s">
        <v>620</v>
      </c>
      <c r="M16" s="30">
        <v>50000000</v>
      </c>
      <c r="N16" s="30">
        <v>44330560</v>
      </c>
      <c r="O16" s="31">
        <v>0.88661120000000004</v>
      </c>
      <c r="P16" s="31">
        <v>0.88661120000000004</v>
      </c>
      <c r="Q16" s="44" t="s">
        <v>1417</v>
      </c>
    </row>
    <row r="17" spans="1:17" ht="39" thickTop="1" thickBot="1" x14ac:dyDescent="0.3">
      <c r="A17" s="25">
        <v>98</v>
      </c>
      <c r="B17" s="26" t="s">
        <v>438</v>
      </c>
      <c r="C17" s="27" t="s">
        <v>290</v>
      </c>
      <c r="D17" s="27" t="s">
        <v>446</v>
      </c>
      <c r="E17" s="27" t="s">
        <v>125</v>
      </c>
      <c r="F17" s="27" t="s">
        <v>331</v>
      </c>
      <c r="G17" s="27" t="s">
        <v>122</v>
      </c>
      <c r="H17" s="28">
        <v>0.95</v>
      </c>
      <c r="I17" s="27" t="s">
        <v>123</v>
      </c>
      <c r="J17" s="27" t="s">
        <v>126</v>
      </c>
      <c r="K17" s="29" t="s">
        <v>93</v>
      </c>
      <c r="L17" s="52" t="s">
        <v>622</v>
      </c>
      <c r="M17" s="30">
        <v>0.95</v>
      </c>
      <c r="N17" s="30">
        <v>0.56999999999999995</v>
      </c>
      <c r="O17" s="31">
        <v>0.6</v>
      </c>
      <c r="P17" s="31">
        <v>0.6</v>
      </c>
      <c r="Q17" s="44" t="s">
        <v>1418</v>
      </c>
    </row>
    <row r="18" spans="1:17" ht="48.75" thickTop="1" thickBot="1" x14ac:dyDescent="0.3">
      <c r="A18" s="25">
        <v>4</v>
      </c>
      <c r="B18" s="26" t="s">
        <v>438</v>
      </c>
      <c r="C18" s="27" t="s">
        <v>127</v>
      </c>
      <c r="D18" s="27" t="s">
        <v>268</v>
      </c>
      <c r="E18" s="27" t="s">
        <v>269</v>
      </c>
      <c r="F18" s="27" t="s">
        <v>1419</v>
      </c>
      <c r="G18" s="27" t="s">
        <v>207</v>
      </c>
      <c r="H18" s="28">
        <v>39</v>
      </c>
      <c r="I18" s="27" t="s">
        <v>123</v>
      </c>
      <c r="J18" s="27" t="s">
        <v>124</v>
      </c>
      <c r="K18" s="29" t="s">
        <v>45</v>
      </c>
      <c r="L18" s="52" t="s">
        <v>623</v>
      </c>
      <c r="M18" s="30">
        <v>39</v>
      </c>
      <c r="N18" s="30">
        <v>39</v>
      </c>
      <c r="O18" s="31">
        <v>1</v>
      </c>
      <c r="P18" s="31">
        <v>1</v>
      </c>
      <c r="Q18" s="44" t="s">
        <v>1420</v>
      </c>
    </row>
    <row r="19" spans="1:17" ht="189" thickTop="1" thickBot="1" x14ac:dyDescent="0.3">
      <c r="A19" s="25">
        <v>234</v>
      </c>
      <c r="B19" s="26" t="s">
        <v>438</v>
      </c>
      <c r="C19" s="27" t="s">
        <v>127</v>
      </c>
      <c r="D19" s="27" t="s">
        <v>489</v>
      </c>
      <c r="E19" s="27" t="s">
        <v>493</v>
      </c>
      <c r="F19" s="27" t="s">
        <v>493</v>
      </c>
      <c r="G19" s="27" t="s">
        <v>231</v>
      </c>
      <c r="H19" s="28">
        <v>64000000</v>
      </c>
      <c r="I19" s="27" t="s">
        <v>123</v>
      </c>
      <c r="J19" s="27" t="s">
        <v>124</v>
      </c>
      <c r="K19" s="29" t="s">
        <v>36</v>
      </c>
      <c r="L19" s="52" t="s">
        <v>620</v>
      </c>
      <c r="M19" s="30">
        <v>64000000</v>
      </c>
      <c r="N19" s="30">
        <v>3093000</v>
      </c>
      <c r="O19" s="31">
        <v>4.8328125E-2</v>
      </c>
      <c r="P19" s="31">
        <v>4.8328125E-2</v>
      </c>
      <c r="Q19" s="44" t="s">
        <v>1421</v>
      </c>
    </row>
    <row r="20" spans="1:17" ht="57.75" thickTop="1" thickBot="1" x14ac:dyDescent="0.3">
      <c r="A20" s="25">
        <v>73</v>
      </c>
      <c r="B20" s="26" t="s">
        <v>449</v>
      </c>
      <c r="C20" s="27" t="s">
        <v>160</v>
      </c>
      <c r="D20" s="27" t="s">
        <v>384</v>
      </c>
      <c r="E20" s="27" t="s">
        <v>167</v>
      </c>
      <c r="F20" s="27" t="s">
        <v>385</v>
      </c>
      <c r="G20" s="27" t="s">
        <v>145</v>
      </c>
      <c r="H20" s="28">
        <v>4</v>
      </c>
      <c r="I20" s="27" t="s">
        <v>123</v>
      </c>
      <c r="J20" s="27" t="s">
        <v>138</v>
      </c>
      <c r="K20" s="29" t="s">
        <v>11</v>
      </c>
      <c r="L20" s="52" t="s">
        <v>619</v>
      </c>
      <c r="M20" s="30">
        <v>4</v>
      </c>
      <c r="N20" s="30">
        <v>4</v>
      </c>
      <c r="O20" s="31">
        <v>1</v>
      </c>
      <c r="P20" s="31">
        <v>1</v>
      </c>
      <c r="Q20" s="44" t="s">
        <v>1422</v>
      </c>
    </row>
    <row r="21" spans="1:17" ht="76.5" thickTop="1" thickBot="1" x14ac:dyDescent="0.3">
      <c r="A21" s="25">
        <v>74</v>
      </c>
      <c r="B21" s="26" t="s">
        <v>449</v>
      </c>
      <c r="C21" s="27" t="s">
        <v>160</v>
      </c>
      <c r="D21" s="27" t="s">
        <v>494</v>
      </c>
      <c r="E21" s="27" t="s">
        <v>495</v>
      </c>
      <c r="F21" s="27" t="s">
        <v>496</v>
      </c>
      <c r="G21" s="27" t="s">
        <v>145</v>
      </c>
      <c r="H21" s="28">
        <v>5.5</v>
      </c>
      <c r="I21" s="27" t="s">
        <v>123</v>
      </c>
      <c r="J21" s="27" t="s">
        <v>138</v>
      </c>
      <c r="K21" s="29" t="s">
        <v>11</v>
      </c>
      <c r="L21" s="52" t="s">
        <v>619</v>
      </c>
      <c r="M21" s="30">
        <v>5.5</v>
      </c>
      <c r="N21" s="30">
        <v>0</v>
      </c>
      <c r="O21" s="31" t="s">
        <v>406</v>
      </c>
      <c r="P21" s="31" t="s">
        <v>291</v>
      </c>
      <c r="Q21" s="44" t="s">
        <v>1423</v>
      </c>
    </row>
    <row r="22" spans="1:17" ht="57.75" thickTop="1" thickBot="1" x14ac:dyDescent="0.3">
      <c r="A22" s="25">
        <v>19</v>
      </c>
      <c r="B22" s="26" t="s">
        <v>449</v>
      </c>
      <c r="C22" s="27" t="s">
        <v>160</v>
      </c>
      <c r="D22" s="27" t="s">
        <v>402</v>
      </c>
      <c r="E22" s="27" t="s">
        <v>450</v>
      </c>
      <c r="F22" s="27" t="s">
        <v>451</v>
      </c>
      <c r="G22" s="27" t="s">
        <v>122</v>
      </c>
      <c r="H22" s="28">
        <v>1</v>
      </c>
      <c r="I22" s="27" t="s">
        <v>153</v>
      </c>
      <c r="J22" s="27" t="s">
        <v>261</v>
      </c>
      <c r="K22" s="29" t="s">
        <v>51</v>
      </c>
      <c r="L22" s="52" t="s">
        <v>623</v>
      </c>
      <c r="M22" s="30">
        <v>1</v>
      </c>
      <c r="N22" s="30">
        <v>1</v>
      </c>
      <c r="O22" s="31">
        <v>1</v>
      </c>
      <c r="P22" s="31">
        <v>1</v>
      </c>
      <c r="Q22" s="44" t="s">
        <v>1424</v>
      </c>
    </row>
    <row r="23" spans="1:17" ht="80.25" thickTop="1" thickBot="1" x14ac:dyDescent="0.3">
      <c r="A23" s="104">
        <v>20</v>
      </c>
      <c r="B23" s="83" t="s">
        <v>449</v>
      </c>
      <c r="C23" s="84" t="s">
        <v>160</v>
      </c>
      <c r="D23" s="84" t="s">
        <v>402</v>
      </c>
      <c r="E23" s="84" t="s">
        <v>452</v>
      </c>
      <c r="F23" s="84" t="s">
        <v>453</v>
      </c>
      <c r="G23" s="84" t="s">
        <v>122</v>
      </c>
      <c r="H23" s="85">
        <v>1</v>
      </c>
      <c r="I23" s="84" t="s">
        <v>130</v>
      </c>
      <c r="J23" s="84" t="s">
        <v>126</v>
      </c>
      <c r="K23" s="86" t="s">
        <v>51</v>
      </c>
      <c r="L23" s="103" t="s">
        <v>623</v>
      </c>
      <c r="M23" s="89"/>
      <c r="N23" s="89"/>
      <c r="O23" s="88" t="s">
        <v>406</v>
      </c>
      <c r="P23" s="88" t="s">
        <v>291</v>
      </c>
      <c r="Q23" s="105" t="s">
        <v>1146</v>
      </c>
    </row>
    <row r="24" spans="1:17" ht="64.5" thickTop="1" thickBot="1" x14ac:dyDescent="0.3">
      <c r="A24" s="25">
        <v>26</v>
      </c>
      <c r="B24" s="26" t="s">
        <v>449</v>
      </c>
      <c r="C24" s="27" t="s">
        <v>160</v>
      </c>
      <c r="D24" s="27" t="s">
        <v>278</v>
      </c>
      <c r="E24" s="27" t="s">
        <v>454</v>
      </c>
      <c r="F24" s="27" t="s">
        <v>1425</v>
      </c>
      <c r="G24" s="27" t="s">
        <v>207</v>
      </c>
      <c r="H24" s="28">
        <v>4</v>
      </c>
      <c r="I24" s="27" t="s">
        <v>132</v>
      </c>
      <c r="J24" s="27" t="s">
        <v>124</v>
      </c>
      <c r="K24" s="29" t="s">
        <v>270</v>
      </c>
      <c r="L24" s="52" t="s">
        <v>623</v>
      </c>
      <c r="M24" s="30">
        <v>4</v>
      </c>
      <c r="N24" s="30">
        <v>6</v>
      </c>
      <c r="O24" s="31">
        <v>1.5</v>
      </c>
      <c r="P24" s="31">
        <v>1.5</v>
      </c>
      <c r="Q24" s="44" t="s">
        <v>1426</v>
      </c>
    </row>
    <row r="25" spans="1:17" ht="64.5" thickTop="1" thickBot="1" x14ac:dyDescent="0.3">
      <c r="A25" s="25">
        <v>27</v>
      </c>
      <c r="B25" s="26" t="s">
        <v>449</v>
      </c>
      <c r="C25" s="27" t="s">
        <v>160</v>
      </c>
      <c r="D25" s="27" t="s">
        <v>277</v>
      </c>
      <c r="E25" s="27" t="s">
        <v>456</v>
      </c>
      <c r="F25" s="27" t="s">
        <v>1427</v>
      </c>
      <c r="G25" s="27" t="s">
        <v>207</v>
      </c>
      <c r="H25" s="28">
        <v>18</v>
      </c>
      <c r="I25" s="27" t="s">
        <v>132</v>
      </c>
      <c r="J25" s="27" t="s">
        <v>124</v>
      </c>
      <c r="K25" s="29" t="s">
        <v>270</v>
      </c>
      <c r="L25" s="52" t="s">
        <v>623</v>
      </c>
      <c r="M25" s="30">
        <v>18</v>
      </c>
      <c r="N25" s="30">
        <v>18</v>
      </c>
      <c r="O25" s="31">
        <v>1</v>
      </c>
      <c r="P25" s="31">
        <v>1</v>
      </c>
      <c r="Q25" s="44" t="s">
        <v>1428</v>
      </c>
    </row>
    <row r="26" spans="1:17" ht="76.5" thickTop="1" thickBot="1" x14ac:dyDescent="0.3">
      <c r="A26" s="25">
        <v>61</v>
      </c>
      <c r="B26" s="26" t="s">
        <v>449</v>
      </c>
      <c r="C26" s="27" t="s">
        <v>133</v>
      </c>
      <c r="D26" s="27" t="s">
        <v>362</v>
      </c>
      <c r="E26" s="27" t="s">
        <v>144</v>
      </c>
      <c r="F26" s="27" t="s">
        <v>363</v>
      </c>
      <c r="G26" s="27" t="s">
        <v>145</v>
      </c>
      <c r="H26" s="28">
        <v>10.199999999999999</v>
      </c>
      <c r="I26" s="27" t="s">
        <v>123</v>
      </c>
      <c r="J26" s="27" t="s">
        <v>138</v>
      </c>
      <c r="K26" s="29" t="s">
        <v>7</v>
      </c>
      <c r="L26" s="52" t="s">
        <v>619</v>
      </c>
      <c r="M26" s="30">
        <v>10.199999999999999</v>
      </c>
      <c r="N26" s="30">
        <v>10</v>
      </c>
      <c r="O26" s="31">
        <v>1.02</v>
      </c>
      <c r="P26" s="31">
        <v>1.02</v>
      </c>
      <c r="Q26" s="44" t="s">
        <v>1429</v>
      </c>
    </row>
    <row r="27" spans="1:17" ht="76.5" thickTop="1" thickBot="1" x14ac:dyDescent="0.3">
      <c r="A27" s="25">
        <v>9</v>
      </c>
      <c r="B27" s="26" t="s">
        <v>449</v>
      </c>
      <c r="C27" s="27" t="s">
        <v>133</v>
      </c>
      <c r="D27" s="27" t="s">
        <v>275</v>
      </c>
      <c r="E27" s="27" t="s">
        <v>458</v>
      </c>
      <c r="F27" s="27" t="s">
        <v>459</v>
      </c>
      <c r="G27" s="27" t="s">
        <v>122</v>
      </c>
      <c r="H27" s="28">
        <v>1</v>
      </c>
      <c r="I27" s="27" t="s">
        <v>132</v>
      </c>
      <c r="J27" s="27" t="s">
        <v>124</v>
      </c>
      <c r="K27" s="29" t="s">
        <v>57</v>
      </c>
      <c r="L27" s="52" t="s">
        <v>623</v>
      </c>
      <c r="M27" s="30">
        <v>1</v>
      </c>
      <c r="N27" s="30">
        <v>1</v>
      </c>
      <c r="O27" s="31">
        <v>1</v>
      </c>
      <c r="P27" s="31">
        <v>1</v>
      </c>
      <c r="Q27" s="44" t="s">
        <v>1430</v>
      </c>
    </row>
    <row r="28" spans="1:17" ht="48.75" thickTop="1" thickBot="1" x14ac:dyDescent="0.3">
      <c r="A28" s="25">
        <v>71</v>
      </c>
      <c r="B28" s="26" t="s">
        <v>460</v>
      </c>
      <c r="C28" s="27" t="s">
        <v>149</v>
      </c>
      <c r="D28" s="27" t="s">
        <v>461</v>
      </c>
      <c r="E28" s="27" t="s">
        <v>1431</v>
      </c>
      <c r="F28" s="27" t="s">
        <v>462</v>
      </c>
      <c r="G28" s="27" t="s">
        <v>122</v>
      </c>
      <c r="H28" s="28">
        <v>1</v>
      </c>
      <c r="I28" s="27" t="s">
        <v>153</v>
      </c>
      <c r="J28" s="27" t="s">
        <v>126</v>
      </c>
      <c r="K28" s="29" t="s">
        <v>13</v>
      </c>
      <c r="L28" s="52" t="s">
        <v>619</v>
      </c>
      <c r="M28" s="30">
        <v>1</v>
      </c>
      <c r="N28" s="30">
        <v>1</v>
      </c>
      <c r="O28" s="31">
        <v>1</v>
      </c>
      <c r="P28" s="31">
        <v>1</v>
      </c>
      <c r="Q28" s="44" t="s">
        <v>1432</v>
      </c>
    </row>
    <row r="29" spans="1:17" ht="207.75" thickTop="1" thickBot="1" x14ac:dyDescent="0.3">
      <c r="A29" s="25">
        <v>235</v>
      </c>
      <c r="B29" s="26" t="s">
        <v>460</v>
      </c>
      <c r="C29" s="27" t="s">
        <v>194</v>
      </c>
      <c r="D29" s="27" t="s">
        <v>389</v>
      </c>
      <c r="E29" s="27" t="s">
        <v>246</v>
      </c>
      <c r="F29" s="27" t="s">
        <v>247</v>
      </c>
      <c r="G29" s="27" t="s">
        <v>440</v>
      </c>
      <c r="H29" s="28">
        <v>243000000</v>
      </c>
      <c r="I29" s="27" t="s">
        <v>123</v>
      </c>
      <c r="J29" s="27" t="s">
        <v>124</v>
      </c>
      <c r="K29" s="29" t="s">
        <v>36</v>
      </c>
      <c r="L29" s="52" t="s">
        <v>620</v>
      </c>
      <c r="M29" s="30">
        <v>243000000</v>
      </c>
      <c r="N29" s="30">
        <v>11477694</v>
      </c>
      <c r="O29" s="31">
        <v>4.7233308641975308E-2</v>
      </c>
      <c r="P29" s="31">
        <v>4.7233308641975308E-2</v>
      </c>
      <c r="Q29" s="44" t="s">
        <v>1412</v>
      </c>
    </row>
    <row r="30" spans="1:17" ht="57.75" thickTop="1" thickBot="1" x14ac:dyDescent="0.3">
      <c r="A30" s="25">
        <v>135</v>
      </c>
      <c r="B30" s="26" t="s">
        <v>460</v>
      </c>
      <c r="C30" s="27" t="s">
        <v>203</v>
      </c>
      <c r="D30" s="27" t="s">
        <v>465</v>
      </c>
      <c r="E30" s="27" t="s">
        <v>465</v>
      </c>
      <c r="F30" s="27" t="s">
        <v>466</v>
      </c>
      <c r="G30" s="27" t="s">
        <v>207</v>
      </c>
      <c r="H30" s="28">
        <v>3</v>
      </c>
      <c r="I30" s="27" t="s">
        <v>132</v>
      </c>
      <c r="J30" s="27" t="s">
        <v>124</v>
      </c>
      <c r="K30" s="29" t="s">
        <v>238</v>
      </c>
      <c r="L30" s="52" t="s">
        <v>620</v>
      </c>
      <c r="M30" s="30">
        <v>3</v>
      </c>
      <c r="N30" s="30">
        <v>5</v>
      </c>
      <c r="O30" s="31">
        <v>1.6666666666666667</v>
      </c>
      <c r="P30" s="31">
        <v>1.6666666666666667</v>
      </c>
      <c r="Q30" s="44" t="s">
        <v>1433</v>
      </c>
    </row>
    <row r="31" spans="1:17" ht="76.5" thickTop="1" thickBot="1" x14ac:dyDescent="0.3">
      <c r="A31" s="25">
        <v>104</v>
      </c>
      <c r="B31" s="26" t="s">
        <v>460</v>
      </c>
      <c r="C31" s="27" t="s">
        <v>194</v>
      </c>
      <c r="D31" s="27" t="s">
        <v>319</v>
      </c>
      <c r="E31" s="27" t="s">
        <v>320</v>
      </c>
      <c r="F31" s="27" t="s">
        <v>467</v>
      </c>
      <c r="G31" s="27" t="s">
        <v>122</v>
      </c>
      <c r="H31" s="106">
        <v>0.76759999999999995</v>
      </c>
      <c r="I31" s="27" t="s">
        <v>123</v>
      </c>
      <c r="J31" s="27" t="s">
        <v>261</v>
      </c>
      <c r="K31" s="29" t="s">
        <v>87</v>
      </c>
      <c r="L31" s="52" t="s">
        <v>621</v>
      </c>
      <c r="M31" s="30">
        <v>0.76759999999999995</v>
      </c>
      <c r="N31" s="30">
        <v>8.6099999999999996E-2</v>
      </c>
      <c r="O31" s="31">
        <v>0.11216779572694112</v>
      </c>
      <c r="P31" s="31">
        <v>0.11216779572694112</v>
      </c>
      <c r="Q31" s="44" t="s">
        <v>1434</v>
      </c>
    </row>
    <row r="32" spans="1:17" ht="64.5" thickTop="1" thickBot="1" x14ac:dyDescent="0.3">
      <c r="A32" s="25">
        <v>36</v>
      </c>
      <c r="B32" s="26" t="s">
        <v>460</v>
      </c>
      <c r="C32" s="27" t="s">
        <v>194</v>
      </c>
      <c r="D32" s="27" t="s">
        <v>198</v>
      </c>
      <c r="E32" s="27" t="s">
        <v>195</v>
      </c>
      <c r="F32" s="27" t="s">
        <v>196</v>
      </c>
      <c r="G32" s="27" t="s">
        <v>122</v>
      </c>
      <c r="H32" s="28">
        <v>0.01</v>
      </c>
      <c r="I32" s="27" t="s">
        <v>123</v>
      </c>
      <c r="J32" s="27" t="s">
        <v>126</v>
      </c>
      <c r="K32" s="29" t="s">
        <v>18</v>
      </c>
      <c r="L32" s="52" t="s">
        <v>624</v>
      </c>
      <c r="M32" s="30">
        <v>0.01</v>
      </c>
      <c r="N32" s="30">
        <v>3.7033333333333335E-2</v>
      </c>
      <c r="O32" s="31">
        <v>3.7033333333333336</v>
      </c>
      <c r="P32" s="31">
        <v>2</v>
      </c>
      <c r="Q32" s="44" t="s">
        <v>1435</v>
      </c>
    </row>
    <row r="33" spans="1:17" ht="57.75" thickTop="1" thickBot="1" x14ac:dyDescent="0.3">
      <c r="A33" s="25">
        <v>62</v>
      </c>
      <c r="B33" s="26" t="s">
        <v>460</v>
      </c>
      <c r="C33" s="27" t="s">
        <v>194</v>
      </c>
      <c r="D33" s="27" t="s">
        <v>389</v>
      </c>
      <c r="E33" s="27" t="s">
        <v>478</v>
      </c>
      <c r="F33" s="27" t="s">
        <v>479</v>
      </c>
      <c r="G33" s="27" t="s">
        <v>207</v>
      </c>
      <c r="H33" s="28">
        <v>1</v>
      </c>
      <c r="I33" s="27" t="s">
        <v>123</v>
      </c>
      <c r="J33" s="27" t="s">
        <v>124</v>
      </c>
      <c r="K33" s="29" t="s">
        <v>38</v>
      </c>
      <c r="L33" s="52" t="s">
        <v>620</v>
      </c>
      <c r="M33" s="30">
        <v>1</v>
      </c>
      <c r="N33" s="30">
        <v>1</v>
      </c>
      <c r="O33" s="31">
        <v>1</v>
      </c>
      <c r="P33" s="31">
        <v>1</v>
      </c>
      <c r="Q33" s="44" t="s">
        <v>1436</v>
      </c>
    </row>
    <row r="34" spans="1:17" ht="57.75" thickTop="1" thickBot="1" x14ac:dyDescent="0.3">
      <c r="A34" s="25">
        <v>18</v>
      </c>
      <c r="B34" s="26" t="s">
        <v>460</v>
      </c>
      <c r="C34" s="27" t="s">
        <v>203</v>
      </c>
      <c r="D34" s="27" t="s">
        <v>256</v>
      </c>
      <c r="E34" s="27" t="s">
        <v>1032</v>
      </c>
      <c r="F34" s="27" t="s">
        <v>468</v>
      </c>
      <c r="G34" s="27" t="s">
        <v>122</v>
      </c>
      <c r="H34" s="28">
        <v>1</v>
      </c>
      <c r="I34" s="27" t="s">
        <v>132</v>
      </c>
      <c r="J34" s="27" t="s">
        <v>124</v>
      </c>
      <c r="K34" s="29" t="s">
        <v>238</v>
      </c>
      <c r="L34" s="52" t="s">
        <v>620</v>
      </c>
      <c r="M34" s="30">
        <v>1</v>
      </c>
      <c r="N34" s="30">
        <v>1</v>
      </c>
      <c r="O34" s="31">
        <v>1</v>
      </c>
      <c r="P34" s="31">
        <v>1</v>
      </c>
      <c r="Q34" s="44" t="s">
        <v>1437</v>
      </c>
    </row>
    <row r="35" spans="1:17" ht="114" thickTop="1" thickBot="1" x14ac:dyDescent="0.3">
      <c r="A35" s="25">
        <v>37</v>
      </c>
      <c r="B35" s="26" t="s">
        <v>460</v>
      </c>
      <c r="C35" s="27" t="s">
        <v>194</v>
      </c>
      <c r="D35" s="27" t="s">
        <v>198</v>
      </c>
      <c r="E35" s="27" t="s">
        <v>199</v>
      </c>
      <c r="F35" s="27" t="s">
        <v>200</v>
      </c>
      <c r="G35" s="27" t="s">
        <v>122</v>
      </c>
      <c r="H35" s="28">
        <v>0.03</v>
      </c>
      <c r="I35" s="27" t="s">
        <v>123</v>
      </c>
      <c r="J35" s="27" t="s">
        <v>126</v>
      </c>
      <c r="K35" s="29" t="s">
        <v>18</v>
      </c>
      <c r="L35" s="52" t="s">
        <v>624</v>
      </c>
      <c r="M35" s="30">
        <v>0.03</v>
      </c>
      <c r="N35" s="30">
        <v>3.102916666666667E-2</v>
      </c>
      <c r="O35" s="31">
        <v>1.0343055555555558</v>
      </c>
      <c r="P35" s="31">
        <v>1.0343055555555558</v>
      </c>
      <c r="Q35" s="44" t="s">
        <v>1438</v>
      </c>
    </row>
    <row r="36" spans="1:17" ht="57.75" thickTop="1" thickBot="1" x14ac:dyDescent="0.3">
      <c r="A36" s="25">
        <v>39</v>
      </c>
      <c r="B36" s="26" t="s">
        <v>460</v>
      </c>
      <c r="C36" s="27" t="s">
        <v>203</v>
      </c>
      <c r="D36" s="27" t="s">
        <v>204</v>
      </c>
      <c r="E36" s="27" t="s">
        <v>205</v>
      </c>
      <c r="F36" s="27" t="s">
        <v>1439</v>
      </c>
      <c r="G36" s="27" t="s">
        <v>207</v>
      </c>
      <c r="H36" s="28">
        <v>2</v>
      </c>
      <c r="I36" s="27" t="s">
        <v>153</v>
      </c>
      <c r="J36" s="27" t="s">
        <v>124</v>
      </c>
      <c r="K36" s="29" t="s">
        <v>18</v>
      </c>
      <c r="L36" s="52">
        <v>0</v>
      </c>
      <c r="M36" s="30">
        <v>2</v>
      </c>
      <c r="N36" s="30">
        <v>2</v>
      </c>
      <c r="O36" s="31">
        <v>1</v>
      </c>
      <c r="P36" s="31">
        <v>1</v>
      </c>
      <c r="Q36" s="44" t="s">
        <v>1440</v>
      </c>
    </row>
    <row r="37" spans="1:17" ht="57.75" thickTop="1" thickBot="1" x14ac:dyDescent="0.3">
      <c r="A37" s="25">
        <v>11</v>
      </c>
      <c r="B37" s="26" t="s">
        <v>460</v>
      </c>
      <c r="C37" s="27" t="s">
        <v>203</v>
      </c>
      <c r="D37" s="27" t="s">
        <v>471</v>
      </c>
      <c r="E37" s="27" t="s">
        <v>472</v>
      </c>
      <c r="F37" s="27" t="s">
        <v>1441</v>
      </c>
      <c r="G37" s="27" t="s">
        <v>207</v>
      </c>
      <c r="H37" s="28">
        <v>500</v>
      </c>
      <c r="I37" s="27" t="s">
        <v>123</v>
      </c>
      <c r="J37" s="27" t="s">
        <v>124</v>
      </c>
      <c r="K37" s="29" t="s">
        <v>49</v>
      </c>
      <c r="L37" s="52" t="s">
        <v>623</v>
      </c>
      <c r="M37" s="30">
        <v>500</v>
      </c>
      <c r="N37" s="30">
        <v>801</v>
      </c>
      <c r="O37" s="31">
        <v>1.6020000000000001</v>
      </c>
      <c r="P37" s="31">
        <v>1.6020000000000001</v>
      </c>
      <c r="Q37" s="44" t="s">
        <v>1442</v>
      </c>
    </row>
    <row r="38" spans="1:17" ht="48.75" thickTop="1" thickBot="1" x14ac:dyDescent="0.3">
      <c r="A38" s="25">
        <v>12</v>
      </c>
      <c r="B38" s="26" t="s">
        <v>460</v>
      </c>
      <c r="C38" s="27" t="s">
        <v>203</v>
      </c>
      <c r="D38" s="27" t="s">
        <v>475</v>
      </c>
      <c r="E38" s="27" t="s">
        <v>476</v>
      </c>
      <c r="F38" s="27" t="s">
        <v>1443</v>
      </c>
      <c r="G38" s="27" t="s">
        <v>207</v>
      </c>
      <c r="H38" s="28">
        <v>150</v>
      </c>
      <c r="I38" s="27" t="s">
        <v>123</v>
      </c>
      <c r="J38" s="27" t="s">
        <v>124</v>
      </c>
      <c r="K38" s="29" t="s">
        <v>49</v>
      </c>
      <c r="L38" s="52" t="s">
        <v>623</v>
      </c>
      <c r="M38" s="30">
        <v>150</v>
      </c>
      <c r="N38" s="30">
        <v>1809</v>
      </c>
      <c r="O38" s="31">
        <v>12.06</v>
      </c>
      <c r="P38" s="31">
        <v>2</v>
      </c>
      <c r="Q38" s="44" t="s">
        <v>1444</v>
      </c>
    </row>
    <row r="39" spans="1:17" ht="57.75" thickTop="1" thickBot="1" x14ac:dyDescent="0.3">
      <c r="A39" s="25">
        <v>23</v>
      </c>
      <c r="B39" s="26" t="s">
        <v>460</v>
      </c>
      <c r="C39" s="27" t="s">
        <v>194</v>
      </c>
      <c r="D39" s="27" t="s">
        <v>389</v>
      </c>
      <c r="E39" s="27" t="s">
        <v>478</v>
      </c>
      <c r="F39" s="27" t="s">
        <v>479</v>
      </c>
      <c r="G39" s="27" t="s">
        <v>207</v>
      </c>
      <c r="H39" s="28">
        <v>1</v>
      </c>
      <c r="I39" s="27" t="s">
        <v>123</v>
      </c>
      <c r="J39" s="27" t="s">
        <v>124</v>
      </c>
      <c r="K39" s="29" t="s">
        <v>36</v>
      </c>
      <c r="L39" s="52" t="s">
        <v>620</v>
      </c>
      <c r="M39" s="30">
        <v>1</v>
      </c>
      <c r="N39" s="30">
        <v>1</v>
      </c>
      <c r="O39" s="31">
        <v>1</v>
      </c>
      <c r="P39" s="31">
        <v>1</v>
      </c>
      <c r="Q39" s="44" t="s">
        <v>1445</v>
      </c>
    </row>
    <row r="40" spans="1:17" ht="132.75" thickTop="1" thickBot="1" x14ac:dyDescent="0.3">
      <c r="A40" s="25">
        <v>69</v>
      </c>
      <c r="B40" s="26" t="s">
        <v>480</v>
      </c>
      <c r="C40" s="27" t="s">
        <v>160</v>
      </c>
      <c r="D40" s="27" t="s">
        <v>169</v>
      </c>
      <c r="E40" s="27" t="s">
        <v>170</v>
      </c>
      <c r="F40" s="27" t="s">
        <v>386</v>
      </c>
      <c r="G40" s="27" t="s">
        <v>122</v>
      </c>
      <c r="H40" s="28">
        <v>1</v>
      </c>
      <c r="I40" s="27" t="s">
        <v>132</v>
      </c>
      <c r="J40" s="27" t="s">
        <v>126</v>
      </c>
      <c r="K40" s="29" t="s">
        <v>13</v>
      </c>
      <c r="L40" s="52" t="s">
        <v>619</v>
      </c>
      <c r="M40" s="30">
        <v>1</v>
      </c>
      <c r="N40" s="30">
        <v>0.87</v>
      </c>
      <c r="O40" s="31">
        <v>0.87</v>
      </c>
      <c r="P40" s="31">
        <v>0.87</v>
      </c>
      <c r="Q40" s="44" t="s">
        <v>1446</v>
      </c>
    </row>
    <row r="41" spans="1:17" ht="57.75" thickTop="1" thickBot="1" x14ac:dyDescent="0.3">
      <c r="A41" s="25">
        <v>75</v>
      </c>
      <c r="B41" s="26" t="s">
        <v>480</v>
      </c>
      <c r="C41" s="27" t="s">
        <v>160</v>
      </c>
      <c r="D41" s="27" t="s">
        <v>364</v>
      </c>
      <c r="E41" s="27" t="s">
        <v>377</v>
      </c>
      <c r="F41" s="27" t="s">
        <v>166</v>
      </c>
      <c r="G41" s="27" t="s">
        <v>122</v>
      </c>
      <c r="H41" s="28">
        <v>1</v>
      </c>
      <c r="I41" s="27" t="s">
        <v>132</v>
      </c>
      <c r="J41" s="27" t="s">
        <v>126</v>
      </c>
      <c r="K41" s="29" t="s">
        <v>11</v>
      </c>
      <c r="L41" s="52" t="s">
        <v>619</v>
      </c>
      <c r="M41" s="30">
        <v>1</v>
      </c>
      <c r="N41" s="30">
        <v>1</v>
      </c>
      <c r="O41" s="31">
        <v>1</v>
      </c>
      <c r="P41" s="31">
        <v>1</v>
      </c>
      <c r="Q41" s="44" t="s">
        <v>1447</v>
      </c>
    </row>
    <row r="42" spans="1:17" ht="48.75" thickTop="1" thickBot="1" x14ac:dyDescent="0.3">
      <c r="A42" s="25">
        <v>67</v>
      </c>
      <c r="B42" s="26" t="s">
        <v>480</v>
      </c>
      <c r="C42" s="27" t="s">
        <v>149</v>
      </c>
      <c r="D42" s="27" t="s">
        <v>461</v>
      </c>
      <c r="E42" s="27" t="s">
        <v>175</v>
      </c>
      <c r="F42" s="27" t="s">
        <v>176</v>
      </c>
      <c r="G42" s="27" t="s">
        <v>122</v>
      </c>
      <c r="H42" s="28">
        <v>1</v>
      </c>
      <c r="I42" s="27" t="s">
        <v>173</v>
      </c>
      <c r="J42" s="27" t="s">
        <v>126</v>
      </c>
      <c r="K42" s="29" t="s">
        <v>15</v>
      </c>
      <c r="L42" s="52" t="s">
        <v>619</v>
      </c>
      <c r="M42" s="30">
        <v>1</v>
      </c>
      <c r="N42" s="30">
        <v>1</v>
      </c>
      <c r="O42" s="31">
        <v>1</v>
      </c>
      <c r="P42" s="31">
        <v>1</v>
      </c>
      <c r="Q42" s="44" t="s">
        <v>1448</v>
      </c>
    </row>
    <row r="43" spans="1:17" ht="48.75" thickTop="1" thickBot="1" x14ac:dyDescent="0.3">
      <c r="A43" s="25">
        <v>72</v>
      </c>
      <c r="B43" s="26" t="s">
        <v>480</v>
      </c>
      <c r="C43" s="27" t="s">
        <v>149</v>
      </c>
      <c r="D43" s="27" t="s">
        <v>461</v>
      </c>
      <c r="E43" s="27" t="s">
        <v>481</v>
      </c>
      <c r="F43" s="27" t="s">
        <v>482</v>
      </c>
      <c r="G43" s="27" t="s">
        <v>122</v>
      </c>
      <c r="H43" s="28">
        <v>0.75</v>
      </c>
      <c r="I43" s="27" t="s">
        <v>153</v>
      </c>
      <c r="J43" s="27" t="s">
        <v>126</v>
      </c>
      <c r="K43" s="29" t="s">
        <v>13</v>
      </c>
      <c r="L43" s="52" t="s">
        <v>619</v>
      </c>
      <c r="M43" s="30">
        <v>0.75</v>
      </c>
      <c r="N43" s="30">
        <v>0.7</v>
      </c>
      <c r="O43" s="31">
        <v>0.93333333333333324</v>
      </c>
      <c r="P43" s="31">
        <v>0.93333333333333324</v>
      </c>
      <c r="Q43" s="44" t="s">
        <v>1449</v>
      </c>
    </row>
    <row r="44" spans="1:17" ht="64.5" thickTop="1" thickBot="1" x14ac:dyDescent="0.3">
      <c r="A44" s="25">
        <v>68</v>
      </c>
      <c r="B44" s="26" t="s">
        <v>480</v>
      </c>
      <c r="C44" s="27" t="s">
        <v>149</v>
      </c>
      <c r="D44" s="27" t="s">
        <v>461</v>
      </c>
      <c r="E44" s="27" t="s">
        <v>483</v>
      </c>
      <c r="F44" s="27" t="s">
        <v>484</v>
      </c>
      <c r="G44" s="27" t="s">
        <v>122</v>
      </c>
      <c r="H44" s="28">
        <v>1</v>
      </c>
      <c r="I44" s="27" t="s">
        <v>153</v>
      </c>
      <c r="J44" s="27" t="s">
        <v>126</v>
      </c>
      <c r="K44" s="29" t="s">
        <v>15</v>
      </c>
      <c r="L44" s="52" t="s">
        <v>619</v>
      </c>
      <c r="M44" s="30">
        <v>1</v>
      </c>
      <c r="N44" s="30">
        <v>0.67500000000000004</v>
      </c>
      <c r="O44" s="31">
        <v>0.67500000000000004</v>
      </c>
      <c r="P44" s="31">
        <v>0.67500000000000004</v>
      </c>
      <c r="Q44" s="44" t="s">
        <v>1450</v>
      </c>
    </row>
    <row r="45" spans="1:17" ht="95.25" thickTop="1" thickBot="1" x14ac:dyDescent="0.3">
      <c r="A45" s="25">
        <v>64</v>
      </c>
      <c r="B45" s="26" t="s">
        <v>480</v>
      </c>
      <c r="C45" s="27" t="s">
        <v>149</v>
      </c>
      <c r="D45" s="27" t="s">
        <v>150</v>
      </c>
      <c r="E45" s="27" t="s">
        <v>151</v>
      </c>
      <c r="F45" s="27" t="s">
        <v>152</v>
      </c>
      <c r="G45" s="27" t="s">
        <v>122</v>
      </c>
      <c r="H45" s="28">
        <v>1</v>
      </c>
      <c r="I45" s="27" t="s">
        <v>153</v>
      </c>
      <c r="J45" s="27" t="s">
        <v>126</v>
      </c>
      <c r="K45" s="29" t="s">
        <v>7</v>
      </c>
      <c r="L45" s="52" t="s">
        <v>619</v>
      </c>
      <c r="M45" s="30">
        <v>1</v>
      </c>
      <c r="N45" s="30">
        <v>0.32500000000000001</v>
      </c>
      <c r="O45" s="31">
        <v>0.32500000000000001</v>
      </c>
      <c r="P45" s="31">
        <v>0.32500000000000001</v>
      </c>
      <c r="Q45" s="44" t="s">
        <v>1451</v>
      </c>
    </row>
    <row r="46" spans="1:17" ht="80.25" thickTop="1" thickBot="1" x14ac:dyDescent="0.3">
      <c r="A46" s="25">
        <v>105</v>
      </c>
      <c r="B46" s="26" t="s">
        <v>485</v>
      </c>
      <c r="C46" s="27" t="s">
        <v>154</v>
      </c>
      <c r="D46" s="27" t="s">
        <v>165</v>
      </c>
      <c r="E46" s="27" t="s">
        <v>155</v>
      </c>
      <c r="F46" s="27" t="s">
        <v>486</v>
      </c>
      <c r="G46" s="27" t="s">
        <v>122</v>
      </c>
      <c r="H46" s="28">
        <v>0.9</v>
      </c>
      <c r="I46" s="27" t="s">
        <v>132</v>
      </c>
      <c r="J46" s="27" t="s">
        <v>126</v>
      </c>
      <c r="K46" s="29" t="s">
        <v>87</v>
      </c>
      <c r="L46" s="52" t="s">
        <v>625</v>
      </c>
      <c r="M46" s="30">
        <v>0.9</v>
      </c>
      <c r="N46" s="30">
        <v>1.0366666666666668</v>
      </c>
      <c r="O46" s="31">
        <v>1.1518518518518521</v>
      </c>
      <c r="P46" s="31">
        <v>1.1518518518518521</v>
      </c>
      <c r="Q46" s="44" t="s">
        <v>1452</v>
      </c>
    </row>
    <row r="47" spans="1:17" ht="34.5" thickTop="1" x14ac:dyDescent="0.35">
      <c r="M47" s="320"/>
      <c r="N47" s="320"/>
      <c r="O47" s="317" t="s">
        <v>157</v>
      </c>
      <c r="P47" s="318">
        <v>0.91497588580646538</v>
      </c>
      <c r="Q47" s="319" t="s">
        <v>158</v>
      </c>
    </row>
  </sheetData>
  <sheetProtection algorithmName="SHA-512" hashValue="Oc4YSun1YqKjAiKU/54+yLInQyOuvT1jg9Kd/CSBayVQKOyF/BcXkZKX/GpoBtxCRoCIBJuaLBKOrNDivedzIA==" saltValue="nQsv4XAkfLNO4dv8bxx4yg==" spinCount="100000" sheet="1" formatCells="0" formatColumns="0"/>
  <autoFilter ref="A3:Q46" xr:uid="{00000000-0001-0000-0400-000000000000}"/>
  <conditionalFormatting sqref="B4:B46">
    <cfRule type="containsText" dxfId="491" priority="40" operator="containsText" text="Normatividad al Servicio del Cambio / Procesos">
      <formula>NOT(ISERROR(SEARCH("Normatividad al Servicio del Cambio / Procesos",B4)))</formula>
    </cfRule>
    <cfRule type="containsText" dxfId="490" priority="68" operator="containsText" text="Transparencia y Cercanía al Ciudadano / Grupos de Interés ">
      <formula>NOT(ISERROR(SEARCH("Transparencia y Cercanía al Ciudadano / Grupos de Interés ",B4)))</formula>
    </cfRule>
    <cfRule type="containsText" dxfId="489" priority="69" operator="containsText" text="Apoyo a la Modernización DIAN / Procesos">
      <formula>NOT(ISERROR(SEARCH("Apoyo a la Modernización DIAN / Procesos",B4)))</formula>
    </cfRule>
    <cfRule type="containsText" dxfId="488" priority="70" operator="containsText" text="Transformación Cultural y Gestión del Cambio / Talento Humano">
      <formula>NOT(ISERROR(SEARCH("Transformación Cultural y Gestión del Cambio / Talento Humano",B4)))</formula>
    </cfRule>
    <cfRule type="containsText" dxfId="487" priority="71"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46">
    <cfRule type="containsText" dxfId="486" priority="3" operator="containsText" text="Aprendizaje y Crecimiento / Talento Humano">
      <formula>NOT(ISERROR(SEARCH("Aprendizaje y Crecimiento / Talento Humano",C4)))</formula>
    </cfRule>
    <cfRule type="containsText" dxfId="485" priority="4" operator="containsText" text="Modernización y Gestión Integral de Procesos del Negocio / Procesos">
      <formula>NOT(ISERROR(SEARCH("Modernización y Gestión Integral de Procesos del Negocio / Procesos",C4)))</formula>
    </cfRule>
    <cfRule type="containsText" dxfId="484" priority="5" operator="containsText" text="Transparencia y Cercanía al Ciudadano / Grupos de Interés">
      <formula>NOT(ISERROR(SEARCH("Transparencia y Cercanía al Ciudadano / Grupos de Interés",C4)))</formula>
    </cfRule>
    <cfRule type="containsText" dxfId="483" priority="6" operator="containsText" text="Legitimidad y Sostenibilidad Fiscal / Resultados">
      <formula>NOT(ISERROR(SEARCH("Legitimidad y Sostenibilidad Fiscal / Resultados",C4)))</formula>
    </cfRule>
  </conditionalFormatting>
  <conditionalFormatting sqref="F4:G46">
    <cfRule type="containsText" dxfId="482" priority="54" operator="containsText" text="Aprendizaje y Crecimiento / Talento Humano">
      <formula>NOT(ISERROR(SEARCH("Aprendizaje y Crecimiento / Talento Humano",F4)))</formula>
    </cfRule>
    <cfRule type="containsText" dxfId="481" priority="55" operator="containsText" text="Modernización y Gestión Integral de Procesos del Negocio / Procesos">
      <formula>NOT(ISERROR(SEARCH("Modernización y Gestión Integral de Procesos del Negocio / Procesos",F4)))</formula>
    </cfRule>
    <cfRule type="containsText" dxfId="480" priority="56" operator="containsText" text="Transparencia y Cercanía al Ciudadano / Grupos de Interés">
      <formula>NOT(ISERROR(SEARCH("Transparencia y Cercanía al Ciudadano / Grupos de Interés",F4)))</formula>
    </cfRule>
    <cfRule type="containsText" dxfId="479" priority="57" operator="containsText" text="Legitimidad y Sostenibilidad Fiscal / Resultados">
      <formula>NOT(ISERROR(SEARCH("Legitimidad y Sostenibilidad Fiscal / Resultados",F4)))</formula>
    </cfRule>
  </conditionalFormatting>
  <conditionalFormatting sqref="H4:H46 M4:N46">
    <cfRule type="expression" dxfId="478" priority="45">
      <formula>$G4&lt;&gt;"Porcentaje"</formula>
    </cfRule>
    <cfRule type="expression" dxfId="477" priority="46">
      <formula>$G4="Porcentaje"</formula>
    </cfRule>
  </conditionalFormatting>
  <conditionalFormatting sqref="I4:J46 F9:G44">
    <cfRule type="containsText" dxfId="476" priority="41" operator="containsText" text="Aprendizaje y Crecimiento / Talento Humano">
      <formula>NOT(ISERROR(SEARCH("Aprendizaje y Crecimiento / Talento Humano",F4)))</formula>
    </cfRule>
    <cfRule type="containsText" dxfId="475" priority="42" operator="containsText" text="Modernización y Gestión Integral de Procesos del Negocio / Procesos">
      <formula>NOT(ISERROR(SEARCH("Modernización y Gestión Integral de Procesos del Negocio / Procesos",F4)))</formula>
    </cfRule>
    <cfRule type="containsText" dxfId="474" priority="43" operator="containsText" text="Transparencia y Cercanía al Ciudadano / Grupos de Interés">
      <formula>NOT(ISERROR(SEARCH("Transparencia y Cercanía al Ciudadano / Grupos de Interés",F4)))</formula>
    </cfRule>
    <cfRule type="containsText" dxfId="473" priority="44" operator="containsText" text="Legitimidad y Sostenibilidad Fiscal / Resultados">
      <formula>NOT(ISERROR(SEARCH("Legitimidad y Sostenibilidad Fiscal / Resultados",F4)))</formula>
    </cfRule>
  </conditionalFormatting>
  <conditionalFormatting sqref="L4:L46">
    <cfRule type="cellIs" dxfId="472" priority="37" operator="equal">
      <formula>0</formula>
    </cfRule>
  </conditionalFormatting>
  <conditionalFormatting sqref="O4:O46">
    <cfRule type="containsText" dxfId="471" priority="58" operator="containsText" text="Sin medición en la vigencia">
      <formula>NOT(ISERROR(SEARCH("Sin medición en la vigencia",O4)))</formula>
    </cfRule>
    <cfRule type="cellIs" dxfId="470" priority="59" operator="greaterThan">
      <formula>1.1</formula>
    </cfRule>
    <cfRule type="cellIs" dxfId="469" priority="60" operator="between">
      <formula>100%</formula>
      <formula>110%</formula>
    </cfRule>
    <cfRule type="cellIs" dxfId="468" priority="61" operator="between">
      <formula>70%</formula>
      <formula>99.9999999%</formula>
    </cfRule>
    <cfRule type="cellIs" dxfId="467" priority="62" operator="between">
      <formula>0</formula>
      <formula>0.6999999999999</formula>
    </cfRule>
  </conditionalFormatting>
  <conditionalFormatting sqref="P4:P46">
    <cfRule type="cellIs" dxfId="466" priority="64" operator="greaterThan">
      <formula>1.1</formula>
    </cfRule>
    <cfRule type="cellIs" dxfId="465" priority="65" operator="between">
      <formula>100%</formula>
      <formula>110%</formula>
    </cfRule>
    <cfRule type="cellIs" dxfId="464" priority="66" operator="between">
      <formula>70%</formula>
      <formula>99.9999999%</formula>
    </cfRule>
    <cfRule type="cellIs" dxfId="463" priority="67" operator="between">
      <formula>0</formula>
      <formula>0.6999999999999</formula>
    </cfRule>
  </conditionalFormatting>
  <hyperlinks>
    <hyperlink ref="Q47" location="Principal!A1" display="volver al índice" xr:uid="{9FDC6B51-3061-414A-94BD-56CFA84C375E}"/>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3" operator="containsText" id="{A860DE6A-8E68-4DF1-9053-FB1562044C67}">
            <xm:f>NOT(ISERROR(SEARCH("-",P4)))</xm:f>
            <xm:f>"-"</xm:f>
            <x14:dxf>
              <fill>
                <patternFill>
                  <bgColor rgb="FF000000"/>
                </patternFill>
              </fill>
            </x14:dxf>
          </x14:cfRule>
          <xm:sqref>P4:P46</xm:sqref>
        </x14:conditionalFormatting>
      </x14:conditionalFormattings>
    </ext>
  </extLst>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7905-B912-4CF1-ADF5-8E2FB0B165BF}">
  <sheetPr codeName="Sheet36">
    <pageSetUpPr fitToPage="1"/>
  </sheetPr>
  <dimension ref="A1:Q54"/>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19</v>
      </c>
      <c r="E1" s="9" t="s">
        <v>585</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29" t="s">
        <v>1120</v>
      </c>
      <c r="M4" s="30">
        <v>0.66500000000000004</v>
      </c>
      <c r="N4" s="30">
        <v>0.66659999999999997</v>
      </c>
      <c r="O4" s="31">
        <v>1.002406015037594</v>
      </c>
      <c r="P4" s="31">
        <v>1.002406015037594</v>
      </c>
      <c r="Q4" s="44" t="s">
        <v>1121</v>
      </c>
    </row>
    <row r="5" spans="1:17" ht="57.75" thickTop="1" thickBot="1" x14ac:dyDescent="0.3">
      <c r="A5" s="25">
        <v>136</v>
      </c>
      <c r="B5" s="26" t="s">
        <v>438</v>
      </c>
      <c r="C5" s="27" t="s">
        <v>127</v>
      </c>
      <c r="D5" s="27" t="s">
        <v>240</v>
      </c>
      <c r="E5" s="27" t="s">
        <v>241</v>
      </c>
      <c r="F5" s="27" t="s">
        <v>242</v>
      </c>
      <c r="G5" s="27" t="s">
        <v>231</v>
      </c>
      <c r="H5" s="28">
        <v>5000000000</v>
      </c>
      <c r="I5" s="27" t="s">
        <v>123</v>
      </c>
      <c r="J5" s="27" t="s">
        <v>124</v>
      </c>
      <c r="K5" s="29" t="s">
        <v>36</v>
      </c>
      <c r="L5" s="29" t="s">
        <v>1122</v>
      </c>
      <c r="M5" s="30">
        <v>5000000000</v>
      </c>
      <c r="N5" s="30">
        <v>23984202800</v>
      </c>
      <c r="O5" s="31">
        <v>4.7968405599999997</v>
      </c>
      <c r="P5" s="31">
        <v>2</v>
      </c>
      <c r="Q5" s="44" t="s">
        <v>1123</v>
      </c>
    </row>
    <row r="6" spans="1:17" ht="39" thickTop="1" thickBot="1" x14ac:dyDescent="0.3">
      <c r="A6" s="25">
        <v>145</v>
      </c>
      <c r="B6" s="26" t="s">
        <v>438</v>
      </c>
      <c r="C6" s="27" t="s">
        <v>127</v>
      </c>
      <c r="D6" s="27" t="s">
        <v>249</v>
      </c>
      <c r="E6" s="27" t="s">
        <v>250</v>
      </c>
      <c r="F6" s="27" t="s">
        <v>251</v>
      </c>
      <c r="G6" s="27" t="s">
        <v>231</v>
      </c>
      <c r="H6" s="28">
        <v>385000000</v>
      </c>
      <c r="I6" s="27" t="s">
        <v>123</v>
      </c>
      <c r="J6" s="27" t="s">
        <v>124</v>
      </c>
      <c r="K6" s="29" t="s">
        <v>38</v>
      </c>
      <c r="L6" s="29" t="s">
        <v>1122</v>
      </c>
      <c r="M6" s="30">
        <v>385000000</v>
      </c>
      <c r="N6" s="30">
        <v>1717180292</v>
      </c>
      <c r="O6" s="31">
        <v>4.4602085506493507</v>
      </c>
      <c r="P6" s="31">
        <v>2</v>
      </c>
      <c r="Q6" s="44" t="s">
        <v>1124</v>
      </c>
    </row>
    <row r="7" spans="1:17" ht="57.75" thickTop="1" thickBot="1" x14ac:dyDescent="0.3">
      <c r="A7" s="25">
        <v>132</v>
      </c>
      <c r="B7" s="26" t="s">
        <v>438</v>
      </c>
      <c r="C7" s="27" t="s">
        <v>127</v>
      </c>
      <c r="D7" s="27" t="s">
        <v>358</v>
      </c>
      <c r="E7" s="27" t="s">
        <v>442</v>
      </c>
      <c r="F7" s="27" t="s">
        <v>442</v>
      </c>
      <c r="G7" s="27" t="s">
        <v>231</v>
      </c>
      <c r="H7" s="28">
        <v>75892500000</v>
      </c>
      <c r="I7" s="27" t="s">
        <v>123</v>
      </c>
      <c r="J7" s="27" t="s">
        <v>124</v>
      </c>
      <c r="K7" s="29" t="s">
        <v>238</v>
      </c>
      <c r="L7" s="29" t="s">
        <v>1125</v>
      </c>
      <c r="M7" s="30">
        <v>75892500000</v>
      </c>
      <c r="N7" s="30">
        <v>582108156790</v>
      </c>
      <c r="O7" s="31">
        <v>7.6701671020193034</v>
      </c>
      <c r="P7" s="31">
        <v>2</v>
      </c>
      <c r="Q7" s="44" t="s">
        <v>1126</v>
      </c>
    </row>
    <row r="8" spans="1:17" ht="39" thickTop="1" thickBot="1" x14ac:dyDescent="0.3">
      <c r="A8" s="25">
        <v>65</v>
      </c>
      <c r="B8" s="26" t="s">
        <v>438</v>
      </c>
      <c r="C8" s="27" t="s">
        <v>127</v>
      </c>
      <c r="D8" s="27" t="s">
        <v>128</v>
      </c>
      <c r="E8" s="27" t="s">
        <v>359</v>
      </c>
      <c r="F8" s="27" t="s">
        <v>360</v>
      </c>
      <c r="G8" s="27" t="s">
        <v>122</v>
      </c>
      <c r="H8" s="28">
        <v>0.4</v>
      </c>
      <c r="I8" s="27" t="s">
        <v>132</v>
      </c>
      <c r="J8" s="27" t="s">
        <v>126</v>
      </c>
      <c r="K8" s="29" t="s">
        <v>15</v>
      </c>
      <c r="L8" s="29" t="s">
        <v>1120</v>
      </c>
      <c r="M8" s="30">
        <v>0.4</v>
      </c>
      <c r="N8" s="30">
        <v>1</v>
      </c>
      <c r="O8" s="31">
        <v>2.5</v>
      </c>
      <c r="P8" s="31">
        <v>2</v>
      </c>
      <c r="Q8" s="44" t="s">
        <v>1127</v>
      </c>
    </row>
    <row r="9" spans="1:17" ht="114" thickTop="1" thickBot="1" x14ac:dyDescent="0.3">
      <c r="A9" s="25">
        <v>2</v>
      </c>
      <c r="B9" s="26" t="s">
        <v>438</v>
      </c>
      <c r="C9" s="27" t="s">
        <v>127</v>
      </c>
      <c r="D9" s="27" t="s">
        <v>265</v>
      </c>
      <c r="E9" s="27" t="s">
        <v>444</v>
      </c>
      <c r="F9" s="27" t="s">
        <v>445</v>
      </c>
      <c r="G9" s="27" t="s">
        <v>440</v>
      </c>
      <c r="H9" s="28">
        <v>248905.00096118453</v>
      </c>
      <c r="I9" s="27" t="s">
        <v>123</v>
      </c>
      <c r="J9" s="27" t="s">
        <v>124</v>
      </c>
      <c r="K9" s="29" t="s">
        <v>45</v>
      </c>
      <c r="L9" s="29" t="s">
        <v>1128</v>
      </c>
      <c r="M9" s="30">
        <v>248905.00096118453</v>
      </c>
      <c r="N9" s="30">
        <v>261622.8</v>
      </c>
      <c r="O9" s="31">
        <v>1.0510949920238795</v>
      </c>
      <c r="P9" s="31">
        <v>1.0510949920238795</v>
      </c>
      <c r="Q9" s="44" t="s">
        <v>1129</v>
      </c>
    </row>
    <row r="10" spans="1:17" ht="64.5" thickTop="1" thickBot="1" x14ac:dyDescent="0.3">
      <c r="A10" s="25">
        <v>137</v>
      </c>
      <c r="B10" s="26" t="s">
        <v>438</v>
      </c>
      <c r="C10" s="27" t="s">
        <v>127</v>
      </c>
      <c r="D10" s="27" t="s">
        <v>489</v>
      </c>
      <c r="E10" s="27" t="s">
        <v>243</v>
      </c>
      <c r="F10" s="27" t="s">
        <v>244</v>
      </c>
      <c r="G10" s="27" t="s">
        <v>231</v>
      </c>
      <c r="H10" s="28">
        <v>1336000000</v>
      </c>
      <c r="I10" s="27" t="s">
        <v>123</v>
      </c>
      <c r="J10" s="27" t="s">
        <v>124</v>
      </c>
      <c r="K10" s="29" t="s">
        <v>36</v>
      </c>
      <c r="L10" s="29" t="s">
        <v>1122</v>
      </c>
      <c r="M10" s="30">
        <v>1336000000</v>
      </c>
      <c r="N10" s="30">
        <v>2807402480</v>
      </c>
      <c r="O10" s="31">
        <v>2.1013491616766466</v>
      </c>
      <c r="P10" s="31">
        <v>2</v>
      </c>
      <c r="Q10" s="44" t="s">
        <v>1130</v>
      </c>
    </row>
    <row r="11" spans="1:17" ht="39" thickTop="1" thickBot="1" x14ac:dyDescent="0.3">
      <c r="A11" s="25">
        <v>146</v>
      </c>
      <c r="B11" s="26" t="s">
        <v>438</v>
      </c>
      <c r="C11" s="27" t="s">
        <v>127</v>
      </c>
      <c r="D11" s="27" t="s">
        <v>249</v>
      </c>
      <c r="E11" s="27" t="s">
        <v>490</v>
      </c>
      <c r="F11" s="27" t="s">
        <v>491</v>
      </c>
      <c r="G11" s="27" t="s">
        <v>231</v>
      </c>
      <c r="H11" s="28">
        <v>395142000</v>
      </c>
      <c r="I11" s="27" t="s">
        <v>123</v>
      </c>
      <c r="J11" s="27" t="s">
        <v>124</v>
      </c>
      <c r="K11" s="29" t="s">
        <v>38</v>
      </c>
      <c r="L11" s="29" t="s">
        <v>1122</v>
      </c>
      <c r="M11" s="30">
        <v>395142000</v>
      </c>
      <c r="N11" s="30">
        <v>1756253796</v>
      </c>
      <c r="O11" s="31">
        <v>4.4446143310506097</v>
      </c>
      <c r="P11" s="31">
        <v>2</v>
      </c>
      <c r="Q11" s="44" t="s">
        <v>1131</v>
      </c>
    </row>
    <row r="12" spans="1:17" ht="114" thickTop="1" thickBot="1" x14ac:dyDescent="0.3">
      <c r="A12" s="25">
        <v>133</v>
      </c>
      <c r="B12" s="26" t="s">
        <v>438</v>
      </c>
      <c r="C12" s="27" t="s">
        <v>127</v>
      </c>
      <c r="D12" s="27" t="s">
        <v>358</v>
      </c>
      <c r="E12" s="27" t="s">
        <v>237</v>
      </c>
      <c r="F12" s="27" t="s">
        <v>237</v>
      </c>
      <c r="G12" s="27" t="s">
        <v>231</v>
      </c>
      <c r="H12" s="28">
        <v>57277967032.967033</v>
      </c>
      <c r="I12" s="27" t="s">
        <v>123</v>
      </c>
      <c r="J12" s="27" t="s">
        <v>124</v>
      </c>
      <c r="K12" s="29" t="s">
        <v>238</v>
      </c>
      <c r="L12" s="29" t="s">
        <v>1125</v>
      </c>
      <c r="M12" s="30">
        <v>57277967032.967033</v>
      </c>
      <c r="N12" s="30">
        <v>121712750872</v>
      </c>
      <c r="O12" s="31">
        <v>2.124948862133091</v>
      </c>
      <c r="P12" s="31">
        <v>2</v>
      </c>
      <c r="Q12" s="44" t="s">
        <v>1132</v>
      </c>
    </row>
    <row r="13" spans="1:17" ht="64.5" thickTop="1" thickBot="1" x14ac:dyDescent="0.3">
      <c r="A13" s="25">
        <v>66</v>
      </c>
      <c r="B13" s="26" t="s">
        <v>438</v>
      </c>
      <c r="C13" s="27" t="s">
        <v>127</v>
      </c>
      <c r="D13" s="27" t="s">
        <v>128</v>
      </c>
      <c r="E13" s="27" t="s">
        <v>361</v>
      </c>
      <c r="F13" s="27" t="s">
        <v>383</v>
      </c>
      <c r="G13" s="27" t="s">
        <v>122</v>
      </c>
      <c r="H13" s="28">
        <v>1</v>
      </c>
      <c r="I13" s="27" t="s">
        <v>132</v>
      </c>
      <c r="J13" s="27" t="s">
        <v>126</v>
      </c>
      <c r="K13" s="29" t="s">
        <v>15</v>
      </c>
      <c r="L13" s="29" t="s">
        <v>1120</v>
      </c>
      <c r="M13" s="30">
        <v>1</v>
      </c>
      <c r="N13" s="30">
        <v>0.83342499999999997</v>
      </c>
      <c r="O13" s="31">
        <v>0.83342499999999997</v>
      </c>
      <c r="P13" s="31">
        <v>0.83342499999999997</v>
      </c>
      <c r="Q13" s="44" t="s">
        <v>1133</v>
      </c>
    </row>
    <row r="14" spans="1:17" ht="170.25" thickTop="1" thickBot="1" x14ac:dyDescent="0.3">
      <c r="A14" s="25">
        <v>109</v>
      </c>
      <c r="B14" s="26" t="s">
        <v>438</v>
      </c>
      <c r="C14" s="27" t="s">
        <v>290</v>
      </c>
      <c r="D14" s="27" t="s">
        <v>290</v>
      </c>
      <c r="E14" s="27" t="s">
        <v>317</v>
      </c>
      <c r="F14" s="27" t="s">
        <v>121</v>
      </c>
      <c r="G14" s="27" t="s">
        <v>122</v>
      </c>
      <c r="H14" s="28">
        <v>0.95</v>
      </c>
      <c r="I14" s="27" t="s">
        <v>123</v>
      </c>
      <c r="J14" s="27" t="s">
        <v>124</v>
      </c>
      <c r="K14" s="29" t="s">
        <v>93</v>
      </c>
      <c r="L14" s="29" t="s">
        <v>583</v>
      </c>
      <c r="M14" s="30">
        <v>0.95</v>
      </c>
      <c r="N14" s="30">
        <v>0.96299999999999997</v>
      </c>
      <c r="O14" s="31">
        <v>1.0136842105263157</v>
      </c>
      <c r="P14" s="31">
        <v>1.0136842105263157</v>
      </c>
      <c r="Q14" s="44" t="s">
        <v>1134</v>
      </c>
    </row>
    <row r="15" spans="1:17" ht="151.5" thickTop="1" thickBot="1" x14ac:dyDescent="0.3">
      <c r="A15" s="25">
        <v>32</v>
      </c>
      <c r="B15" s="26" t="s">
        <v>438</v>
      </c>
      <c r="C15" s="27" t="s">
        <v>127</v>
      </c>
      <c r="D15" s="27" t="s">
        <v>177</v>
      </c>
      <c r="E15" s="27" t="s">
        <v>182</v>
      </c>
      <c r="F15" s="27" t="s">
        <v>183</v>
      </c>
      <c r="G15" s="27" t="s">
        <v>440</v>
      </c>
      <c r="H15" s="28">
        <v>1867</v>
      </c>
      <c r="I15" s="27" t="s">
        <v>123</v>
      </c>
      <c r="J15" s="27" t="s">
        <v>124</v>
      </c>
      <c r="K15" s="29" t="s">
        <v>18</v>
      </c>
      <c r="L15" s="29" t="s">
        <v>1135</v>
      </c>
      <c r="M15" s="30">
        <v>1867</v>
      </c>
      <c r="N15" s="30">
        <v>19182</v>
      </c>
      <c r="O15" s="31">
        <v>10.274236743438673</v>
      </c>
      <c r="P15" s="31">
        <v>2</v>
      </c>
      <c r="Q15" s="44" t="s">
        <v>1136</v>
      </c>
    </row>
    <row r="16" spans="1:17" ht="64.5" thickTop="1" thickBot="1" x14ac:dyDescent="0.3">
      <c r="A16" s="25">
        <v>138</v>
      </c>
      <c r="B16" s="26" t="s">
        <v>438</v>
      </c>
      <c r="C16" s="27" t="s">
        <v>127</v>
      </c>
      <c r="D16" s="27" t="s">
        <v>489</v>
      </c>
      <c r="E16" s="27" t="s">
        <v>245</v>
      </c>
      <c r="F16" s="27" t="s">
        <v>492</v>
      </c>
      <c r="G16" s="27" t="s">
        <v>231</v>
      </c>
      <c r="H16" s="28">
        <v>4000000000</v>
      </c>
      <c r="I16" s="27" t="s">
        <v>123</v>
      </c>
      <c r="J16" s="27" t="s">
        <v>124</v>
      </c>
      <c r="K16" s="29" t="s">
        <v>36</v>
      </c>
      <c r="L16" s="29" t="s">
        <v>1122</v>
      </c>
      <c r="M16" s="30">
        <v>4000000000</v>
      </c>
      <c r="N16" s="30">
        <v>8207893368</v>
      </c>
      <c r="O16" s="31">
        <v>2.0519733420000001</v>
      </c>
      <c r="P16" s="31">
        <v>2</v>
      </c>
      <c r="Q16" s="44" t="s">
        <v>1137</v>
      </c>
    </row>
    <row r="17" spans="1:17" ht="39" thickTop="1" thickBot="1" x14ac:dyDescent="0.3">
      <c r="A17" s="25">
        <v>147</v>
      </c>
      <c r="B17" s="26" t="s">
        <v>438</v>
      </c>
      <c r="C17" s="27" t="s">
        <v>127</v>
      </c>
      <c r="D17" s="27" t="s">
        <v>249</v>
      </c>
      <c r="E17" s="27" t="s">
        <v>252</v>
      </c>
      <c r="F17" s="27" t="s">
        <v>252</v>
      </c>
      <c r="G17" s="27" t="s">
        <v>231</v>
      </c>
      <c r="H17" s="28">
        <v>226000000</v>
      </c>
      <c r="I17" s="27" t="s">
        <v>123</v>
      </c>
      <c r="J17" s="27" t="s">
        <v>124</v>
      </c>
      <c r="K17" s="29" t="s">
        <v>38</v>
      </c>
      <c r="L17" s="29" t="s">
        <v>1122</v>
      </c>
      <c r="M17" s="30">
        <v>226000000</v>
      </c>
      <c r="N17" s="30">
        <v>223279800</v>
      </c>
      <c r="O17" s="31">
        <v>0.98796371681415929</v>
      </c>
      <c r="P17" s="31">
        <v>0.98796371681415929</v>
      </c>
      <c r="Q17" s="44" t="s">
        <v>1138</v>
      </c>
    </row>
    <row r="18" spans="1:17" ht="57.75" thickTop="1" thickBot="1" x14ac:dyDescent="0.3">
      <c r="A18" s="25">
        <v>98</v>
      </c>
      <c r="B18" s="26" t="s">
        <v>438</v>
      </c>
      <c r="C18" s="27" t="s">
        <v>290</v>
      </c>
      <c r="D18" s="27" t="s">
        <v>446</v>
      </c>
      <c r="E18" s="27" t="s">
        <v>125</v>
      </c>
      <c r="F18" s="27" t="s">
        <v>331</v>
      </c>
      <c r="G18" s="27" t="s">
        <v>122</v>
      </c>
      <c r="H18" s="28">
        <v>0.95</v>
      </c>
      <c r="I18" s="27" t="s">
        <v>123</v>
      </c>
      <c r="J18" s="27" t="s">
        <v>126</v>
      </c>
      <c r="K18" s="29" t="s">
        <v>93</v>
      </c>
      <c r="L18" s="29" t="s">
        <v>583</v>
      </c>
      <c r="M18" s="30">
        <v>0.95</v>
      </c>
      <c r="N18" s="30">
        <v>1</v>
      </c>
      <c r="O18" s="31">
        <v>1.0526315789473684</v>
      </c>
      <c r="P18" s="31">
        <v>1.0526315789473684</v>
      </c>
      <c r="Q18" s="44" t="s">
        <v>1139</v>
      </c>
    </row>
    <row r="19" spans="1:17" ht="48.75" thickTop="1" thickBot="1" x14ac:dyDescent="0.3">
      <c r="A19" s="25">
        <v>4</v>
      </c>
      <c r="B19" s="26" t="s">
        <v>438</v>
      </c>
      <c r="C19" s="27" t="s">
        <v>127</v>
      </c>
      <c r="D19" s="27" t="s">
        <v>268</v>
      </c>
      <c r="E19" s="27" t="s">
        <v>269</v>
      </c>
      <c r="F19" s="27" t="s">
        <v>447</v>
      </c>
      <c r="G19" s="27" t="s">
        <v>207</v>
      </c>
      <c r="H19" s="28">
        <v>779</v>
      </c>
      <c r="I19" s="27" t="s">
        <v>123</v>
      </c>
      <c r="J19" s="27" t="s">
        <v>124</v>
      </c>
      <c r="K19" s="29" t="s">
        <v>45</v>
      </c>
      <c r="L19" s="29" t="s">
        <v>1140</v>
      </c>
      <c r="M19" s="30">
        <v>779</v>
      </c>
      <c r="N19" s="30">
        <v>762</v>
      </c>
      <c r="O19" s="31">
        <v>0.97817715019255458</v>
      </c>
      <c r="P19" s="31">
        <v>0.97817715019255458</v>
      </c>
      <c r="Q19" s="44" t="s">
        <v>1141</v>
      </c>
    </row>
    <row r="20" spans="1:17" ht="76.5" thickTop="1" thickBot="1" x14ac:dyDescent="0.3">
      <c r="A20" s="25">
        <v>234</v>
      </c>
      <c r="B20" s="26" t="s">
        <v>438</v>
      </c>
      <c r="C20" s="27" t="s">
        <v>127</v>
      </c>
      <c r="D20" s="27" t="s">
        <v>489</v>
      </c>
      <c r="E20" s="27" t="s">
        <v>493</v>
      </c>
      <c r="F20" s="27" t="s">
        <v>493</v>
      </c>
      <c r="G20" s="27" t="s">
        <v>231</v>
      </c>
      <c r="H20" s="28">
        <v>5336000000</v>
      </c>
      <c r="I20" s="27" t="s">
        <v>123</v>
      </c>
      <c r="J20" s="27" t="s">
        <v>124</v>
      </c>
      <c r="K20" s="29" t="s">
        <v>36</v>
      </c>
      <c r="L20" s="29" t="s">
        <v>1122</v>
      </c>
      <c r="M20" s="30">
        <v>5336000000</v>
      </c>
      <c r="N20" s="30">
        <v>10586206304</v>
      </c>
      <c r="O20" s="31">
        <v>1.9839217211394302</v>
      </c>
      <c r="P20" s="31">
        <v>1.9839217211394302</v>
      </c>
      <c r="Q20" s="44" t="s">
        <v>1142</v>
      </c>
    </row>
    <row r="21" spans="1:17" ht="48.75" thickTop="1" thickBot="1" x14ac:dyDescent="0.3">
      <c r="A21" s="25">
        <v>73</v>
      </c>
      <c r="B21" s="26" t="s">
        <v>449</v>
      </c>
      <c r="C21" s="27" t="s">
        <v>160</v>
      </c>
      <c r="D21" s="27" t="s">
        <v>384</v>
      </c>
      <c r="E21" s="27" t="s">
        <v>167</v>
      </c>
      <c r="F21" s="27" t="s">
        <v>385</v>
      </c>
      <c r="G21" s="27" t="s">
        <v>145</v>
      </c>
      <c r="H21" s="28">
        <v>4</v>
      </c>
      <c r="I21" s="27" t="s">
        <v>123</v>
      </c>
      <c r="J21" s="27" t="s">
        <v>138</v>
      </c>
      <c r="K21" s="29" t="s">
        <v>11</v>
      </c>
      <c r="L21" s="29" t="s">
        <v>1120</v>
      </c>
      <c r="M21" s="30">
        <v>4</v>
      </c>
      <c r="N21" s="30">
        <v>2.4749999999999996</v>
      </c>
      <c r="O21" s="31">
        <v>1.6161616161616164</v>
      </c>
      <c r="P21" s="31">
        <v>1.6161616161616164</v>
      </c>
      <c r="Q21" s="44" t="s">
        <v>1143</v>
      </c>
    </row>
    <row r="22" spans="1:17" ht="57.75" thickTop="1" thickBot="1" x14ac:dyDescent="0.3">
      <c r="A22" s="25">
        <v>74</v>
      </c>
      <c r="B22" s="26" t="s">
        <v>449</v>
      </c>
      <c r="C22" s="27" t="s">
        <v>160</v>
      </c>
      <c r="D22" s="27" t="s">
        <v>494</v>
      </c>
      <c r="E22" s="27" t="s">
        <v>495</v>
      </c>
      <c r="F22" s="27" t="s">
        <v>496</v>
      </c>
      <c r="G22" s="27" t="s">
        <v>145</v>
      </c>
      <c r="H22" s="28">
        <v>5.5</v>
      </c>
      <c r="I22" s="27" t="s">
        <v>123</v>
      </c>
      <c r="J22" s="27" t="s">
        <v>138</v>
      </c>
      <c r="K22" s="29" t="s">
        <v>11</v>
      </c>
      <c r="L22" s="29" t="s">
        <v>1120</v>
      </c>
      <c r="M22" s="30">
        <v>5.5</v>
      </c>
      <c r="N22" s="30">
        <v>7</v>
      </c>
      <c r="O22" s="31">
        <v>0.7857142857142857</v>
      </c>
      <c r="P22" s="31">
        <v>0.7857142857142857</v>
      </c>
      <c r="Q22" s="344" t="s">
        <v>1144</v>
      </c>
    </row>
    <row r="23" spans="1:17" ht="57.75" thickTop="1" thickBot="1" x14ac:dyDescent="0.3">
      <c r="A23" s="25">
        <v>19</v>
      </c>
      <c r="B23" s="26" t="s">
        <v>449</v>
      </c>
      <c r="C23" s="27" t="s">
        <v>160</v>
      </c>
      <c r="D23" s="27" t="s">
        <v>402</v>
      </c>
      <c r="E23" s="27" t="s">
        <v>450</v>
      </c>
      <c r="F23" s="27" t="s">
        <v>451</v>
      </c>
      <c r="G23" s="27" t="s">
        <v>122</v>
      </c>
      <c r="H23" s="28">
        <v>1</v>
      </c>
      <c r="I23" s="27" t="s">
        <v>153</v>
      </c>
      <c r="J23" s="27" t="s">
        <v>261</v>
      </c>
      <c r="K23" s="29" t="s">
        <v>51</v>
      </c>
      <c r="L23" s="29" t="s">
        <v>1140</v>
      </c>
      <c r="M23" s="30">
        <v>1</v>
      </c>
      <c r="N23" s="30">
        <v>1</v>
      </c>
      <c r="O23" s="31">
        <v>1</v>
      </c>
      <c r="P23" s="31">
        <v>1</v>
      </c>
      <c r="Q23" s="44" t="s">
        <v>1145</v>
      </c>
    </row>
    <row r="24" spans="1:17" ht="80.25" thickTop="1" thickBot="1" x14ac:dyDescent="0.3">
      <c r="A24" s="104">
        <v>20</v>
      </c>
      <c r="B24" s="83" t="s">
        <v>449</v>
      </c>
      <c r="C24" s="84" t="s">
        <v>160</v>
      </c>
      <c r="D24" s="84" t="s">
        <v>402</v>
      </c>
      <c r="E24" s="84" t="s">
        <v>452</v>
      </c>
      <c r="F24" s="84" t="s">
        <v>453</v>
      </c>
      <c r="G24" s="84" t="s">
        <v>122</v>
      </c>
      <c r="H24" s="85">
        <v>1</v>
      </c>
      <c r="I24" s="84" t="s">
        <v>130</v>
      </c>
      <c r="J24" s="84" t="s">
        <v>126</v>
      </c>
      <c r="K24" s="86" t="s">
        <v>51</v>
      </c>
      <c r="L24" s="86" t="s">
        <v>1140</v>
      </c>
      <c r="M24" s="89"/>
      <c r="N24" s="89"/>
      <c r="O24" s="88" t="s">
        <v>406</v>
      </c>
      <c r="P24" s="88" t="s">
        <v>291</v>
      </c>
      <c r="Q24" s="105" t="s">
        <v>1146</v>
      </c>
    </row>
    <row r="25" spans="1:17" ht="64.5" thickTop="1" thickBot="1" x14ac:dyDescent="0.3">
      <c r="A25" s="25">
        <v>26</v>
      </c>
      <c r="B25" s="26" t="s">
        <v>449</v>
      </c>
      <c r="C25" s="27" t="s">
        <v>160</v>
      </c>
      <c r="D25" s="27" t="s">
        <v>278</v>
      </c>
      <c r="E25" s="27" t="s">
        <v>454</v>
      </c>
      <c r="F25" s="27" t="s">
        <v>455</v>
      </c>
      <c r="G25" s="27" t="s">
        <v>207</v>
      </c>
      <c r="H25" s="28">
        <v>8</v>
      </c>
      <c r="I25" s="27" t="s">
        <v>132</v>
      </c>
      <c r="J25" s="27" t="s">
        <v>124</v>
      </c>
      <c r="K25" s="29" t="s">
        <v>270</v>
      </c>
      <c r="L25" s="29" t="s">
        <v>1140</v>
      </c>
      <c r="M25" s="30">
        <v>8</v>
      </c>
      <c r="N25" s="30">
        <v>10</v>
      </c>
      <c r="O25" s="31">
        <v>1.25</v>
      </c>
      <c r="P25" s="31">
        <v>1.25</v>
      </c>
      <c r="Q25" s="44" t="s">
        <v>1147</v>
      </c>
    </row>
    <row r="26" spans="1:17" ht="48.75" thickTop="1" thickBot="1" x14ac:dyDescent="0.3">
      <c r="A26" s="25">
        <v>33</v>
      </c>
      <c r="B26" s="26" t="s">
        <v>449</v>
      </c>
      <c r="C26" s="27" t="s">
        <v>160</v>
      </c>
      <c r="D26" s="27" t="s">
        <v>184</v>
      </c>
      <c r="E26" s="27" t="s">
        <v>185</v>
      </c>
      <c r="F26" s="27" t="s">
        <v>186</v>
      </c>
      <c r="G26" s="27" t="s">
        <v>122</v>
      </c>
      <c r="H26" s="28">
        <v>1</v>
      </c>
      <c r="I26" s="27" t="s">
        <v>267</v>
      </c>
      <c r="J26" s="27" t="s">
        <v>126</v>
      </c>
      <c r="K26" s="29" t="s">
        <v>18</v>
      </c>
      <c r="L26" s="29" t="s">
        <v>1140</v>
      </c>
      <c r="M26" s="30">
        <v>1</v>
      </c>
      <c r="N26" s="30">
        <v>1</v>
      </c>
      <c r="O26" s="31">
        <v>1</v>
      </c>
      <c r="P26" s="31">
        <v>1</v>
      </c>
      <c r="Q26" s="44" t="s">
        <v>1148</v>
      </c>
    </row>
    <row r="27" spans="1:17" ht="76.5" thickTop="1" thickBot="1" x14ac:dyDescent="0.3">
      <c r="A27" s="25">
        <v>27</v>
      </c>
      <c r="B27" s="26" t="s">
        <v>449</v>
      </c>
      <c r="C27" s="27" t="s">
        <v>160</v>
      </c>
      <c r="D27" s="27" t="s">
        <v>277</v>
      </c>
      <c r="E27" s="27" t="s">
        <v>456</v>
      </c>
      <c r="F27" s="27" t="s">
        <v>457</v>
      </c>
      <c r="G27" s="27" t="s">
        <v>207</v>
      </c>
      <c r="H27" s="28">
        <v>20</v>
      </c>
      <c r="I27" s="27" t="s">
        <v>132</v>
      </c>
      <c r="J27" s="27" t="s">
        <v>124</v>
      </c>
      <c r="K27" s="29" t="s">
        <v>270</v>
      </c>
      <c r="L27" s="29" t="s">
        <v>1140</v>
      </c>
      <c r="M27" s="30">
        <v>20</v>
      </c>
      <c r="N27" s="30">
        <v>19</v>
      </c>
      <c r="O27" s="31">
        <v>0.95</v>
      </c>
      <c r="P27" s="31">
        <v>0.95</v>
      </c>
      <c r="Q27" s="44" t="s">
        <v>1149</v>
      </c>
    </row>
    <row r="28" spans="1:17" ht="39" thickTop="1" thickBot="1" x14ac:dyDescent="0.3">
      <c r="A28" s="25">
        <v>61</v>
      </c>
      <c r="B28" s="26" t="s">
        <v>449</v>
      </c>
      <c r="C28" s="27" t="s">
        <v>133</v>
      </c>
      <c r="D28" s="27" t="s">
        <v>362</v>
      </c>
      <c r="E28" s="27" t="s">
        <v>144</v>
      </c>
      <c r="F28" s="27" t="s">
        <v>363</v>
      </c>
      <c r="G28" s="27" t="s">
        <v>145</v>
      </c>
      <c r="H28" s="28">
        <v>10.199999999999999</v>
      </c>
      <c r="I28" s="27" t="s">
        <v>123</v>
      </c>
      <c r="J28" s="27" t="s">
        <v>138</v>
      </c>
      <c r="K28" s="29" t="s">
        <v>7</v>
      </c>
      <c r="L28" s="29" t="s">
        <v>1120</v>
      </c>
      <c r="M28" s="30">
        <v>10.199999999999999</v>
      </c>
      <c r="N28" s="30">
        <v>8.3612500000000001</v>
      </c>
      <c r="O28" s="31">
        <v>1.2199132904769023</v>
      </c>
      <c r="P28" s="31">
        <v>1.2199132904769023</v>
      </c>
      <c r="Q28" s="44" t="s">
        <v>1150</v>
      </c>
    </row>
    <row r="29" spans="1:17" ht="64.5" thickTop="1" thickBot="1" x14ac:dyDescent="0.3">
      <c r="A29" s="25">
        <v>9</v>
      </c>
      <c r="B29" s="26" t="s">
        <v>449</v>
      </c>
      <c r="C29" s="27" t="s">
        <v>133</v>
      </c>
      <c r="D29" s="27" t="s">
        <v>275</v>
      </c>
      <c r="E29" s="27" t="s">
        <v>458</v>
      </c>
      <c r="F29" s="27" t="s">
        <v>459</v>
      </c>
      <c r="G29" s="27" t="s">
        <v>122</v>
      </c>
      <c r="H29" s="28">
        <v>1</v>
      </c>
      <c r="I29" s="27" t="s">
        <v>132</v>
      </c>
      <c r="J29" s="27" t="s">
        <v>124</v>
      </c>
      <c r="K29" s="29" t="s">
        <v>57</v>
      </c>
      <c r="L29" s="29" t="s">
        <v>1140</v>
      </c>
      <c r="M29" s="30">
        <v>1</v>
      </c>
      <c r="N29" s="30">
        <v>1</v>
      </c>
      <c r="O29" s="31">
        <v>1</v>
      </c>
      <c r="P29" s="31">
        <v>1</v>
      </c>
      <c r="Q29" s="44" t="s">
        <v>1151</v>
      </c>
    </row>
    <row r="30" spans="1:17" ht="76.5" thickTop="1" thickBot="1" x14ac:dyDescent="0.3">
      <c r="A30" s="25">
        <v>51</v>
      </c>
      <c r="B30" s="26" t="s">
        <v>460</v>
      </c>
      <c r="C30" s="27" t="s">
        <v>194</v>
      </c>
      <c r="D30" s="27" t="s">
        <v>198</v>
      </c>
      <c r="E30" s="27" t="s">
        <v>512</v>
      </c>
      <c r="F30" s="27" t="s">
        <v>213</v>
      </c>
      <c r="G30" s="27" t="s">
        <v>122</v>
      </c>
      <c r="H30" s="28">
        <v>0.8</v>
      </c>
      <c r="I30" s="27" t="s">
        <v>132</v>
      </c>
      <c r="J30" s="27" t="s">
        <v>126</v>
      </c>
      <c r="K30" s="29" t="s">
        <v>22</v>
      </c>
      <c r="L30" s="29" t="s">
        <v>1135</v>
      </c>
      <c r="M30" s="30">
        <v>0.8</v>
      </c>
      <c r="N30" s="30">
        <v>1</v>
      </c>
      <c r="O30" s="31">
        <v>1.25</v>
      </c>
      <c r="P30" s="31">
        <v>1.25</v>
      </c>
      <c r="Q30" s="44" t="s">
        <v>1152</v>
      </c>
    </row>
    <row r="31" spans="1:17" ht="64.5" thickTop="1" thickBot="1" x14ac:dyDescent="0.3">
      <c r="A31" s="25">
        <v>42</v>
      </c>
      <c r="B31" s="26" t="s">
        <v>460</v>
      </c>
      <c r="C31" s="27" t="s">
        <v>194</v>
      </c>
      <c r="D31" s="27" t="s">
        <v>198</v>
      </c>
      <c r="E31" s="27" t="s">
        <v>513</v>
      </c>
      <c r="F31" s="27" t="s">
        <v>514</v>
      </c>
      <c r="G31" s="27" t="s">
        <v>207</v>
      </c>
      <c r="H31" s="28">
        <v>90</v>
      </c>
      <c r="I31" s="27" t="s">
        <v>123</v>
      </c>
      <c r="J31" s="27" t="s">
        <v>124</v>
      </c>
      <c r="K31" s="29" t="s">
        <v>30</v>
      </c>
      <c r="L31" s="29" t="s">
        <v>1135</v>
      </c>
      <c r="M31" s="30">
        <v>90</v>
      </c>
      <c r="N31" s="30">
        <v>94</v>
      </c>
      <c r="O31" s="31">
        <v>1.0444444444444445</v>
      </c>
      <c r="P31" s="31">
        <v>1.0444444444444445</v>
      </c>
      <c r="Q31" s="44" t="s">
        <v>1153</v>
      </c>
    </row>
    <row r="32" spans="1:17" ht="57.75" thickTop="1" thickBot="1" x14ac:dyDescent="0.3">
      <c r="A32" s="25">
        <v>71</v>
      </c>
      <c r="B32" s="26" t="s">
        <v>460</v>
      </c>
      <c r="C32" s="27" t="s">
        <v>149</v>
      </c>
      <c r="D32" s="27" t="s">
        <v>461</v>
      </c>
      <c r="E32" s="27" t="s">
        <v>174</v>
      </c>
      <c r="F32" s="27" t="s">
        <v>462</v>
      </c>
      <c r="G32" s="27" t="s">
        <v>122</v>
      </c>
      <c r="H32" s="28">
        <v>1</v>
      </c>
      <c r="I32" s="27" t="s">
        <v>153</v>
      </c>
      <c r="J32" s="27" t="s">
        <v>126</v>
      </c>
      <c r="K32" s="29" t="s">
        <v>13</v>
      </c>
      <c r="L32" s="29" t="s">
        <v>1120</v>
      </c>
      <c r="M32" s="30">
        <v>1</v>
      </c>
      <c r="N32" s="30">
        <v>1</v>
      </c>
      <c r="O32" s="31">
        <v>1</v>
      </c>
      <c r="P32" s="31">
        <v>1</v>
      </c>
      <c r="Q32" s="44" t="s">
        <v>1154</v>
      </c>
    </row>
    <row r="33" spans="1:17" ht="57.75" thickTop="1" thickBot="1" x14ac:dyDescent="0.3">
      <c r="A33" s="25">
        <v>134</v>
      </c>
      <c r="B33" s="26" t="s">
        <v>460</v>
      </c>
      <c r="C33" s="27" t="s">
        <v>203</v>
      </c>
      <c r="D33" s="27" t="s">
        <v>239</v>
      </c>
      <c r="E33" s="27" t="s">
        <v>463</v>
      </c>
      <c r="F33" s="27" t="s">
        <v>464</v>
      </c>
      <c r="G33" s="27" t="s">
        <v>207</v>
      </c>
      <c r="H33" s="28">
        <v>109</v>
      </c>
      <c r="I33" s="27" t="s">
        <v>132</v>
      </c>
      <c r="J33" s="27" t="s">
        <v>124</v>
      </c>
      <c r="K33" s="29" t="s">
        <v>238</v>
      </c>
      <c r="L33" s="29" t="s">
        <v>1125</v>
      </c>
      <c r="M33" s="30">
        <v>109</v>
      </c>
      <c r="N33" s="30">
        <v>138</v>
      </c>
      <c r="O33" s="31">
        <v>1.2660550458715596</v>
      </c>
      <c r="P33" s="31">
        <v>1.2660550458715596</v>
      </c>
      <c r="Q33" s="44" t="s">
        <v>1155</v>
      </c>
    </row>
    <row r="34" spans="1:17" ht="95.25" thickTop="1" thickBot="1" x14ac:dyDescent="0.3">
      <c r="A34" s="25">
        <v>235</v>
      </c>
      <c r="B34" s="26" t="s">
        <v>460</v>
      </c>
      <c r="C34" s="27" t="s">
        <v>194</v>
      </c>
      <c r="D34" s="27" t="s">
        <v>389</v>
      </c>
      <c r="E34" s="27" t="s">
        <v>246</v>
      </c>
      <c r="F34" s="27" t="s">
        <v>247</v>
      </c>
      <c r="G34" s="27" t="s">
        <v>440</v>
      </c>
      <c r="H34" s="28">
        <v>16728000000</v>
      </c>
      <c r="I34" s="27" t="s">
        <v>123</v>
      </c>
      <c r="J34" s="27" t="s">
        <v>124</v>
      </c>
      <c r="K34" s="29" t="s">
        <v>36</v>
      </c>
      <c r="L34" s="29" t="s">
        <v>1122</v>
      </c>
      <c r="M34" s="30">
        <v>16728000000</v>
      </c>
      <c r="N34" s="30">
        <v>17548387975</v>
      </c>
      <c r="O34" s="31">
        <v>1.0490428009923483</v>
      </c>
      <c r="P34" s="31">
        <v>1.0490428009923483</v>
      </c>
      <c r="Q34" s="44" t="s">
        <v>1156</v>
      </c>
    </row>
    <row r="35" spans="1:17" ht="76.5" thickTop="1" thickBot="1" x14ac:dyDescent="0.3">
      <c r="A35" s="25">
        <v>135</v>
      </c>
      <c r="B35" s="26" t="s">
        <v>460</v>
      </c>
      <c r="C35" s="27" t="s">
        <v>203</v>
      </c>
      <c r="D35" s="27" t="s">
        <v>465</v>
      </c>
      <c r="E35" s="27" t="s">
        <v>465</v>
      </c>
      <c r="F35" s="27" t="s">
        <v>466</v>
      </c>
      <c r="G35" s="27" t="s">
        <v>207</v>
      </c>
      <c r="H35" s="28">
        <v>20</v>
      </c>
      <c r="I35" s="27" t="s">
        <v>132</v>
      </c>
      <c r="J35" s="27" t="s">
        <v>124</v>
      </c>
      <c r="K35" s="29" t="s">
        <v>238</v>
      </c>
      <c r="L35" s="29" t="s">
        <v>1125</v>
      </c>
      <c r="M35" s="30">
        <v>20</v>
      </c>
      <c r="N35" s="30">
        <v>29</v>
      </c>
      <c r="O35" s="31">
        <v>1.45</v>
      </c>
      <c r="P35" s="31">
        <v>1.45</v>
      </c>
      <c r="Q35" s="44" t="s">
        <v>1157</v>
      </c>
    </row>
    <row r="36" spans="1:17" ht="226.5" thickTop="1" thickBot="1" x14ac:dyDescent="0.3">
      <c r="A36" s="25">
        <v>104</v>
      </c>
      <c r="B36" s="26" t="s">
        <v>460</v>
      </c>
      <c r="C36" s="27" t="s">
        <v>194</v>
      </c>
      <c r="D36" s="27" t="s">
        <v>319</v>
      </c>
      <c r="E36" s="27" t="s">
        <v>320</v>
      </c>
      <c r="F36" s="27" t="s">
        <v>467</v>
      </c>
      <c r="G36" s="27" t="s">
        <v>122</v>
      </c>
      <c r="H36" s="106">
        <v>0.60780000000000001</v>
      </c>
      <c r="I36" s="27" t="s">
        <v>123</v>
      </c>
      <c r="J36" s="27" t="s">
        <v>261</v>
      </c>
      <c r="K36" s="29" t="s">
        <v>87</v>
      </c>
      <c r="L36" s="29" t="s">
        <v>583</v>
      </c>
      <c r="M36" s="30">
        <v>0.60780000000000001</v>
      </c>
      <c r="N36" s="30">
        <v>0.76880000000000004</v>
      </c>
      <c r="O36" s="31">
        <v>1.2648897663705168</v>
      </c>
      <c r="P36" s="31">
        <v>1.2648897663705168</v>
      </c>
      <c r="Q36" s="44" t="s">
        <v>1158</v>
      </c>
    </row>
    <row r="37" spans="1:17" ht="76.5" thickTop="1" thickBot="1" x14ac:dyDescent="0.3">
      <c r="A37" s="25">
        <v>36</v>
      </c>
      <c r="B37" s="26" t="s">
        <v>460</v>
      </c>
      <c r="C37" s="27" t="s">
        <v>194</v>
      </c>
      <c r="D37" s="27" t="s">
        <v>198</v>
      </c>
      <c r="E37" s="27" t="s">
        <v>195</v>
      </c>
      <c r="F37" s="27" t="s">
        <v>196</v>
      </c>
      <c r="G37" s="27" t="s">
        <v>122</v>
      </c>
      <c r="H37" s="28">
        <v>0.01</v>
      </c>
      <c r="I37" s="27" t="s">
        <v>123</v>
      </c>
      <c r="J37" s="27" t="s">
        <v>126</v>
      </c>
      <c r="K37" s="29" t="s">
        <v>18</v>
      </c>
      <c r="L37" s="29" t="s">
        <v>1135</v>
      </c>
      <c r="M37" s="30">
        <v>0.01</v>
      </c>
      <c r="N37" s="30">
        <v>1.737777777777778E-2</v>
      </c>
      <c r="O37" s="31">
        <v>1.7377777777777781</v>
      </c>
      <c r="P37" s="31">
        <v>1.7377777777777781</v>
      </c>
      <c r="Q37" s="44" t="s">
        <v>1159</v>
      </c>
    </row>
    <row r="38" spans="1:17" ht="48.75" thickTop="1" thickBot="1" x14ac:dyDescent="0.3">
      <c r="A38" s="25">
        <v>62</v>
      </c>
      <c r="B38" s="26" t="s">
        <v>460</v>
      </c>
      <c r="C38" s="27" t="s">
        <v>194</v>
      </c>
      <c r="D38" s="27" t="s">
        <v>389</v>
      </c>
      <c r="E38" s="27" t="s">
        <v>478</v>
      </c>
      <c r="F38" s="27" t="s">
        <v>479</v>
      </c>
      <c r="G38" s="27" t="s">
        <v>207</v>
      </c>
      <c r="H38" s="28">
        <v>1</v>
      </c>
      <c r="I38" s="27" t="s">
        <v>123</v>
      </c>
      <c r="J38" s="27" t="s">
        <v>124</v>
      </c>
      <c r="K38" s="29" t="s">
        <v>38</v>
      </c>
      <c r="L38" s="29" t="s">
        <v>1122</v>
      </c>
      <c r="M38" s="30">
        <v>1</v>
      </c>
      <c r="N38" s="30">
        <v>1</v>
      </c>
      <c r="O38" s="31">
        <v>1</v>
      </c>
      <c r="P38" s="31">
        <v>1</v>
      </c>
      <c r="Q38" s="44" t="s">
        <v>1160</v>
      </c>
    </row>
    <row r="39" spans="1:17" ht="207.75" thickTop="1" thickBot="1" x14ac:dyDescent="0.3">
      <c r="A39" s="25">
        <v>18</v>
      </c>
      <c r="B39" s="26" t="s">
        <v>460</v>
      </c>
      <c r="C39" s="27" t="s">
        <v>203</v>
      </c>
      <c r="D39" s="27" t="s">
        <v>256</v>
      </c>
      <c r="E39" s="27" t="s">
        <v>1032</v>
      </c>
      <c r="F39" s="27" t="s">
        <v>468</v>
      </c>
      <c r="G39" s="27" t="s">
        <v>122</v>
      </c>
      <c r="H39" s="28">
        <v>1</v>
      </c>
      <c r="I39" s="27" t="s">
        <v>132</v>
      </c>
      <c r="J39" s="27" t="s">
        <v>124</v>
      </c>
      <c r="K39" s="29" t="s">
        <v>238</v>
      </c>
      <c r="L39" s="29" t="s">
        <v>1125</v>
      </c>
      <c r="M39" s="30">
        <v>1</v>
      </c>
      <c r="N39" s="30">
        <v>1</v>
      </c>
      <c r="O39" s="31">
        <v>1</v>
      </c>
      <c r="P39" s="31">
        <v>1</v>
      </c>
      <c r="Q39" s="44" t="s">
        <v>1161</v>
      </c>
    </row>
    <row r="40" spans="1:17" ht="132.75" thickTop="1" thickBot="1" x14ac:dyDescent="0.3">
      <c r="A40" s="25">
        <v>37</v>
      </c>
      <c r="B40" s="26" t="s">
        <v>460</v>
      </c>
      <c r="C40" s="27" t="s">
        <v>194</v>
      </c>
      <c r="D40" s="27" t="s">
        <v>198</v>
      </c>
      <c r="E40" s="27" t="s">
        <v>199</v>
      </c>
      <c r="F40" s="27" t="s">
        <v>200</v>
      </c>
      <c r="G40" s="27" t="s">
        <v>122</v>
      </c>
      <c r="H40" s="28">
        <v>0.03</v>
      </c>
      <c r="I40" s="27" t="s">
        <v>123</v>
      </c>
      <c r="J40" s="27" t="s">
        <v>126</v>
      </c>
      <c r="K40" s="29" t="s">
        <v>18</v>
      </c>
      <c r="L40" s="29" t="s">
        <v>1135</v>
      </c>
      <c r="M40" s="30">
        <v>0.03</v>
      </c>
      <c r="N40" s="30">
        <v>5.4341666666666656E-2</v>
      </c>
      <c r="O40" s="31">
        <v>1.8113888888888887</v>
      </c>
      <c r="P40" s="31">
        <v>1.8113888888888887</v>
      </c>
      <c r="Q40" s="44" t="s">
        <v>1162</v>
      </c>
    </row>
    <row r="41" spans="1:17" ht="76.5" thickTop="1" thickBot="1" x14ac:dyDescent="0.3">
      <c r="A41" s="25">
        <v>142</v>
      </c>
      <c r="B41" s="26" t="s">
        <v>460</v>
      </c>
      <c r="C41" s="27" t="s">
        <v>203</v>
      </c>
      <c r="D41" s="27" t="s">
        <v>497</v>
      </c>
      <c r="E41" s="27" t="s">
        <v>498</v>
      </c>
      <c r="F41" s="27" t="s">
        <v>499</v>
      </c>
      <c r="G41" s="27" t="s">
        <v>122</v>
      </c>
      <c r="H41" s="28">
        <v>1</v>
      </c>
      <c r="I41" s="27" t="s">
        <v>130</v>
      </c>
      <c r="J41" s="27" t="s">
        <v>124</v>
      </c>
      <c r="K41" s="29" t="s">
        <v>36</v>
      </c>
      <c r="L41" s="29" t="s">
        <v>1122</v>
      </c>
      <c r="M41" s="30">
        <v>1</v>
      </c>
      <c r="N41" s="30">
        <v>1</v>
      </c>
      <c r="O41" s="31">
        <v>1</v>
      </c>
      <c r="P41" s="31">
        <v>1</v>
      </c>
      <c r="Q41" s="344" t="s">
        <v>1163</v>
      </c>
    </row>
    <row r="42" spans="1:17" ht="64.5" thickTop="1" thickBot="1" x14ac:dyDescent="0.3">
      <c r="A42" s="25">
        <v>10</v>
      </c>
      <c r="B42" s="26" t="s">
        <v>460</v>
      </c>
      <c r="C42" s="27" t="s">
        <v>160</v>
      </c>
      <c r="D42" s="27" t="s">
        <v>405</v>
      </c>
      <c r="E42" s="27" t="s">
        <v>469</v>
      </c>
      <c r="F42" s="27" t="s">
        <v>470</v>
      </c>
      <c r="G42" s="27" t="s">
        <v>207</v>
      </c>
      <c r="H42" s="28">
        <v>7</v>
      </c>
      <c r="I42" s="27" t="s">
        <v>132</v>
      </c>
      <c r="J42" s="27" t="s">
        <v>124</v>
      </c>
      <c r="K42" s="29" t="s">
        <v>270</v>
      </c>
      <c r="L42" s="29" t="s">
        <v>1140</v>
      </c>
      <c r="M42" s="30">
        <v>7</v>
      </c>
      <c r="N42" s="30">
        <v>8</v>
      </c>
      <c r="O42" s="31">
        <v>1.1428571428571428</v>
      </c>
      <c r="P42" s="31">
        <v>1.1428571428571428</v>
      </c>
      <c r="Q42" s="44" t="s">
        <v>1164</v>
      </c>
    </row>
    <row r="43" spans="1:17" ht="57.75" thickTop="1" thickBot="1" x14ac:dyDescent="0.3">
      <c r="A43" s="25">
        <v>11</v>
      </c>
      <c r="B43" s="26" t="s">
        <v>460</v>
      </c>
      <c r="C43" s="27" t="s">
        <v>203</v>
      </c>
      <c r="D43" s="27" t="s">
        <v>471</v>
      </c>
      <c r="E43" s="27" t="s">
        <v>472</v>
      </c>
      <c r="F43" s="27" t="s">
        <v>473</v>
      </c>
      <c r="G43" s="27" t="s">
        <v>207</v>
      </c>
      <c r="H43" s="28">
        <v>1100</v>
      </c>
      <c r="I43" s="27" t="s">
        <v>123</v>
      </c>
      <c r="J43" s="27" t="s">
        <v>124</v>
      </c>
      <c r="K43" s="29" t="s">
        <v>49</v>
      </c>
      <c r="L43" s="29" t="s">
        <v>1140</v>
      </c>
      <c r="M43" s="30">
        <v>1100</v>
      </c>
      <c r="N43" s="30">
        <v>3207</v>
      </c>
      <c r="O43" s="31">
        <v>2.9154545454545455</v>
      </c>
      <c r="P43" s="31">
        <v>2</v>
      </c>
      <c r="Q43" s="44" t="s">
        <v>1165</v>
      </c>
    </row>
    <row r="44" spans="1:17" ht="57.75" thickTop="1" thickBot="1" x14ac:dyDescent="0.3">
      <c r="A44" s="25">
        <v>144</v>
      </c>
      <c r="B44" s="26" t="s">
        <v>460</v>
      </c>
      <c r="C44" s="27" t="s">
        <v>203</v>
      </c>
      <c r="D44" s="27" t="s">
        <v>500</v>
      </c>
      <c r="E44" s="27" t="s">
        <v>501</v>
      </c>
      <c r="F44" s="27" t="s">
        <v>502</v>
      </c>
      <c r="G44" s="27" t="s">
        <v>122</v>
      </c>
      <c r="H44" s="28">
        <v>1</v>
      </c>
      <c r="I44" s="27" t="s">
        <v>130</v>
      </c>
      <c r="J44" s="27" t="s">
        <v>124</v>
      </c>
      <c r="K44" s="29" t="s">
        <v>36</v>
      </c>
      <c r="L44" s="29" t="s">
        <v>1122</v>
      </c>
      <c r="M44" s="30">
        <v>1</v>
      </c>
      <c r="N44" s="30">
        <v>1</v>
      </c>
      <c r="O44" s="31">
        <v>1</v>
      </c>
      <c r="P44" s="31">
        <v>1</v>
      </c>
      <c r="Q44" s="44" t="s">
        <v>1166</v>
      </c>
    </row>
    <row r="45" spans="1:17" ht="57.75" thickTop="1" thickBot="1" x14ac:dyDescent="0.3">
      <c r="A45" s="25">
        <v>12</v>
      </c>
      <c r="B45" s="26" t="s">
        <v>460</v>
      </c>
      <c r="C45" s="27" t="s">
        <v>203</v>
      </c>
      <c r="D45" s="27" t="s">
        <v>475</v>
      </c>
      <c r="E45" s="27" t="s">
        <v>476</v>
      </c>
      <c r="F45" s="27" t="s">
        <v>477</v>
      </c>
      <c r="G45" s="27" t="s">
        <v>207</v>
      </c>
      <c r="H45" s="28">
        <v>700</v>
      </c>
      <c r="I45" s="27" t="s">
        <v>123</v>
      </c>
      <c r="J45" s="27" t="s">
        <v>124</v>
      </c>
      <c r="K45" s="29" t="s">
        <v>49</v>
      </c>
      <c r="L45" s="29" t="s">
        <v>1140</v>
      </c>
      <c r="M45" s="30">
        <v>700</v>
      </c>
      <c r="N45" s="30">
        <v>675</v>
      </c>
      <c r="O45" s="31">
        <v>0.9642857142857143</v>
      </c>
      <c r="P45" s="31">
        <v>0.9642857142857143</v>
      </c>
      <c r="Q45" s="44" t="s">
        <v>1167</v>
      </c>
    </row>
    <row r="46" spans="1:17" ht="48.75" thickTop="1" thickBot="1" x14ac:dyDescent="0.3">
      <c r="A46" s="25">
        <v>23</v>
      </c>
      <c r="B46" s="26" t="s">
        <v>460</v>
      </c>
      <c r="C46" s="27" t="s">
        <v>194</v>
      </c>
      <c r="D46" s="27" t="s">
        <v>389</v>
      </c>
      <c r="E46" s="27" t="s">
        <v>478</v>
      </c>
      <c r="F46" s="27" t="s">
        <v>479</v>
      </c>
      <c r="G46" s="27" t="s">
        <v>207</v>
      </c>
      <c r="H46" s="28">
        <v>1</v>
      </c>
      <c r="I46" s="27" t="s">
        <v>123</v>
      </c>
      <c r="J46" s="27" t="s">
        <v>124</v>
      </c>
      <c r="K46" s="29" t="s">
        <v>36</v>
      </c>
      <c r="L46" s="29" t="s">
        <v>1122</v>
      </c>
      <c r="M46" s="30">
        <v>1</v>
      </c>
      <c r="N46" s="30">
        <v>1</v>
      </c>
      <c r="O46" s="31">
        <v>1</v>
      </c>
      <c r="P46" s="31">
        <v>1</v>
      </c>
      <c r="Q46" s="44" t="s">
        <v>1168</v>
      </c>
    </row>
    <row r="47" spans="1:17" ht="57.75" thickTop="1" thickBot="1" x14ac:dyDescent="0.3">
      <c r="A47" s="25">
        <v>69</v>
      </c>
      <c r="B47" s="26" t="s">
        <v>480</v>
      </c>
      <c r="C47" s="27" t="s">
        <v>160</v>
      </c>
      <c r="D47" s="27" t="s">
        <v>169</v>
      </c>
      <c r="E47" s="27" t="s">
        <v>170</v>
      </c>
      <c r="F47" s="27" t="s">
        <v>386</v>
      </c>
      <c r="G47" s="27" t="s">
        <v>122</v>
      </c>
      <c r="H47" s="28">
        <v>1</v>
      </c>
      <c r="I47" s="27" t="s">
        <v>132</v>
      </c>
      <c r="J47" s="27" t="s">
        <v>126</v>
      </c>
      <c r="K47" s="29" t="s">
        <v>13</v>
      </c>
      <c r="L47" s="29" t="s">
        <v>1120</v>
      </c>
      <c r="M47" s="30">
        <v>1</v>
      </c>
      <c r="N47" s="30">
        <v>1</v>
      </c>
      <c r="O47" s="31">
        <v>1</v>
      </c>
      <c r="P47" s="31">
        <v>1</v>
      </c>
      <c r="Q47" s="44" t="s">
        <v>415</v>
      </c>
    </row>
    <row r="48" spans="1:17" ht="57.75" thickTop="1" thickBot="1" x14ac:dyDescent="0.3">
      <c r="A48" s="25">
        <v>75</v>
      </c>
      <c r="B48" s="26" t="s">
        <v>480</v>
      </c>
      <c r="C48" s="27" t="s">
        <v>160</v>
      </c>
      <c r="D48" s="27" t="s">
        <v>364</v>
      </c>
      <c r="E48" s="27" t="s">
        <v>377</v>
      </c>
      <c r="F48" s="27" t="s">
        <v>166</v>
      </c>
      <c r="G48" s="27" t="s">
        <v>122</v>
      </c>
      <c r="H48" s="28">
        <v>1</v>
      </c>
      <c r="I48" s="27" t="s">
        <v>132</v>
      </c>
      <c r="J48" s="27" t="s">
        <v>126</v>
      </c>
      <c r="K48" s="29" t="s">
        <v>11</v>
      </c>
      <c r="L48" s="29" t="s">
        <v>1120</v>
      </c>
      <c r="M48" s="30">
        <v>1</v>
      </c>
      <c r="N48" s="30">
        <v>1</v>
      </c>
      <c r="O48" s="31">
        <v>1</v>
      </c>
      <c r="P48" s="31">
        <v>1</v>
      </c>
      <c r="Q48" s="354" t="s">
        <v>1169</v>
      </c>
    </row>
    <row r="49" spans="1:17" ht="48.75" thickTop="1" thickBot="1" x14ac:dyDescent="0.3">
      <c r="A49" s="25">
        <v>67</v>
      </c>
      <c r="B49" s="26" t="s">
        <v>480</v>
      </c>
      <c r="C49" s="27" t="s">
        <v>149</v>
      </c>
      <c r="D49" s="27" t="s">
        <v>461</v>
      </c>
      <c r="E49" s="27" t="s">
        <v>175</v>
      </c>
      <c r="F49" s="27" t="s">
        <v>176</v>
      </c>
      <c r="G49" s="27" t="s">
        <v>122</v>
      </c>
      <c r="H49" s="28">
        <v>1</v>
      </c>
      <c r="I49" s="27" t="s">
        <v>173</v>
      </c>
      <c r="J49" s="27" t="s">
        <v>126</v>
      </c>
      <c r="K49" s="29" t="s">
        <v>15</v>
      </c>
      <c r="L49" s="29" t="s">
        <v>1120</v>
      </c>
      <c r="M49" s="30">
        <v>1</v>
      </c>
      <c r="N49" s="30">
        <v>0.94333333333333336</v>
      </c>
      <c r="O49" s="31">
        <v>0.94333333333333336</v>
      </c>
      <c r="P49" s="31">
        <v>0.94333333333333336</v>
      </c>
      <c r="Q49" s="354" t="s">
        <v>1170</v>
      </c>
    </row>
    <row r="50" spans="1:17" ht="48.75" thickTop="1" thickBot="1" x14ac:dyDescent="0.3">
      <c r="A50" s="25">
        <v>72</v>
      </c>
      <c r="B50" s="26" t="s">
        <v>480</v>
      </c>
      <c r="C50" s="27" t="s">
        <v>149</v>
      </c>
      <c r="D50" s="27" t="s">
        <v>461</v>
      </c>
      <c r="E50" s="27" t="s">
        <v>481</v>
      </c>
      <c r="F50" s="27" t="s">
        <v>482</v>
      </c>
      <c r="G50" s="27" t="s">
        <v>122</v>
      </c>
      <c r="H50" s="28">
        <v>0.75</v>
      </c>
      <c r="I50" s="27" t="s">
        <v>153</v>
      </c>
      <c r="J50" s="27" t="s">
        <v>126</v>
      </c>
      <c r="K50" s="29" t="s">
        <v>13</v>
      </c>
      <c r="L50" s="29" t="s">
        <v>1120</v>
      </c>
      <c r="M50" s="30">
        <v>0.75</v>
      </c>
      <c r="N50" s="30">
        <v>1</v>
      </c>
      <c r="O50" s="31">
        <v>1.3333333333333333</v>
      </c>
      <c r="P50" s="31">
        <v>1.3333333333333333</v>
      </c>
      <c r="Q50" s="354" t="s">
        <v>586</v>
      </c>
    </row>
    <row r="51" spans="1:17" ht="64.5" thickTop="1" thickBot="1" x14ac:dyDescent="0.3">
      <c r="A51" s="25">
        <v>68</v>
      </c>
      <c r="B51" s="26" t="s">
        <v>480</v>
      </c>
      <c r="C51" s="27" t="s">
        <v>149</v>
      </c>
      <c r="D51" s="27" t="s">
        <v>461</v>
      </c>
      <c r="E51" s="27" t="s">
        <v>483</v>
      </c>
      <c r="F51" s="27" t="s">
        <v>484</v>
      </c>
      <c r="G51" s="27" t="s">
        <v>122</v>
      </c>
      <c r="H51" s="28">
        <v>1</v>
      </c>
      <c r="I51" s="27" t="s">
        <v>153</v>
      </c>
      <c r="J51" s="27" t="s">
        <v>126</v>
      </c>
      <c r="K51" s="29" t="s">
        <v>15</v>
      </c>
      <c r="L51" s="29" t="s">
        <v>1120</v>
      </c>
      <c r="M51" s="30">
        <v>1</v>
      </c>
      <c r="N51" s="30">
        <v>0.875</v>
      </c>
      <c r="O51" s="31">
        <v>0.875</v>
      </c>
      <c r="P51" s="31">
        <v>0.875</v>
      </c>
      <c r="Q51" s="354" t="s">
        <v>1171</v>
      </c>
    </row>
    <row r="52" spans="1:17" ht="48.75" thickTop="1" thickBot="1" x14ac:dyDescent="0.3">
      <c r="A52" s="25">
        <v>64</v>
      </c>
      <c r="B52" s="26" t="s">
        <v>480</v>
      </c>
      <c r="C52" s="27" t="s">
        <v>149</v>
      </c>
      <c r="D52" s="27" t="s">
        <v>150</v>
      </c>
      <c r="E52" s="27" t="s">
        <v>151</v>
      </c>
      <c r="F52" s="27" t="s">
        <v>152</v>
      </c>
      <c r="G52" s="27" t="s">
        <v>122</v>
      </c>
      <c r="H52" s="28">
        <v>1</v>
      </c>
      <c r="I52" s="27" t="s">
        <v>153</v>
      </c>
      <c r="J52" s="27" t="s">
        <v>126</v>
      </c>
      <c r="K52" s="29" t="s">
        <v>7</v>
      </c>
      <c r="L52" s="29" t="s">
        <v>1120</v>
      </c>
      <c r="M52" s="30">
        <v>1</v>
      </c>
      <c r="N52" s="30">
        <v>1</v>
      </c>
      <c r="O52" s="31">
        <v>1</v>
      </c>
      <c r="P52" s="31">
        <v>1</v>
      </c>
      <c r="Q52" s="354" t="s">
        <v>587</v>
      </c>
    </row>
    <row r="53" spans="1:17" ht="95.25" thickTop="1" thickBot="1" x14ac:dyDescent="0.3">
      <c r="A53" s="25">
        <v>105</v>
      </c>
      <c r="B53" s="26" t="s">
        <v>485</v>
      </c>
      <c r="C53" s="27" t="s">
        <v>154</v>
      </c>
      <c r="D53" s="27" t="s">
        <v>165</v>
      </c>
      <c r="E53" s="27" t="s">
        <v>155</v>
      </c>
      <c r="F53" s="27" t="s">
        <v>486</v>
      </c>
      <c r="G53" s="27" t="s">
        <v>122</v>
      </c>
      <c r="H53" s="28">
        <v>0.9</v>
      </c>
      <c r="I53" s="27" t="s">
        <v>132</v>
      </c>
      <c r="J53" s="27" t="s">
        <v>126</v>
      </c>
      <c r="K53" s="29" t="s">
        <v>87</v>
      </c>
      <c r="L53" s="29" t="s">
        <v>1172</v>
      </c>
      <c r="M53" s="30">
        <v>0.9</v>
      </c>
      <c r="N53" s="30">
        <v>1.1233333333333333</v>
      </c>
      <c r="O53" s="31">
        <v>1.248148148148148</v>
      </c>
      <c r="P53" s="31">
        <v>1.248148148148148</v>
      </c>
      <c r="Q53" s="44" t="s">
        <v>1173</v>
      </c>
    </row>
    <row r="54" spans="1:17" ht="34.5" thickTop="1" x14ac:dyDescent="0.35">
      <c r="M54" s="320"/>
      <c r="N54" s="320"/>
      <c r="O54" s="317" t="s">
        <v>157</v>
      </c>
      <c r="P54" s="318">
        <v>1.3082785708844351</v>
      </c>
      <c r="Q54" s="319" t="s">
        <v>158</v>
      </c>
    </row>
  </sheetData>
  <sheetProtection algorithmName="SHA-512" hashValue="Sb7shAX2Yj+MFLREQfSnGxeoGH+I9wUWK80q5H3AKUme3TkX2Q0kYL3meivl+PW+W8HN45V7XdbzFePv2ZGHbw==" saltValue="2TzcS074dgTv/w51/WbnXA==" spinCount="100000" sheet="1" formatCells="0" formatColumns="0"/>
  <autoFilter ref="A3:Q53" xr:uid="{00000000-0001-0000-0400-000000000000}"/>
  <conditionalFormatting sqref="B4:B53">
    <cfRule type="containsText" dxfId="461" priority="48" operator="containsText" text="Normatividad al Servicio del Cambio / Procesos">
      <formula>NOT(ISERROR(SEARCH("Normatividad al Servicio del Cambio / Procesos",B4)))</formula>
    </cfRule>
    <cfRule type="containsText" dxfId="460" priority="78" operator="containsText" text="Transparencia y Cercanía al Ciudadano / Grupos de Interés ">
      <formula>NOT(ISERROR(SEARCH("Transparencia y Cercanía al Ciudadano / Grupos de Interés ",B4)))</formula>
    </cfRule>
    <cfRule type="containsText" dxfId="459" priority="79" operator="containsText" text="Apoyo a la Modernización DIAN / Procesos">
      <formula>NOT(ISERROR(SEARCH("Apoyo a la Modernización DIAN / Procesos",B4)))</formula>
    </cfRule>
    <cfRule type="containsText" dxfId="458" priority="80" operator="containsText" text="Transformación Cultural y Gestión del Cambio / Talento Humano">
      <formula>NOT(ISERROR(SEARCH("Transformación Cultural y Gestión del Cambio / Talento Humano",B4)))</formula>
    </cfRule>
    <cfRule type="containsText" dxfId="457" priority="81"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53">
    <cfRule type="containsText" dxfId="456" priority="21" operator="containsText" text="Aprendizaje y Crecimiento / Talento Humano">
      <formula>NOT(ISERROR(SEARCH("Aprendizaje y Crecimiento / Talento Humano",C4)))</formula>
    </cfRule>
    <cfRule type="containsText" dxfId="455" priority="22" operator="containsText" text="Modernización y Gestión Integral de Procesos del Negocio / Procesos">
      <formula>NOT(ISERROR(SEARCH("Modernización y Gestión Integral de Procesos del Negocio / Procesos",C4)))</formula>
    </cfRule>
    <cfRule type="containsText" dxfId="454" priority="23" operator="containsText" text="Transparencia y Cercanía al Ciudadano / Grupos de Interés">
      <formula>NOT(ISERROR(SEARCH("Transparencia y Cercanía al Ciudadano / Grupos de Interés",C4)))</formula>
    </cfRule>
    <cfRule type="containsText" dxfId="453" priority="24" operator="containsText" text="Legitimidad y Sostenibilidad Fiscal / Resultados">
      <formula>NOT(ISERROR(SEARCH("Legitimidad y Sostenibilidad Fiscal / Resultados",C4)))</formula>
    </cfRule>
  </conditionalFormatting>
  <conditionalFormatting sqref="F4:G53">
    <cfRule type="containsText" dxfId="452" priority="64" operator="containsText" text="Aprendizaje y Crecimiento / Talento Humano">
      <formula>NOT(ISERROR(SEARCH("Aprendizaje y Crecimiento / Talento Humano",F4)))</formula>
    </cfRule>
    <cfRule type="containsText" dxfId="451" priority="65" operator="containsText" text="Modernización y Gestión Integral de Procesos del Negocio / Procesos">
      <formula>NOT(ISERROR(SEARCH("Modernización y Gestión Integral de Procesos del Negocio / Procesos",F4)))</formula>
    </cfRule>
    <cfRule type="containsText" dxfId="450" priority="66" operator="containsText" text="Transparencia y Cercanía al Ciudadano / Grupos de Interés">
      <formula>NOT(ISERROR(SEARCH("Transparencia y Cercanía al Ciudadano / Grupos de Interés",F4)))</formula>
    </cfRule>
    <cfRule type="containsText" dxfId="449" priority="67" operator="containsText" text="Legitimidad y Sostenibilidad Fiscal / Resultados">
      <formula>NOT(ISERROR(SEARCH("Legitimidad y Sostenibilidad Fiscal / Resultados",F4)))</formula>
    </cfRule>
  </conditionalFormatting>
  <conditionalFormatting sqref="H4:H53 M4:N53">
    <cfRule type="expression" dxfId="448" priority="53">
      <formula>$G4&lt;&gt;"Porcentaje"</formula>
    </cfRule>
    <cfRule type="expression" dxfId="447" priority="54">
      <formula>$G4="Porcentaje"</formula>
    </cfRule>
  </conditionalFormatting>
  <conditionalFormatting sqref="I4:J53 F10:G51">
    <cfRule type="containsText" dxfId="446" priority="49" operator="containsText" text="Aprendizaje y Crecimiento / Talento Humano">
      <formula>NOT(ISERROR(SEARCH("Aprendizaje y Crecimiento / Talento Humano",F4)))</formula>
    </cfRule>
    <cfRule type="containsText" dxfId="445" priority="50" operator="containsText" text="Modernización y Gestión Integral de Procesos del Negocio / Procesos">
      <formula>NOT(ISERROR(SEARCH("Modernización y Gestión Integral de Procesos del Negocio / Procesos",F4)))</formula>
    </cfRule>
    <cfRule type="containsText" dxfId="444" priority="51" operator="containsText" text="Transparencia y Cercanía al Ciudadano / Grupos de Interés">
      <formula>NOT(ISERROR(SEARCH("Transparencia y Cercanía al Ciudadano / Grupos de Interés",F4)))</formula>
    </cfRule>
    <cfRule type="containsText" dxfId="443" priority="52" operator="containsText" text="Legitimidad y Sostenibilidad Fiscal / Resultados">
      <formula>NOT(ISERROR(SEARCH("Legitimidad y Sostenibilidad Fiscal / Resultados",F4)))</formula>
    </cfRule>
  </conditionalFormatting>
  <conditionalFormatting sqref="O4:O53">
    <cfRule type="containsText" dxfId="442" priority="68" operator="containsText" text="Sin medición en la vigencia">
      <formula>NOT(ISERROR(SEARCH("Sin medición en la vigencia",O4)))</formula>
    </cfRule>
    <cfRule type="cellIs" dxfId="441" priority="69" operator="greaterThan">
      <formula>1.1</formula>
    </cfRule>
    <cfRule type="cellIs" dxfId="440" priority="70" operator="between">
      <formula>100%</formula>
      <formula>110%</formula>
    </cfRule>
    <cfRule type="cellIs" dxfId="439" priority="71" operator="between">
      <formula>70%</formula>
      <formula>99.9999999%</formula>
    </cfRule>
    <cfRule type="cellIs" dxfId="438" priority="72" operator="between">
      <formula>0</formula>
      <formula>0.6999999999999</formula>
    </cfRule>
  </conditionalFormatting>
  <conditionalFormatting sqref="P4:P53">
    <cfRule type="cellIs" dxfId="437" priority="74" operator="greaterThan">
      <formula>1.1</formula>
    </cfRule>
    <cfRule type="cellIs" dxfId="436" priority="75" operator="between">
      <formula>100%</formula>
      <formula>110%</formula>
    </cfRule>
    <cfRule type="cellIs" dxfId="435" priority="76" operator="between">
      <formula>70%</formula>
      <formula>99.9999999%</formula>
    </cfRule>
    <cfRule type="cellIs" dxfId="434" priority="77" operator="between">
      <formula>0</formula>
      <formula>0.6999999999999</formula>
    </cfRule>
  </conditionalFormatting>
  <hyperlinks>
    <hyperlink ref="Q54" location="Principal!A1" display="volver al índice" xr:uid="{6057A6BB-2004-4A28-AAD5-453F4462A965}"/>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73" operator="containsText" id="{B34F4D6F-D25C-499A-8D5D-B87F90D88D27}">
            <xm:f>NOT(ISERROR(SEARCH("-",P4)))</xm:f>
            <xm:f>"-"</xm:f>
            <x14:dxf>
              <fill>
                <patternFill>
                  <bgColor rgb="FF000000"/>
                </patternFill>
              </fill>
            </x14:dxf>
          </x14:cfRule>
          <xm:sqref>P4:P53</xm:sqref>
        </x14:conditionalFormatting>
      </x14:conditionalFormattings>
    </ext>
  </extLst>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BDCD-BDED-416A-925B-5FF959541C31}">
  <sheetPr codeName="Sheet37">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23</v>
      </c>
      <c r="E1" s="9" t="s">
        <v>605</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48.75" thickTop="1" thickBot="1" x14ac:dyDescent="0.3">
      <c r="A4" s="25">
        <v>56</v>
      </c>
      <c r="B4" s="26" t="s">
        <v>438</v>
      </c>
      <c r="C4" s="27" t="s">
        <v>127</v>
      </c>
      <c r="D4" s="27" t="s">
        <v>128</v>
      </c>
      <c r="E4" s="27" t="s">
        <v>129</v>
      </c>
      <c r="F4" s="27" t="s">
        <v>441</v>
      </c>
      <c r="G4" s="27" t="s">
        <v>122</v>
      </c>
      <c r="H4" s="28">
        <v>0.66500000000000004</v>
      </c>
      <c r="I4" s="27" t="s">
        <v>130</v>
      </c>
      <c r="J4" s="27" t="s">
        <v>126</v>
      </c>
      <c r="K4" s="29" t="s">
        <v>7</v>
      </c>
      <c r="L4" s="42">
        <v>0</v>
      </c>
      <c r="M4" s="30">
        <v>0.66500000000000004</v>
      </c>
      <c r="N4" s="30">
        <v>1</v>
      </c>
      <c r="O4" s="31">
        <v>1.5037593984962405</v>
      </c>
      <c r="P4" s="31">
        <v>1.5037593984962405</v>
      </c>
      <c r="Q4" s="350" t="s">
        <v>1267</v>
      </c>
    </row>
    <row r="5" spans="1:17" ht="57.75" thickTop="1" thickBot="1" x14ac:dyDescent="0.3">
      <c r="A5" s="25">
        <v>132</v>
      </c>
      <c r="B5" s="26" t="s">
        <v>438</v>
      </c>
      <c r="C5" s="27" t="s">
        <v>127</v>
      </c>
      <c r="D5" s="27" t="s">
        <v>358</v>
      </c>
      <c r="E5" s="27" t="s">
        <v>442</v>
      </c>
      <c r="F5" s="27" t="s">
        <v>442</v>
      </c>
      <c r="G5" s="27" t="s">
        <v>231</v>
      </c>
      <c r="H5" s="28">
        <v>34800000000</v>
      </c>
      <c r="I5" s="27" t="s">
        <v>123</v>
      </c>
      <c r="J5" s="27" t="s">
        <v>124</v>
      </c>
      <c r="K5" s="29" t="s">
        <v>238</v>
      </c>
      <c r="L5" s="42">
        <v>0</v>
      </c>
      <c r="M5" s="30">
        <v>34800000000</v>
      </c>
      <c r="N5" s="30">
        <v>32130934214</v>
      </c>
      <c r="O5" s="31">
        <v>0.92330270729885056</v>
      </c>
      <c r="P5" s="31">
        <v>0.92330270729885056</v>
      </c>
      <c r="Q5" s="351" t="s">
        <v>1268</v>
      </c>
    </row>
    <row r="6" spans="1:17" ht="39" thickTop="1" thickBot="1" x14ac:dyDescent="0.3">
      <c r="A6" s="25">
        <v>65</v>
      </c>
      <c r="B6" s="26" t="s">
        <v>438</v>
      </c>
      <c r="C6" s="27" t="s">
        <v>127</v>
      </c>
      <c r="D6" s="27" t="s">
        <v>128</v>
      </c>
      <c r="E6" s="27" t="s">
        <v>359</v>
      </c>
      <c r="F6" s="27" t="s">
        <v>360</v>
      </c>
      <c r="G6" s="27" t="s">
        <v>122</v>
      </c>
      <c r="H6" s="28">
        <v>1</v>
      </c>
      <c r="I6" s="27" t="s">
        <v>132</v>
      </c>
      <c r="J6" s="27" t="s">
        <v>126</v>
      </c>
      <c r="K6" s="29" t="s">
        <v>15</v>
      </c>
      <c r="L6" s="42">
        <v>0</v>
      </c>
      <c r="M6" s="30">
        <v>1</v>
      </c>
      <c r="N6" s="30">
        <v>1</v>
      </c>
      <c r="O6" s="31">
        <v>1</v>
      </c>
      <c r="P6" s="31">
        <v>1</v>
      </c>
      <c r="Q6" s="351" t="s">
        <v>1269</v>
      </c>
    </row>
    <row r="7" spans="1:17" ht="114" thickTop="1" thickBot="1" x14ac:dyDescent="0.3">
      <c r="A7" s="25">
        <v>2</v>
      </c>
      <c r="B7" s="26" t="s">
        <v>438</v>
      </c>
      <c r="C7" s="27" t="s">
        <v>127</v>
      </c>
      <c r="D7" s="27" t="s">
        <v>265</v>
      </c>
      <c r="E7" s="27" t="s">
        <v>444</v>
      </c>
      <c r="F7" s="27" t="s">
        <v>445</v>
      </c>
      <c r="G7" s="27" t="s">
        <v>440</v>
      </c>
      <c r="H7" s="28">
        <v>115408.71548091558</v>
      </c>
      <c r="I7" s="27" t="s">
        <v>123</v>
      </c>
      <c r="J7" s="27" t="s">
        <v>124</v>
      </c>
      <c r="K7" s="29" t="s">
        <v>45</v>
      </c>
      <c r="L7" s="42">
        <v>0</v>
      </c>
      <c r="M7" s="30">
        <v>115408.71548091558</v>
      </c>
      <c r="N7" s="30">
        <v>104649.50000000001</v>
      </c>
      <c r="O7" s="31">
        <v>0.90677293793556912</v>
      </c>
      <c r="P7" s="31">
        <v>0.90677293793556912</v>
      </c>
      <c r="Q7" s="351" t="s">
        <v>1270</v>
      </c>
    </row>
    <row r="8" spans="1:17" ht="57.75" thickTop="1" thickBot="1" x14ac:dyDescent="0.3">
      <c r="A8" s="25">
        <v>133</v>
      </c>
      <c r="B8" s="26" t="s">
        <v>438</v>
      </c>
      <c r="C8" s="27" t="s">
        <v>127</v>
      </c>
      <c r="D8" s="27" t="s">
        <v>358</v>
      </c>
      <c r="E8" s="27" t="s">
        <v>237</v>
      </c>
      <c r="F8" s="27" t="s">
        <v>237</v>
      </c>
      <c r="G8" s="27" t="s">
        <v>231</v>
      </c>
      <c r="H8" s="28">
        <v>23168000000</v>
      </c>
      <c r="I8" s="27" t="s">
        <v>123</v>
      </c>
      <c r="J8" s="27" t="s">
        <v>124</v>
      </c>
      <c r="K8" s="29" t="s">
        <v>238</v>
      </c>
      <c r="L8" s="42">
        <v>0</v>
      </c>
      <c r="M8" s="30">
        <v>23168000000</v>
      </c>
      <c r="N8" s="30">
        <v>25160050912</v>
      </c>
      <c r="O8" s="31">
        <v>1.0859828604972375</v>
      </c>
      <c r="P8" s="31">
        <v>1.0859828604972375</v>
      </c>
      <c r="Q8" s="351" t="s">
        <v>1271</v>
      </c>
    </row>
    <row r="9" spans="1:17" ht="64.5" thickTop="1" thickBot="1" x14ac:dyDescent="0.3">
      <c r="A9" s="25">
        <v>66</v>
      </c>
      <c r="B9" s="26" t="s">
        <v>438</v>
      </c>
      <c r="C9" s="27" t="s">
        <v>127</v>
      </c>
      <c r="D9" s="27" t="s">
        <v>128</v>
      </c>
      <c r="E9" s="27" t="s">
        <v>361</v>
      </c>
      <c r="F9" s="27" t="s">
        <v>383</v>
      </c>
      <c r="G9" s="27" t="s">
        <v>122</v>
      </c>
      <c r="H9" s="28">
        <v>1</v>
      </c>
      <c r="I9" s="27" t="s">
        <v>132</v>
      </c>
      <c r="J9" s="27" t="s">
        <v>126</v>
      </c>
      <c r="K9" s="29" t="s">
        <v>15</v>
      </c>
      <c r="L9" s="42">
        <v>0</v>
      </c>
      <c r="M9" s="30">
        <v>1</v>
      </c>
      <c r="N9" s="30">
        <v>1</v>
      </c>
      <c r="O9" s="31">
        <v>1</v>
      </c>
      <c r="P9" s="31">
        <v>1</v>
      </c>
      <c r="Q9" s="351" t="s">
        <v>1272</v>
      </c>
    </row>
    <row r="10" spans="1:17" ht="114"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42">
        <v>0</v>
      </c>
      <c r="M10" s="30">
        <v>0.95</v>
      </c>
      <c r="N10" s="30">
        <v>0.97499999999999998</v>
      </c>
      <c r="O10" s="31">
        <v>1.0263157894736843</v>
      </c>
      <c r="P10" s="31">
        <v>1.0263157894736843</v>
      </c>
      <c r="Q10" s="351" t="s">
        <v>1273</v>
      </c>
    </row>
    <row r="11" spans="1:17" ht="57.7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42">
        <v>0</v>
      </c>
      <c r="M11" s="30">
        <v>0.95</v>
      </c>
      <c r="N11" s="30">
        <v>0.88800000000000001</v>
      </c>
      <c r="O11" s="31">
        <v>0.9347368421052632</v>
      </c>
      <c r="P11" s="31">
        <v>0.9347368421052632</v>
      </c>
      <c r="Q11" s="351" t="s">
        <v>1274</v>
      </c>
    </row>
    <row r="12" spans="1:17" ht="57.75" thickTop="1" thickBot="1" x14ac:dyDescent="0.3">
      <c r="A12" s="25">
        <v>4</v>
      </c>
      <c r="B12" s="26" t="s">
        <v>438</v>
      </c>
      <c r="C12" s="27" t="s">
        <v>127</v>
      </c>
      <c r="D12" s="27" t="s">
        <v>268</v>
      </c>
      <c r="E12" s="27" t="s">
        <v>269</v>
      </c>
      <c r="F12" s="27" t="s">
        <v>447</v>
      </c>
      <c r="G12" s="27" t="s">
        <v>207</v>
      </c>
      <c r="H12" s="28">
        <v>296</v>
      </c>
      <c r="I12" s="27" t="s">
        <v>123</v>
      </c>
      <c r="J12" s="27" t="s">
        <v>124</v>
      </c>
      <c r="K12" s="29" t="s">
        <v>45</v>
      </c>
      <c r="L12" s="42">
        <v>0</v>
      </c>
      <c r="M12" s="30">
        <v>296</v>
      </c>
      <c r="N12" s="30">
        <v>326</v>
      </c>
      <c r="O12" s="31">
        <v>1.1013513513513513</v>
      </c>
      <c r="P12" s="31">
        <v>1.1013513513513513</v>
      </c>
      <c r="Q12" s="351" t="s">
        <v>1275</v>
      </c>
    </row>
    <row r="13" spans="1:17" ht="48.75" thickTop="1" thickBot="1" x14ac:dyDescent="0.3">
      <c r="A13" s="25">
        <v>19</v>
      </c>
      <c r="B13" s="26" t="s">
        <v>449</v>
      </c>
      <c r="C13" s="27" t="s">
        <v>160</v>
      </c>
      <c r="D13" s="27" t="s">
        <v>402</v>
      </c>
      <c r="E13" s="27" t="s">
        <v>450</v>
      </c>
      <c r="F13" s="27" t="s">
        <v>451</v>
      </c>
      <c r="G13" s="27" t="s">
        <v>122</v>
      </c>
      <c r="H13" s="28">
        <v>1</v>
      </c>
      <c r="I13" s="27" t="s">
        <v>153</v>
      </c>
      <c r="J13" s="27" t="s">
        <v>261</v>
      </c>
      <c r="K13" s="29" t="s">
        <v>51</v>
      </c>
      <c r="L13" s="42">
        <v>0</v>
      </c>
      <c r="M13" s="30">
        <v>1</v>
      </c>
      <c r="N13" s="30">
        <v>1</v>
      </c>
      <c r="O13" s="31">
        <v>1</v>
      </c>
      <c r="P13" s="31">
        <v>1</v>
      </c>
      <c r="Q13" s="351" t="s">
        <v>1276</v>
      </c>
    </row>
    <row r="14" spans="1:17" ht="95.25" thickTop="1" thickBot="1" x14ac:dyDescent="0.3">
      <c r="A14" s="25">
        <v>20</v>
      </c>
      <c r="B14" s="111" t="s">
        <v>449</v>
      </c>
      <c r="C14" s="112" t="s">
        <v>160</v>
      </c>
      <c r="D14" s="112" t="s">
        <v>402</v>
      </c>
      <c r="E14" s="112" t="s">
        <v>452</v>
      </c>
      <c r="F14" s="112" t="s">
        <v>453</v>
      </c>
      <c r="G14" s="112" t="s">
        <v>122</v>
      </c>
      <c r="H14" s="113">
        <v>1</v>
      </c>
      <c r="I14" s="112" t="s">
        <v>130</v>
      </c>
      <c r="J14" s="112" t="s">
        <v>126</v>
      </c>
      <c r="K14" s="114" t="s">
        <v>51</v>
      </c>
      <c r="L14" s="115">
        <v>0</v>
      </c>
      <c r="M14" s="117">
        <v>1</v>
      </c>
      <c r="N14" s="117">
        <v>0</v>
      </c>
      <c r="O14" s="116" t="s">
        <v>406</v>
      </c>
      <c r="P14" s="116" t="s">
        <v>291</v>
      </c>
      <c r="Q14" s="352" t="s">
        <v>1277</v>
      </c>
    </row>
    <row r="15" spans="1:17" ht="76.5" thickTop="1" thickBot="1" x14ac:dyDescent="0.3">
      <c r="A15" s="25">
        <v>26</v>
      </c>
      <c r="B15" s="26" t="s">
        <v>449</v>
      </c>
      <c r="C15" s="27" t="s">
        <v>160</v>
      </c>
      <c r="D15" s="27" t="s">
        <v>278</v>
      </c>
      <c r="E15" s="27" t="s">
        <v>454</v>
      </c>
      <c r="F15" s="27" t="s">
        <v>455</v>
      </c>
      <c r="G15" s="27" t="s">
        <v>207</v>
      </c>
      <c r="H15" s="28">
        <v>8</v>
      </c>
      <c r="I15" s="27" t="s">
        <v>132</v>
      </c>
      <c r="J15" s="27" t="s">
        <v>124</v>
      </c>
      <c r="K15" s="29" t="s">
        <v>270</v>
      </c>
      <c r="L15" s="42">
        <v>0</v>
      </c>
      <c r="M15" s="30">
        <v>8</v>
      </c>
      <c r="N15" s="30">
        <v>10</v>
      </c>
      <c r="O15" s="31">
        <v>1.25</v>
      </c>
      <c r="P15" s="31">
        <v>1.25</v>
      </c>
      <c r="Q15" s="351" t="s">
        <v>1278</v>
      </c>
    </row>
    <row r="16" spans="1:17" ht="64.5" thickTop="1" thickBot="1" x14ac:dyDescent="0.3">
      <c r="A16" s="25">
        <v>27</v>
      </c>
      <c r="B16" s="26" t="s">
        <v>449</v>
      </c>
      <c r="C16" s="27" t="s">
        <v>160</v>
      </c>
      <c r="D16" s="27" t="s">
        <v>277</v>
      </c>
      <c r="E16" s="27" t="s">
        <v>456</v>
      </c>
      <c r="F16" s="27" t="s">
        <v>457</v>
      </c>
      <c r="G16" s="27" t="s">
        <v>207</v>
      </c>
      <c r="H16" s="28">
        <v>18</v>
      </c>
      <c r="I16" s="27" t="s">
        <v>132</v>
      </c>
      <c r="J16" s="27" t="s">
        <v>124</v>
      </c>
      <c r="K16" s="29" t="s">
        <v>270</v>
      </c>
      <c r="L16" s="42">
        <v>0</v>
      </c>
      <c r="M16" s="30">
        <v>18</v>
      </c>
      <c r="N16" s="30">
        <v>18</v>
      </c>
      <c r="O16" s="31">
        <v>1</v>
      </c>
      <c r="P16" s="31">
        <v>1</v>
      </c>
      <c r="Q16" s="351" t="s">
        <v>1279</v>
      </c>
    </row>
    <row r="17" spans="1:17" ht="33" thickTop="1" thickBot="1" x14ac:dyDescent="0.3">
      <c r="A17" s="25">
        <v>61</v>
      </c>
      <c r="B17" s="26" t="s">
        <v>449</v>
      </c>
      <c r="C17" s="27" t="s">
        <v>133</v>
      </c>
      <c r="D17" s="27" t="s">
        <v>362</v>
      </c>
      <c r="E17" s="27" t="s">
        <v>144</v>
      </c>
      <c r="F17" s="27" t="s">
        <v>363</v>
      </c>
      <c r="G17" s="27" t="s">
        <v>145</v>
      </c>
      <c r="H17" s="28">
        <v>10.199999999999999</v>
      </c>
      <c r="I17" s="27" t="s">
        <v>123</v>
      </c>
      <c r="J17" s="27" t="s">
        <v>138</v>
      </c>
      <c r="K17" s="29" t="s">
        <v>7</v>
      </c>
      <c r="L17" s="42">
        <v>0</v>
      </c>
      <c r="M17" s="30">
        <v>10.199999999999999</v>
      </c>
      <c r="N17" s="30">
        <v>8.0491666666666664</v>
      </c>
      <c r="O17" s="31">
        <v>1.2672119267004867</v>
      </c>
      <c r="P17" s="31">
        <v>1.2672119267004867</v>
      </c>
      <c r="Q17" s="351" t="s">
        <v>1280</v>
      </c>
    </row>
    <row r="18" spans="1:17" ht="64.5" thickTop="1" thickBot="1" x14ac:dyDescent="0.3">
      <c r="A18" s="25">
        <v>9</v>
      </c>
      <c r="B18" s="26" t="s">
        <v>449</v>
      </c>
      <c r="C18" s="27" t="s">
        <v>133</v>
      </c>
      <c r="D18" s="27" t="s">
        <v>275</v>
      </c>
      <c r="E18" s="27" t="s">
        <v>458</v>
      </c>
      <c r="F18" s="27" t="s">
        <v>459</v>
      </c>
      <c r="G18" s="27" t="s">
        <v>122</v>
      </c>
      <c r="H18" s="28">
        <v>1</v>
      </c>
      <c r="I18" s="27" t="s">
        <v>132</v>
      </c>
      <c r="J18" s="27" t="s">
        <v>124</v>
      </c>
      <c r="K18" s="29" t="s">
        <v>57</v>
      </c>
      <c r="L18" s="42">
        <v>0</v>
      </c>
      <c r="M18" s="30">
        <v>1</v>
      </c>
      <c r="N18" s="30">
        <v>1</v>
      </c>
      <c r="O18" s="31">
        <v>1</v>
      </c>
      <c r="P18" s="31">
        <v>1</v>
      </c>
      <c r="Q18" s="351" t="s">
        <v>1281</v>
      </c>
    </row>
    <row r="19" spans="1:17" ht="57.75" thickTop="1" thickBot="1" x14ac:dyDescent="0.3">
      <c r="A19" s="25">
        <v>71</v>
      </c>
      <c r="B19" s="26" t="s">
        <v>460</v>
      </c>
      <c r="C19" s="27" t="s">
        <v>149</v>
      </c>
      <c r="D19" s="27" t="s">
        <v>461</v>
      </c>
      <c r="E19" s="27" t="s">
        <v>174</v>
      </c>
      <c r="F19" s="27" t="s">
        <v>462</v>
      </c>
      <c r="G19" s="27" t="s">
        <v>122</v>
      </c>
      <c r="H19" s="28">
        <v>1</v>
      </c>
      <c r="I19" s="27" t="s">
        <v>153</v>
      </c>
      <c r="J19" s="27" t="s">
        <v>126</v>
      </c>
      <c r="K19" s="29" t="s">
        <v>13</v>
      </c>
      <c r="L19" s="42">
        <v>0</v>
      </c>
      <c r="M19" s="30">
        <v>1</v>
      </c>
      <c r="N19" s="30">
        <v>1</v>
      </c>
      <c r="O19" s="31">
        <v>1</v>
      </c>
      <c r="P19" s="31">
        <v>1</v>
      </c>
      <c r="Q19" s="351" t="s">
        <v>1282</v>
      </c>
    </row>
    <row r="20" spans="1:17" ht="48.75" thickTop="1" thickBot="1" x14ac:dyDescent="0.3">
      <c r="A20" s="25">
        <v>134</v>
      </c>
      <c r="B20" s="26" t="s">
        <v>460</v>
      </c>
      <c r="C20" s="27" t="s">
        <v>203</v>
      </c>
      <c r="D20" s="27" t="s">
        <v>239</v>
      </c>
      <c r="E20" s="27" t="s">
        <v>463</v>
      </c>
      <c r="F20" s="27" t="s">
        <v>464</v>
      </c>
      <c r="G20" s="27" t="s">
        <v>207</v>
      </c>
      <c r="H20" s="28">
        <v>83</v>
      </c>
      <c r="I20" s="27" t="s">
        <v>132</v>
      </c>
      <c r="J20" s="27" t="s">
        <v>124</v>
      </c>
      <c r="K20" s="29" t="s">
        <v>238</v>
      </c>
      <c r="L20" s="42">
        <v>0</v>
      </c>
      <c r="M20" s="30">
        <v>83</v>
      </c>
      <c r="N20" s="30">
        <v>83</v>
      </c>
      <c r="O20" s="31">
        <v>1</v>
      </c>
      <c r="P20" s="31">
        <v>1</v>
      </c>
      <c r="Q20" s="351" t="s">
        <v>1283</v>
      </c>
    </row>
    <row r="21" spans="1:17" ht="114" thickTop="1" thickBot="1" x14ac:dyDescent="0.3">
      <c r="A21" s="25">
        <v>235</v>
      </c>
      <c r="B21" s="26" t="s">
        <v>460</v>
      </c>
      <c r="C21" s="27" t="s">
        <v>194</v>
      </c>
      <c r="D21" s="27" t="s">
        <v>389</v>
      </c>
      <c r="E21" s="27" t="s">
        <v>246</v>
      </c>
      <c r="F21" s="27" t="s">
        <v>247</v>
      </c>
      <c r="G21" s="27" t="s">
        <v>440</v>
      </c>
      <c r="H21" s="28">
        <v>3212000000.0000005</v>
      </c>
      <c r="I21" s="27" t="s">
        <v>123</v>
      </c>
      <c r="J21" s="27" t="s">
        <v>124</v>
      </c>
      <c r="K21" s="29" t="s">
        <v>36</v>
      </c>
      <c r="L21" s="42">
        <v>0</v>
      </c>
      <c r="M21" s="30">
        <v>3212000000.0000005</v>
      </c>
      <c r="N21" s="30">
        <v>2049316816</v>
      </c>
      <c r="O21" s="31">
        <v>0.6380189339975092</v>
      </c>
      <c r="P21" s="31">
        <v>0.6380189339975092</v>
      </c>
      <c r="Q21" s="351" t="s">
        <v>1284</v>
      </c>
    </row>
    <row r="22" spans="1:17" ht="57.75" thickTop="1" thickBot="1" x14ac:dyDescent="0.3">
      <c r="A22" s="25">
        <v>135</v>
      </c>
      <c r="B22" s="26" t="s">
        <v>460</v>
      </c>
      <c r="C22" s="27" t="s">
        <v>203</v>
      </c>
      <c r="D22" s="27" t="s">
        <v>465</v>
      </c>
      <c r="E22" s="27" t="s">
        <v>465</v>
      </c>
      <c r="F22" s="27" t="s">
        <v>466</v>
      </c>
      <c r="G22" s="27" t="s">
        <v>207</v>
      </c>
      <c r="H22" s="28">
        <v>6</v>
      </c>
      <c r="I22" s="27" t="s">
        <v>132</v>
      </c>
      <c r="J22" s="27" t="s">
        <v>124</v>
      </c>
      <c r="K22" s="29" t="s">
        <v>238</v>
      </c>
      <c r="L22" s="42">
        <v>0</v>
      </c>
      <c r="M22" s="30">
        <v>6</v>
      </c>
      <c r="N22" s="30">
        <v>28</v>
      </c>
      <c r="O22" s="31">
        <v>4.666666666666667</v>
      </c>
      <c r="P22" s="31">
        <v>2</v>
      </c>
      <c r="Q22" s="351" t="s">
        <v>1285</v>
      </c>
    </row>
    <row r="23" spans="1:17" ht="114" thickTop="1" thickBot="1" x14ac:dyDescent="0.3">
      <c r="A23" s="25">
        <v>104</v>
      </c>
      <c r="B23" s="26" t="s">
        <v>460</v>
      </c>
      <c r="C23" s="27" t="s">
        <v>194</v>
      </c>
      <c r="D23" s="27" t="s">
        <v>319</v>
      </c>
      <c r="E23" s="27" t="s">
        <v>320</v>
      </c>
      <c r="F23" s="27" t="s">
        <v>467</v>
      </c>
      <c r="G23" s="27" t="s">
        <v>122</v>
      </c>
      <c r="H23" s="28">
        <v>0.58189999999999997</v>
      </c>
      <c r="I23" s="27" t="s">
        <v>123</v>
      </c>
      <c r="J23" s="27" t="s">
        <v>261</v>
      </c>
      <c r="K23" s="29" t="s">
        <v>87</v>
      </c>
      <c r="L23" s="42">
        <v>0</v>
      </c>
      <c r="M23" s="30">
        <v>0.58189999999999997</v>
      </c>
      <c r="N23" s="30">
        <v>0.5756</v>
      </c>
      <c r="O23" s="31">
        <v>0.98917339749097788</v>
      </c>
      <c r="P23" s="31">
        <v>0.98917339749097788</v>
      </c>
      <c r="Q23" s="351" t="s">
        <v>1286</v>
      </c>
    </row>
    <row r="24" spans="1:17" ht="57.7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42">
        <v>0</v>
      </c>
      <c r="M24" s="30">
        <v>1</v>
      </c>
      <c r="N24" s="30">
        <v>1</v>
      </c>
      <c r="O24" s="31">
        <v>1</v>
      </c>
      <c r="P24" s="31">
        <v>1</v>
      </c>
      <c r="Q24" s="351" t="s">
        <v>1287</v>
      </c>
    </row>
    <row r="25" spans="1:17" ht="95.25" thickTop="1" thickBot="1" x14ac:dyDescent="0.3">
      <c r="A25" s="25">
        <v>10</v>
      </c>
      <c r="B25" s="26" t="s">
        <v>460</v>
      </c>
      <c r="C25" s="27" t="s">
        <v>160</v>
      </c>
      <c r="D25" s="27" t="s">
        <v>405</v>
      </c>
      <c r="E25" s="27" t="s">
        <v>469</v>
      </c>
      <c r="F25" s="27" t="s">
        <v>470</v>
      </c>
      <c r="G25" s="27" t="s">
        <v>207</v>
      </c>
      <c r="H25" s="28">
        <v>8</v>
      </c>
      <c r="I25" s="27" t="s">
        <v>132</v>
      </c>
      <c r="J25" s="27" t="s">
        <v>124</v>
      </c>
      <c r="K25" s="29" t="s">
        <v>270</v>
      </c>
      <c r="L25" s="42">
        <v>0</v>
      </c>
      <c r="M25" s="30">
        <v>8</v>
      </c>
      <c r="N25" s="30">
        <v>41</v>
      </c>
      <c r="O25" s="31">
        <v>5.125</v>
      </c>
      <c r="P25" s="31">
        <v>2</v>
      </c>
      <c r="Q25" s="351" t="s">
        <v>1288</v>
      </c>
    </row>
    <row r="26" spans="1:17" ht="114" thickTop="1" thickBot="1" x14ac:dyDescent="0.3">
      <c r="A26" s="25">
        <v>11</v>
      </c>
      <c r="B26" s="26" t="s">
        <v>460</v>
      </c>
      <c r="C26" s="27" t="s">
        <v>203</v>
      </c>
      <c r="D26" s="27" t="s">
        <v>471</v>
      </c>
      <c r="E26" s="27" t="s">
        <v>472</v>
      </c>
      <c r="F26" s="27" t="s">
        <v>473</v>
      </c>
      <c r="G26" s="27" t="s">
        <v>207</v>
      </c>
      <c r="H26" s="28">
        <v>600</v>
      </c>
      <c r="I26" s="27" t="s">
        <v>123</v>
      </c>
      <c r="J26" s="27" t="s">
        <v>124</v>
      </c>
      <c r="K26" s="29" t="s">
        <v>49</v>
      </c>
      <c r="L26" s="42">
        <v>0</v>
      </c>
      <c r="M26" s="30">
        <v>600</v>
      </c>
      <c r="N26" s="30">
        <v>2259</v>
      </c>
      <c r="O26" s="31">
        <v>3.7650000000000001</v>
      </c>
      <c r="P26" s="31">
        <v>2</v>
      </c>
      <c r="Q26" s="351" t="s">
        <v>1289</v>
      </c>
    </row>
    <row r="27" spans="1:17" ht="114" thickTop="1" thickBot="1" x14ac:dyDescent="0.3">
      <c r="A27" s="25">
        <v>12</v>
      </c>
      <c r="B27" s="26" t="s">
        <v>460</v>
      </c>
      <c r="C27" s="27" t="s">
        <v>203</v>
      </c>
      <c r="D27" s="27" t="s">
        <v>475</v>
      </c>
      <c r="E27" s="27" t="s">
        <v>476</v>
      </c>
      <c r="F27" s="27" t="s">
        <v>477</v>
      </c>
      <c r="G27" s="27" t="s">
        <v>207</v>
      </c>
      <c r="H27" s="28">
        <v>500</v>
      </c>
      <c r="I27" s="27" t="s">
        <v>123</v>
      </c>
      <c r="J27" s="27" t="s">
        <v>124</v>
      </c>
      <c r="K27" s="29" t="s">
        <v>49</v>
      </c>
      <c r="L27" s="42">
        <v>0</v>
      </c>
      <c r="M27" s="30">
        <v>500</v>
      </c>
      <c r="N27" s="30">
        <v>855</v>
      </c>
      <c r="O27" s="31">
        <v>1.71</v>
      </c>
      <c r="P27" s="31">
        <v>1.71</v>
      </c>
      <c r="Q27" s="351" t="s">
        <v>1289</v>
      </c>
    </row>
    <row r="28" spans="1:17" ht="48.75" thickTop="1" thickBot="1" x14ac:dyDescent="0.3">
      <c r="A28" s="25">
        <v>23</v>
      </c>
      <c r="B28" s="26" t="s">
        <v>460</v>
      </c>
      <c r="C28" s="27" t="s">
        <v>194</v>
      </c>
      <c r="D28" s="27" t="s">
        <v>389</v>
      </c>
      <c r="E28" s="27" t="s">
        <v>478</v>
      </c>
      <c r="F28" s="27" t="s">
        <v>479</v>
      </c>
      <c r="G28" s="27" t="s">
        <v>207</v>
      </c>
      <c r="H28" s="28">
        <v>1</v>
      </c>
      <c r="I28" s="27" t="s">
        <v>123</v>
      </c>
      <c r="J28" s="27" t="s">
        <v>124</v>
      </c>
      <c r="K28" s="29" t="s">
        <v>36</v>
      </c>
      <c r="L28" s="42">
        <v>0</v>
      </c>
      <c r="M28" s="30">
        <v>1</v>
      </c>
      <c r="N28" s="30">
        <v>1</v>
      </c>
      <c r="O28" s="31">
        <v>1</v>
      </c>
      <c r="P28" s="31">
        <v>1</v>
      </c>
      <c r="Q28" s="351" t="s">
        <v>1290</v>
      </c>
    </row>
    <row r="29" spans="1:17" ht="48.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42">
        <v>0</v>
      </c>
      <c r="M29" s="30">
        <v>1</v>
      </c>
      <c r="N29" s="30">
        <v>1</v>
      </c>
      <c r="O29" s="31">
        <v>1</v>
      </c>
      <c r="P29" s="31">
        <v>1</v>
      </c>
      <c r="Q29" s="351" t="s">
        <v>1291</v>
      </c>
    </row>
    <row r="30" spans="1:17" ht="48.75" thickTop="1" thickBot="1" x14ac:dyDescent="0.3">
      <c r="A30" s="25">
        <v>75</v>
      </c>
      <c r="B30" s="26" t="s">
        <v>480</v>
      </c>
      <c r="C30" s="27" t="s">
        <v>160</v>
      </c>
      <c r="D30" s="27" t="s">
        <v>364</v>
      </c>
      <c r="E30" s="27" t="s">
        <v>377</v>
      </c>
      <c r="F30" s="27" t="s">
        <v>166</v>
      </c>
      <c r="G30" s="27" t="s">
        <v>122</v>
      </c>
      <c r="H30" s="28">
        <v>1</v>
      </c>
      <c r="I30" s="27" t="s">
        <v>132</v>
      </c>
      <c r="J30" s="27" t="s">
        <v>126</v>
      </c>
      <c r="K30" s="29" t="s">
        <v>11</v>
      </c>
      <c r="L30" s="42">
        <v>0</v>
      </c>
      <c r="M30" s="30">
        <v>1</v>
      </c>
      <c r="N30" s="30">
        <v>1</v>
      </c>
      <c r="O30" s="31">
        <v>1</v>
      </c>
      <c r="P30" s="31">
        <v>1</v>
      </c>
      <c r="Q30" s="351" t="s">
        <v>1292</v>
      </c>
    </row>
    <row r="31" spans="1:17" ht="57.75" thickTop="1" thickBot="1" x14ac:dyDescent="0.3">
      <c r="A31" s="25">
        <v>67</v>
      </c>
      <c r="B31" s="26" t="s">
        <v>480</v>
      </c>
      <c r="C31" s="27" t="s">
        <v>149</v>
      </c>
      <c r="D31" s="27" t="s">
        <v>461</v>
      </c>
      <c r="E31" s="27" t="s">
        <v>175</v>
      </c>
      <c r="F31" s="27" t="s">
        <v>176</v>
      </c>
      <c r="G31" s="27" t="s">
        <v>122</v>
      </c>
      <c r="H31" s="28">
        <v>1</v>
      </c>
      <c r="I31" s="27" t="s">
        <v>173</v>
      </c>
      <c r="J31" s="27" t="s">
        <v>126</v>
      </c>
      <c r="K31" s="29" t="s">
        <v>15</v>
      </c>
      <c r="L31" s="42">
        <v>0</v>
      </c>
      <c r="M31" s="30">
        <v>1</v>
      </c>
      <c r="N31" s="30">
        <v>0.91666666666666663</v>
      </c>
      <c r="O31" s="31">
        <v>0.91666666666666663</v>
      </c>
      <c r="P31" s="31">
        <v>0.91666666666666663</v>
      </c>
      <c r="Q31" s="351" t="s">
        <v>1293</v>
      </c>
    </row>
    <row r="32" spans="1:17" ht="48.75" thickTop="1" thickBot="1" x14ac:dyDescent="0.3">
      <c r="A32" s="25">
        <v>72</v>
      </c>
      <c r="B32" s="26" t="s">
        <v>480</v>
      </c>
      <c r="C32" s="27" t="s">
        <v>149</v>
      </c>
      <c r="D32" s="27" t="s">
        <v>461</v>
      </c>
      <c r="E32" s="27" t="s">
        <v>481</v>
      </c>
      <c r="F32" s="27" t="s">
        <v>482</v>
      </c>
      <c r="G32" s="27" t="s">
        <v>122</v>
      </c>
      <c r="H32" s="28">
        <v>0.75</v>
      </c>
      <c r="I32" s="27" t="s">
        <v>153</v>
      </c>
      <c r="J32" s="27" t="s">
        <v>126</v>
      </c>
      <c r="K32" s="29" t="s">
        <v>13</v>
      </c>
      <c r="L32" s="42">
        <v>0</v>
      </c>
      <c r="M32" s="30">
        <v>0.75</v>
      </c>
      <c r="N32" s="30">
        <v>1</v>
      </c>
      <c r="O32" s="31">
        <v>1.3333333333333333</v>
      </c>
      <c r="P32" s="31">
        <v>1.3333333333333333</v>
      </c>
      <c r="Q32" s="351" t="s">
        <v>1294</v>
      </c>
    </row>
    <row r="33" spans="1:17" ht="64.5" thickTop="1" thickBot="1" x14ac:dyDescent="0.3">
      <c r="A33" s="25">
        <v>68</v>
      </c>
      <c r="B33" s="26" t="s">
        <v>480</v>
      </c>
      <c r="C33" s="27" t="s">
        <v>149</v>
      </c>
      <c r="D33" s="27" t="s">
        <v>461</v>
      </c>
      <c r="E33" s="27" t="s">
        <v>483</v>
      </c>
      <c r="F33" s="27" t="s">
        <v>484</v>
      </c>
      <c r="G33" s="27" t="s">
        <v>122</v>
      </c>
      <c r="H33" s="28">
        <v>1</v>
      </c>
      <c r="I33" s="27" t="s">
        <v>153</v>
      </c>
      <c r="J33" s="27" t="s">
        <v>126</v>
      </c>
      <c r="K33" s="29" t="s">
        <v>15</v>
      </c>
      <c r="L33" s="42">
        <v>0</v>
      </c>
      <c r="M33" s="30">
        <v>1</v>
      </c>
      <c r="N33" s="30">
        <v>0.96</v>
      </c>
      <c r="O33" s="31">
        <v>0.96</v>
      </c>
      <c r="P33" s="31">
        <v>0.96</v>
      </c>
      <c r="Q33" s="351" t="s">
        <v>1295</v>
      </c>
    </row>
    <row r="34" spans="1:17" ht="57.75" thickTop="1" thickBot="1" x14ac:dyDescent="0.3">
      <c r="A34" s="25">
        <v>64</v>
      </c>
      <c r="B34" s="26" t="s">
        <v>480</v>
      </c>
      <c r="C34" s="27" t="s">
        <v>149</v>
      </c>
      <c r="D34" s="27" t="s">
        <v>150</v>
      </c>
      <c r="E34" s="27" t="s">
        <v>151</v>
      </c>
      <c r="F34" s="27" t="s">
        <v>152</v>
      </c>
      <c r="G34" s="27" t="s">
        <v>122</v>
      </c>
      <c r="H34" s="28">
        <v>1</v>
      </c>
      <c r="I34" s="27" t="s">
        <v>153</v>
      </c>
      <c r="J34" s="27" t="s">
        <v>126</v>
      </c>
      <c r="K34" s="29" t="s">
        <v>7</v>
      </c>
      <c r="L34" s="42">
        <v>0</v>
      </c>
      <c r="M34" s="30">
        <v>1</v>
      </c>
      <c r="N34" s="30">
        <v>1</v>
      </c>
      <c r="O34" s="31">
        <v>1</v>
      </c>
      <c r="P34" s="31">
        <v>1</v>
      </c>
      <c r="Q34" s="351" t="s">
        <v>1296</v>
      </c>
    </row>
    <row r="35" spans="1:17" ht="80.25"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42">
        <v>0</v>
      </c>
      <c r="M35" s="30">
        <v>0.9</v>
      </c>
      <c r="N35" s="30">
        <v>1.0766666666666664</v>
      </c>
      <c r="O35" s="31">
        <v>1.196296296296296</v>
      </c>
      <c r="P35" s="31">
        <v>1.196296296296296</v>
      </c>
      <c r="Q35" s="353" t="s">
        <v>1297</v>
      </c>
    </row>
    <row r="36" spans="1:17" ht="34.5" thickTop="1" x14ac:dyDescent="0.35">
      <c r="M36" s="320"/>
      <c r="N36" s="320"/>
      <c r="O36" s="317" t="s">
        <v>157</v>
      </c>
      <c r="P36" s="318">
        <v>1.152997498117531</v>
      </c>
      <c r="Q36" s="319" t="s">
        <v>158</v>
      </c>
    </row>
  </sheetData>
  <sheetProtection algorithmName="SHA-512" hashValue="qM1uwf9eYKye3FSZcZ8ZVJYg4WPD4iS2PuC2Wp/QG8PFIQvKNQ8gq0s5lTnlGYDXUaWWNpv4Lr+LRQL8kgGejg==" saltValue="7Dio/1aDYppL6Pap4oqgaA==" spinCount="100000" sheet="1" formatCells="0" formatColumns="0"/>
  <autoFilter ref="A3:Q35" xr:uid="{00000000-0001-0000-0400-000000000000}"/>
  <conditionalFormatting sqref="B4:B35">
    <cfRule type="containsText" dxfId="432" priority="64" operator="containsText" text="Normatividad al Servicio del Cambio / Procesos">
      <formula>NOT(ISERROR(SEARCH("Normatividad al Servicio del Cambio / Procesos",B4)))</formula>
    </cfRule>
    <cfRule type="containsText" dxfId="431" priority="89" operator="containsText" text="Transparencia y Cercanía al Ciudadano / Grupos de Interés ">
      <formula>NOT(ISERROR(SEARCH("Transparencia y Cercanía al Ciudadano / Grupos de Interés ",B4)))</formula>
    </cfRule>
    <cfRule type="containsText" dxfId="430" priority="90" operator="containsText" text="Apoyo a la Modernización DIAN / Procesos">
      <formula>NOT(ISERROR(SEARCH("Apoyo a la Modernización DIAN / Procesos",B4)))</formula>
    </cfRule>
    <cfRule type="containsText" dxfId="429" priority="91" operator="containsText" text="Transformación Cultural y Gestión del Cambio / Talento Humano">
      <formula>NOT(ISERROR(SEARCH("Transformación Cultural y Gestión del Cambio / Talento Humano",B4)))</formula>
    </cfRule>
    <cfRule type="containsText" dxfId="428" priority="92"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D35 F4:G35">
    <cfRule type="containsText" dxfId="427" priority="76" operator="containsText" text="Modernización y Gestión Integral de Procesos del Negocio / Procesos">
      <formula>NOT(ISERROR(SEARCH("Modernización y Gestión Integral de Procesos del Negocio / Procesos",C4)))</formula>
    </cfRule>
    <cfRule type="containsText" dxfId="426" priority="77" operator="containsText" text="Transparencia y Cercanía al Ciudadano / Grupos de Interés">
      <formula>NOT(ISERROR(SEARCH("Transparencia y Cercanía al Ciudadano / Grupos de Interés",C4)))</formula>
    </cfRule>
    <cfRule type="containsText" dxfId="425" priority="78" operator="containsText" text="Legitimidad y Sostenibilidad Fiscal / Resultados">
      <formula>NOT(ISERROR(SEARCH("Legitimidad y Sostenibilidad Fiscal / Resultados",C4)))</formula>
    </cfRule>
  </conditionalFormatting>
  <conditionalFormatting sqref="F4:G35 C4:D35">
    <cfRule type="containsText" dxfId="424" priority="75" operator="containsText" text="Aprendizaje y Crecimiento / Talento Humano">
      <formula>NOT(ISERROR(SEARCH("Aprendizaje y Crecimiento / Talento Humano",C4)))</formula>
    </cfRule>
  </conditionalFormatting>
  <conditionalFormatting sqref="H4:H35 M4:N35">
    <cfRule type="expression" dxfId="423" priority="69">
      <formula>$G4&lt;&gt;"Porcentaje"</formula>
    </cfRule>
    <cfRule type="expression" dxfId="422" priority="70">
      <formula>$G4="Porcentaje"</formula>
    </cfRule>
  </conditionalFormatting>
  <conditionalFormatting sqref="I4:J35 F10:G34">
    <cfRule type="containsText" dxfId="421" priority="65" operator="containsText" text="Aprendizaje y Crecimiento / Talento Humano">
      <formula>NOT(ISERROR(SEARCH("Aprendizaje y Crecimiento / Talento Humano",F4)))</formula>
    </cfRule>
    <cfRule type="containsText" dxfId="420" priority="66" operator="containsText" text="Modernización y Gestión Integral de Procesos del Negocio / Procesos">
      <formula>NOT(ISERROR(SEARCH("Modernización y Gestión Integral de Procesos del Negocio / Procesos",F4)))</formula>
    </cfRule>
    <cfRule type="containsText" dxfId="419" priority="67" operator="containsText" text="Transparencia y Cercanía al Ciudadano / Grupos de Interés">
      <formula>NOT(ISERROR(SEARCH("Transparencia y Cercanía al Ciudadano / Grupos de Interés",F4)))</formula>
    </cfRule>
    <cfRule type="containsText" dxfId="418" priority="68" operator="containsText" text="Legitimidad y Sostenibilidad Fiscal / Resultados">
      <formula>NOT(ISERROR(SEARCH("Legitimidad y Sostenibilidad Fiscal / Resultados",F4)))</formula>
    </cfRule>
  </conditionalFormatting>
  <conditionalFormatting sqref="L4:L35">
    <cfRule type="cellIs" dxfId="417" priority="42" operator="equal">
      <formula>0</formula>
    </cfRule>
  </conditionalFormatting>
  <conditionalFormatting sqref="O4:O35">
    <cfRule type="containsText" dxfId="416" priority="79" operator="containsText" text="Sin medición en la vigencia">
      <formula>NOT(ISERROR(SEARCH("Sin medición en la vigencia",O4)))</formula>
    </cfRule>
    <cfRule type="cellIs" dxfId="415" priority="80" operator="greaterThan">
      <formula>1.1</formula>
    </cfRule>
    <cfRule type="cellIs" dxfId="414" priority="81" operator="between">
      <formula>100%</formula>
      <formula>110%</formula>
    </cfRule>
    <cfRule type="cellIs" dxfId="413" priority="82" operator="between">
      <formula>70%</formula>
      <formula>99.9999999%</formula>
    </cfRule>
    <cfRule type="cellIs" dxfId="412" priority="83" operator="between">
      <formula>0</formula>
      <formula>0.6999999999999</formula>
    </cfRule>
  </conditionalFormatting>
  <conditionalFormatting sqref="P4:P35">
    <cfRule type="cellIs" dxfId="411" priority="85" operator="greaterThan">
      <formula>1.1</formula>
    </cfRule>
    <cfRule type="cellIs" dxfId="410" priority="86" operator="between">
      <formula>100%</formula>
      <formula>110%</formula>
    </cfRule>
    <cfRule type="cellIs" dxfId="409" priority="87" operator="between">
      <formula>70%</formula>
      <formula>99.9999999%</formula>
    </cfRule>
    <cfRule type="cellIs" dxfId="408" priority="88" operator="between">
      <formula>0</formula>
      <formula>0.6999999999999</formula>
    </cfRule>
  </conditionalFormatting>
  <hyperlinks>
    <hyperlink ref="Q36" location="Principal!A1" display="volver al índice" xr:uid="{42106EF7-6E46-448A-A642-26E95625A7AF}"/>
  </hyperlinks>
  <pageMargins left="0.7" right="0.7" top="0.75" bottom="0.75" header="0.3" footer="0.3"/>
  <pageSetup scale="1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4" operator="containsText" id="{6F930165-DF99-4C26-BCF2-07A215F62432}">
            <xm:f>NOT(ISERROR(SEARCH("-",P4)))</xm:f>
            <xm:f>"-"</xm:f>
            <x14:dxf>
              <fill>
                <patternFill>
                  <bgColor rgb="FF000000"/>
                </patternFill>
              </fill>
            </x14:dxf>
          </x14:cfRule>
          <xm:sqref>P4:P35</xm:sqref>
        </x14:conditionalFormatting>
      </x14:conditionalFormattings>
    </ext>
  </extLst>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387D-38F2-4FA6-96B1-53764688E8D6}">
  <sheetPr codeName="Sheet38">
    <pageSetUpPr fitToPage="1"/>
  </sheetPr>
  <dimension ref="A1:Q36"/>
  <sheetViews>
    <sheetView zoomScale="60" zoomScaleNormal="60" workbookViewId="0">
      <pane xSplit="5" ySplit="3" topLeftCell="F4" activePane="bottomRight" state="frozen"/>
      <selection activeCell="Q9" sqref="Q9"/>
      <selection pane="topRight" activeCell="Q9" sqref="Q9"/>
      <selection pane="bottomLeft" activeCell="Q9" sqref="Q9"/>
      <selection pane="bottomRight" activeCell="Q9" sqref="Q9"/>
    </sheetView>
  </sheetViews>
  <sheetFormatPr baseColWidth="10" defaultColWidth="11.42578125" defaultRowHeight="23.25" x14ac:dyDescent="0.35"/>
  <cols>
    <col min="1" max="1" width="11.7109375" style="33" customWidth="1"/>
    <col min="2" max="2" width="45.7109375" style="34" customWidth="1"/>
    <col min="3" max="3" width="45.7109375" style="35" customWidth="1"/>
    <col min="4" max="5" width="45.7109375" style="34" customWidth="1"/>
    <col min="6" max="6" width="73.85546875" style="34" customWidth="1"/>
    <col min="7" max="7" width="19.7109375" style="34" customWidth="1"/>
    <col min="8" max="8" width="27.5703125" style="36" bestFit="1" customWidth="1"/>
    <col min="9" max="9" width="18.7109375" style="34" customWidth="1"/>
    <col min="10" max="10" width="15.5703125" style="34" bestFit="1" customWidth="1"/>
    <col min="11" max="11" width="53.85546875" style="34" customWidth="1"/>
    <col min="12" max="12" width="55.140625" style="34" customWidth="1"/>
    <col min="13" max="14" width="25.7109375" style="38" customWidth="1"/>
    <col min="15" max="16" width="25.7109375" style="37" customWidth="1"/>
    <col min="17" max="17" width="100.7109375" style="321" customWidth="1"/>
    <col min="18" max="16384" width="11.42578125" style="34"/>
  </cols>
  <sheetData>
    <row r="1" spans="1:17" ht="65.25" customHeight="1" thickBot="1" x14ac:dyDescent="0.3">
      <c r="A1" s="5"/>
      <c r="B1" s="6" t="s">
        <v>118</v>
      </c>
      <c r="C1" s="7"/>
      <c r="D1" s="43">
        <v>26</v>
      </c>
      <c r="E1" s="9" t="s">
        <v>614</v>
      </c>
      <c r="F1" s="9"/>
      <c r="G1" s="9"/>
      <c r="H1" s="9"/>
      <c r="I1" s="10"/>
      <c r="J1" s="11"/>
      <c r="K1" s="12"/>
      <c r="L1" s="41"/>
      <c r="M1" s="14"/>
      <c r="N1" s="14"/>
      <c r="O1" s="15"/>
      <c r="P1" s="15"/>
      <c r="Q1" s="13"/>
    </row>
    <row r="2" spans="1:17" ht="69" customHeight="1" thickBot="1" x14ac:dyDescent="0.3">
      <c r="A2" s="5"/>
      <c r="B2" s="6"/>
      <c r="C2" s="43"/>
      <c r="D2" s="43"/>
      <c r="E2" s="82" t="s">
        <v>1000</v>
      </c>
      <c r="F2" s="18"/>
      <c r="G2" s="18"/>
      <c r="H2" s="19"/>
      <c r="I2" s="10"/>
      <c r="J2" s="11"/>
      <c r="K2" s="12"/>
      <c r="L2" s="41"/>
      <c r="M2" s="20" t="s">
        <v>119</v>
      </c>
      <c r="N2" s="20"/>
      <c r="O2" s="21"/>
      <c r="P2" s="21"/>
      <c r="Q2" s="134" t="s">
        <v>17</v>
      </c>
    </row>
    <row r="3" spans="1:17" ht="64.5" thickTop="1" thickBot="1" x14ac:dyDescent="0.3">
      <c r="A3" s="22" t="s">
        <v>422</v>
      </c>
      <c r="B3" s="22" t="s">
        <v>423</v>
      </c>
      <c r="C3" s="22" t="s">
        <v>424</v>
      </c>
      <c r="D3" s="22" t="s">
        <v>425</v>
      </c>
      <c r="E3" s="22" t="s">
        <v>426</v>
      </c>
      <c r="F3" s="22" t="s">
        <v>427</v>
      </c>
      <c r="G3" s="22" t="s">
        <v>428</v>
      </c>
      <c r="H3" s="22" t="s">
        <v>429</v>
      </c>
      <c r="I3" s="22" t="s">
        <v>430</v>
      </c>
      <c r="J3" s="22" t="s">
        <v>431</v>
      </c>
      <c r="K3" s="22" t="s">
        <v>432</v>
      </c>
      <c r="L3" s="22" t="s">
        <v>433</v>
      </c>
      <c r="M3" s="23" t="s">
        <v>434</v>
      </c>
      <c r="N3" s="23" t="s">
        <v>435</v>
      </c>
      <c r="O3" s="24" t="s">
        <v>436</v>
      </c>
      <c r="P3" s="24" t="s">
        <v>437</v>
      </c>
      <c r="Q3" s="135" t="s">
        <v>120</v>
      </c>
    </row>
    <row r="4" spans="1:17" ht="76.5" thickTop="1" thickBot="1" x14ac:dyDescent="0.3">
      <c r="A4" s="25">
        <v>56</v>
      </c>
      <c r="B4" s="26" t="s">
        <v>438</v>
      </c>
      <c r="C4" s="27" t="s">
        <v>127</v>
      </c>
      <c r="D4" s="120" t="s">
        <v>128</v>
      </c>
      <c r="E4" s="27" t="s">
        <v>129</v>
      </c>
      <c r="F4" s="27" t="s">
        <v>441</v>
      </c>
      <c r="G4" s="27" t="s">
        <v>122</v>
      </c>
      <c r="H4" s="28">
        <v>0.66500000000000004</v>
      </c>
      <c r="I4" s="27" t="s">
        <v>130</v>
      </c>
      <c r="J4" s="27" t="s">
        <v>126</v>
      </c>
      <c r="K4" s="29" t="s">
        <v>7</v>
      </c>
      <c r="L4" s="52" t="s">
        <v>615</v>
      </c>
      <c r="M4" s="30">
        <v>0.66500000000000004</v>
      </c>
      <c r="N4" s="30">
        <v>0.66666000000000003</v>
      </c>
      <c r="O4" s="31">
        <v>1.0024962406015037</v>
      </c>
      <c r="P4" s="31">
        <v>1.0024962406015037</v>
      </c>
      <c r="Q4" s="329" t="s">
        <v>1375</v>
      </c>
    </row>
    <row r="5" spans="1:17" ht="76.5" thickTop="1" thickBot="1" x14ac:dyDescent="0.3">
      <c r="A5" s="25">
        <v>132</v>
      </c>
      <c r="B5" s="26" t="s">
        <v>438</v>
      </c>
      <c r="C5" s="27" t="s">
        <v>127</v>
      </c>
      <c r="D5" s="27" t="s">
        <v>358</v>
      </c>
      <c r="E5" s="27" t="s">
        <v>442</v>
      </c>
      <c r="F5" s="27" t="s">
        <v>442</v>
      </c>
      <c r="G5" s="27" t="s">
        <v>231</v>
      </c>
      <c r="H5" s="28">
        <v>25990000000</v>
      </c>
      <c r="I5" s="27" t="s">
        <v>123</v>
      </c>
      <c r="J5" s="27" t="s">
        <v>124</v>
      </c>
      <c r="K5" s="29" t="s">
        <v>238</v>
      </c>
      <c r="L5" s="52" t="s">
        <v>616</v>
      </c>
      <c r="M5" s="30">
        <v>25990000000</v>
      </c>
      <c r="N5" s="30">
        <v>27603411500</v>
      </c>
      <c r="O5" s="31">
        <v>1.0620781646787225</v>
      </c>
      <c r="P5" s="31">
        <v>1.0620781646787225</v>
      </c>
      <c r="Q5" s="329" t="s">
        <v>1376</v>
      </c>
    </row>
    <row r="6" spans="1:17" ht="76.5" thickTop="1" thickBot="1" x14ac:dyDescent="0.3">
      <c r="A6" s="25">
        <v>65</v>
      </c>
      <c r="B6" s="26" t="s">
        <v>438</v>
      </c>
      <c r="C6" s="27" t="s">
        <v>127</v>
      </c>
      <c r="D6" s="120" t="s">
        <v>128</v>
      </c>
      <c r="E6" s="27" t="s">
        <v>359</v>
      </c>
      <c r="F6" s="27" t="s">
        <v>360</v>
      </c>
      <c r="G6" s="27" t="s">
        <v>122</v>
      </c>
      <c r="H6" s="28">
        <v>1</v>
      </c>
      <c r="I6" s="27" t="s">
        <v>132</v>
      </c>
      <c r="J6" s="27" t="s">
        <v>126</v>
      </c>
      <c r="K6" s="29" t="s">
        <v>15</v>
      </c>
      <c r="L6" s="52" t="s">
        <v>615</v>
      </c>
      <c r="M6" s="30">
        <v>1</v>
      </c>
      <c r="N6" s="30">
        <v>1</v>
      </c>
      <c r="O6" s="31">
        <v>1</v>
      </c>
      <c r="P6" s="31">
        <v>1</v>
      </c>
      <c r="Q6" s="329" t="s">
        <v>1377</v>
      </c>
    </row>
    <row r="7" spans="1:17" ht="132.75" thickTop="1" thickBot="1" x14ac:dyDescent="0.3">
      <c r="A7" s="25">
        <v>2</v>
      </c>
      <c r="B7" s="26" t="s">
        <v>438</v>
      </c>
      <c r="C7" s="27" t="s">
        <v>127</v>
      </c>
      <c r="D7" s="27" t="s">
        <v>265</v>
      </c>
      <c r="E7" s="27" t="s">
        <v>444</v>
      </c>
      <c r="F7" s="27" t="s">
        <v>445</v>
      </c>
      <c r="G7" s="27" t="s">
        <v>440</v>
      </c>
      <c r="H7" s="28">
        <v>120957.94552440796</v>
      </c>
      <c r="I7" s="27" t="s">
        <v>123</v>
      </c>
      <c r="J7" s="27" t="s">
        <v>124</v>
      </c>
      <c r="K7" s="29" t="s">
        <v>45</v>
      </c>
      <c r="L7" s="52" t="s">
        <v>404</v>
      </c>
      <c r="M7" s="30">
        <v>120957.94552440796</v>
      </c>
      <c r="N7" s="30">
        <v>146115.9</v>
      </c>
      <c r="O7" s="31">
        <v>1.2079892673980268</v>
      </c>
      <c r="P7" s="31">
        <v>1.2079892673980268</v>
      </c>
      <c r="Q7" s="329" t="s">
        <v>1378</v>
      </c>
    </row>
    <row r="8" spans="1:17" ht="95.25" thickTop="1" thickBot="1" x14ac:dyDescent="0.3">
      <c r="A8" s="25">
        <v>133</v>
      </c>
      <c r="B8" s="26" t="s">
        <v>438</v>
      </c>
      <c r="C8" s="27" t="s">
        <v>127</v>
      </c>
      <c r="D8" s="27" t="s">
        <v>358</v>
      </c>
      <c r="E8" s="27" t="s">
        <v>237</v>
      </c>
      <c r="F8" s="27" t="s">
        <v>237</v>
      </c>
      <c r="G8" s="27" t="s">
        <v>231</v>
      </c>
      <c r="H8" s="28">
        <v>24153000000</v>
      </c>
      <c r="I8" s="27" t="s">
        <v>123</v>
      </c>
      <c r="J8" s="27" t="s">
        <v>124</v>
      </c>
      <c r="K8" s="29" t="s">
        <v>238</v>
      </c>
      <c r="L8" s="52" t="s">
        <v>616</v>
      </c>
      <c r="M8" s="30">
        <v>24153000000</v>
      </c>
      <c r="N8" s="30">
        <v>29914022701</v>
      </c>
      <c r="O8" s="31">
        <v>1.2385220345712749</v>
      </c>
      <c r="P8" s="31">
        <v>1.2385220345712749</v>
      </c>
      <c r="Q8" s="329" t="s">
        <v>1379</v>
      </c>
    </row>
    <row r="9" spans="1:17" ht="64.5" thickTop="1" thickBot="1" x14ac:dyDescent="0.3">
      <c r="A9" s="25">
        <v>66</v>
      </c>
      <c r="B9" s="26" t="s">
        <v>438</v>
      </c>
      <c r="C9" s="27" t="s">
        <v>127</v>
      </c>
      <c r="D9" s="120" t="s">
        <v>128</v>
      </c>
      <c r="E9" s="27" t="s">
        <v>361</v>
      </c>
      <c r="F9" s="27" t="s">
        <v>383</v>
      </c>
      <c r="G9" s="27" t="s">
        <v>122</v>
      </c>
      <c r="H9" s="28">
        <v>1</v>
      </c>
      <c r="I9" s="27" t="s">
        <v>132</v>
      </c>
      <c r="J9" s="27" t="s">
        <v>126</v>
      </c>
      <c r="K9" s="29" t="s">
        <v>15</v>
      </c>
      <c r="L9" s="52" t="s">
        <v>615</v>
      </c>
      <c r="M9" s="30">
        <v>1</v>
      </c>
      <c r="N9" s="30">
        <v>0</v>
      </c>
      <c r="O9" s="31" t="s">
        <v>406</v>
      </c>
      <c r="P9" s="31" t="s">
        <v>291</v>
      </c>
      <c r="Q9" s="329" t="s">
        <v>1380</v>
      </c>
    </row>
    <row r="10" spans="1:17" ht="57.75" thickTop="1" thickBot="1" x14ac:dyDescent="0.3">
      <c r="A10" s="25">
        <v>109</v>
      </c>
      <c r="B10" s="26" t="s">
        <v>438</v>
      </c>
      <c r="C10" s="27" t="s">
        <v>290</v>
      </c>
      <c r="D10" s="27" t="s">
        <v>290</v>
      </c>
      <c r="E10" s="27" t="s">
        <v>317</v>
      </c>
      <c r="F10" s="27" t="s">
        <v>121</v>
      </c>
      <c r="G10" s="27" t="s">
        <v>122</v>
      </c>
      <c r="H10" s="28">
        <v>0.95</v>
      </c>
      <c r="I10" s="27" t="s">
        <v>123</v>
      </c>
      <c r="J10" s="27" t="s">
        <v>124</v>
      </c>
      <c r="K10" s="29" t="s">
        <v>93</v>
      </c>
      <c r="L10" s="52" t="s">
        <v>378</v>
      </c>
      <c r="M10" s="30">
        <v>0.95</v>
      </c>
      <c r="N10" s="30">
        <v>0.95699999999999996</v>
      </c>
      <c r="O10" s="31">
        <v>1.0073684210526317</v>
      </c>
      <c r="P10" s="31">
        <v>1.0073684210526317</v>
      </c>
      <c r="Q10" s="329" t="s">
        <v>1381</v>
      </c>
    </row>
    <row r="11" spans="1:17" ht="226.5" thickTop="1" thickBot="1" x14ac:dyDescent="0.3">
      <c r="A11" s="25">
        <v>98</v>
      </c>
      <c r="B11" s="26" t="s">
        <v>438</v>
      </c>
      <c r="C11" s="27" t="s">
        <v>290</v>
      </c>
      <c r="D11" s="27" t="s">
        <v>446</v>
      </c>
      <c r="E11" s="27" t="s">
        <v>125</v>
      </c>
      <c r="F11" s="27" t="s">
        <v>331</v>
      </c>
      <c r="G11" s="27" t="s">
        <v>122</v>
      </c>
      <c r="H11" s="28">
        <v>0.95</v>
      </c>
      <c r="I11" s="27" t="s">
        <v>123</v>
      </c>
      <c r="J11" s="27" t="s">
        <v>126</v>
      </c>
      <c r="K11" s="29" t="s">
        <v>93</v>
      </c>
      <c r="L11" s="52" t="s">
        <v>378</v>
      </c>
      <c r="M11" s="30">
        <v>0.95</v>
      </c>
      <c r="N11" s="30">
        <v>0.6</v>
      </c>
      <c r="O11" s="31">
        <v>0.63157894736842102</v>
      </c>
      <c r="P11" s="31">
        <v>0.63157894736842102</v>
      </c>
      <c r="Q11" s="329" t="s">
        <v>1382</v>
      </c>
    </row>
    <row r="12" spans="1:17" ht="76.5" thickTop="1" thickBot="1" x14ac:dyDescent="0.3">
      <c r="A12" s="25">
        <v>4</v>
      </c>
      <c r="B12" s="26" t="s">
        <v>438</v>
      </c>
      <c r="C12" s="27" t="s">
        <v>127</v>
      </c>
      <c r="D12" s="27" t="s">
        <v>268</v>
      </c>
      <c r="E12" s="27" t="s">
        <v>269</v>
      </c>
      <c r="F12" s="27" t="s">
        <v>447</v>
      </c>
      <c r="G12" s="27" t="s">
        <v>207</v>
      </c>
      <c r="H12" s="28">
        <v>662</v>
      </c>
      <c r="I12" s="27" t="s">
        <v>123</v>
      </c>
      <c r="J12" s="27" t="s">
        <v>124</v>
      </c>
      <c r="K12" s="29" t="s">
        <v>45</v>
      </c>
      <c r="L12" s="52" t="s">
        <v>393</v>
      </c>
      <c r="M12" s="30">
        <v>662</v>
      </c>
      <c r="N12" s="30">
        <v>705</v>
      </c>
      <c r="O12" s="31">
        <v>1.0649546827794563</v>
      </c>
      <c r="P12" s="31">
        <v>1.0649546827794563</v>
      </c>
      <c r="Q12" s="329" t="s">
        <v>1383</v>
      </c>
    </row>
    <row r="13" spans="1:17" ht="151.5" thickTop="1" thickBot="1" x14ac:dyDescent="0.3">
      <c r="A13" s="25">
        <v>19</v>
      </c>
      <c r="B13" s="26" t="s">
        <v>449</v>
      </c>
      <c r="C13" s="27" t="s">
        <v>160</v>
      </c>
      <c r="D13" s="27" t="s">
        <v>402</v>
      </c>
      <c r="E13" s="27" t="s">
        <v>450</v>
      </c>
      <c r="F13" s="27" t="s">
        <v>451</v>
      </c>
      <c r="G13" s="27" t="s">
        <v>122</v>
      </c>
      <c r="H13" s="28">
        <v>1</v>
      </c>
      <c r="I13" s="27" t="s">
        <v>153</v>
      </c>
      <c r="J13" s="27" t="s">
        <v>261</v>
      </c>
      <c r="K13" s="29" t="s">
        <v>51</v>
      </c>
      <c r="L13" s="52" t="s">
        <v>393</v>
      </c>
      <c r="M13" s="30">
        <v>1</v>
      </c>
      <c r="N13" s="30">
        <v>1</v>
      </c>
      <c r="O13" s="31">
        <v>1</v>
      </c>
      <c r="P13" s="31">
        <v>1</v>
      </c>
      <c r="Q13" s="329" t="s">
        <v>1384</v>
      </c>
    </row>
    <row r="14" spans="1:17" ht="80.25" thickTop="1" thickBot="1" x14ac:dyDescent="0.3">
      <c r="A14" s="104">
        <v>20</v>
      </c>
      <c r="B14" s="83" t="s">
        <v>449</v>
      </c>
      <c r="C14" s="84" t="s">
        <v>160</v>
      </c>
      <c r="D14" s="84" t="s">
        <v>402</v>
      </c>
      <c r="E14" s="84" t="s">
        <v>452</v>
      </c>
      <c r="F14" s="84" t="s">
        <v>453</v>
      </c>
      <c r="G14" s="84" t="s">
        <v>122</v>
      </c>
      <c r="H14" s="85">
        <v>1</v>
      </c>
      <c r="I14" s="84" t="s">
        <v>130</v>
      </c>
      <c r="J14" s="84" t="s">
        <v>126</v>
      </c>
      <c r="K14" s="86" t="s">
        <v>51</v>
      </c>
      <c r="L14" s="103" t="s">
        <v>393</v>
      </c>
      <c r="M14" s="89"/>
      <c r="N14" s="89"/>
      <c r="O14" s="88" t="s">
        <v>406</v>
      </c>
      <c r="P14" s="88" t="s">
        <v>291</v>
      </c>
      <c r="Q14" s="349" t="s">
        <v>1146</v>
      </c>
    </row>
    <row r="15" spans="1:17" ht="76.5" thickTop="1" thickBot="1" x14ac:dyDescent="0.3">
      <c r="A15" s="25">
        <v>26</v>
      </c>
      <c r="B15" s="26" t="s">
        <v>449</v>
      </c>
      <c r="C15" s="27" t="s">
        <v>160</v>
      </c>
      <c r="D15" s="27" t="s">
        <v>278</v>
      </c>
      <c r="E15" s="27" t="s">
        <v>454</v>
      </c>
      <c r="F15" s="27" t="s">
        <v>455</v>
      </c>
      <c r="G15" s="27" t="s">
        <v>207</v>
      </c>
      <c r="H15" s="28">
        <v>8</v>
      </c>
      <c r="I15" s="27" t="s">
        <v>132</v>
      </c>
      <c r="J15" s="27" t="s">
        <v>124</v>
      </c>
      <c r="K15" s="29" t="s">
        <v>270</v>
      </c>
      <c r="L15" s="52" t="s">
        <v>393</v>
      </c>
      <c r="M15" s="30">
        <v>8</v>
      </c>
      <c r="N15" s="30">
        <v>8</v>
      </c>
      <c r="O15" s="31">
        <v>1</v>
      </c>
      <c r="P15" s="31">
        <v>1</v>
      </c>
      <c r="Q15" s="329" t="s">
        <v>1385</v>
      </c>
    </row>
    <row r="16" spans="1:17" ht="64.5" thickTop="1" thickBot="1" x14ac:dyDescent="0.3">
      <c r="A16" s="25">
        <v>27</v>
      </c>
      <c r="B16" s="26" t="s">
        <v>449</v>
      </c>
      <c r="C16" s="27" t="s">
        <v>160</v>
      </c>
      <c r="D16" s="27" t="s">
        <v>277</v>
      </c>
      <c r="E16" s="27" t="s">
        <v>456</v>
      </c>
      <c r="F16" s="27" t="s">
        <v>457</v>
      </c>
      <c r="G16" s="27" t="s">
        <v>207</v>
      </c>
      <c r="H16" s="28">
        <v>19</v>
      </c>
      <c r="I16" s="27" t="s">
        <v>132</v>
      </c>
      <c r="J16" s="27" t="s">
        <v>124</v>
      </c>
      <c r="K16" s="29" t="s">
        <v>270</v>
      </c>
      <c r="L16" s="52" t="s">
        <v>393</v>
      </c>
      <c r="M16" s="30">
        <v>19</v>
      </c>
      <c r="N16" s="30">
        <v>20</v>
      </c>
      <c r="O16" s="31">
        <v>1.0526315789473684</v>
      </c>
      <c r="P16" s="31">
        <v>1.0526315789473684</v>
      </c>
      <c r="Q16" s="329" t="s">
        <v>1386</v>
      </c>
    </row>
    <row r="17" spans="1:17" ht="57.75" thickTop="1" thickBot="1" x14ac:dyDescent="0.3">
      <c r="A17" s="25">
        <v>61</v>
      </c>
      <c r="B17" s="26" t="s">
        <v>449</v>
      </c>
      <c r="C17" s="27" t="s">
        <v>133</v>
      </c>
      <c r="D17" s="120" t="s">
        <v>362</v>
      </c>
      <c r="E17" s="27" t="s">
        <v>144</v>
      </c>
      <c r="F17" s="27" t="s">
        <v>363</v>
      </c>
      <c r="G17" s="27" t="s">
        <v>145</v>
      </c>
      <c r="H17" s="28">
        <v>10.199999999999999</v>
      </c>
      <c r="I17" s="27" t="s">
        <v>123</v>
      </c>
      <c r="J17" s="27" t="s">
        <v>138</v>
      </c>
      <c r="K17" s="29" t="s">
        <v>7</v>
      </c>
      <c r="L17" s="52" t="s">
        <v>615</v>
      </c>
      <c r="M17" s="30">
        <v>10.199999999999999</v>
      </c>
      <c r="N17" s="30">
        <v>6.347777777777778</v>
      </c>
      <c r="O17" s="31">
        <v>1.6068615438473655</v>
      </c>
      <c r="P17" s="31">
        <v>1.6068615438473655</v>
      </c>
      <c r="Q17" s="329" t="s">
        <v>1387</v>
      </c>
    </row>
    <row r="18" spans="1:17" ht="64.5" thickTop="1" thickBot="1" x14ac:dyDescent="0.3">
      <c r="A18" s="25">
        <v>9</v>
      </c>
      <c r="B18" s="26" t="s">
        <v>449</v>
      </c>
      <c r="C18" s="27" t="s">
        <v>133</v>
      </c>
      <c r="D18" s="27" t="s">
        <v>275</v>
      </c>
      <c r="E18" s="27" t="s">
        <v>458</v>
      </c>
      <c r="F18" s="27" t="s">
        <v>459</v>
      </c>
      <c r="G18" s="27" t="s">
        <v>122</v>
      </c>
      <c r="H18" s="28">
        <v>1</v>
      </c>
      <c r="I18" s="27" t="s">
        <v>132</v>
      </c>
      <c r="J18" s="27" t="s">
        <v>124</v>
      </c>
      <c r="K18" s="29" t="s">
        <v>57</v>
      </c>
      <c r="L18" s="52" t="s">
        <v>393</v>
      </c>
      <c r="M18" s="30">
        <v>1</v>
      </c>
      <c r="N18" s="30">
        <v>1</v>
      </c>
      <c r="O18" s="31">
        <v>1</v>
      </c>
      <c r="P18" s="31">
        <v>1</v>
      </c>
      <c r="Q18" s="329" t="s">
        <v>1388</v>
      </c>
    </row>
    <row r="19" spans="1:17" ht="48.75" thickTop="1" thickBot="1" x14ac:dyDescent="0.3">
      <c r="A19" s="25">
        <v>71</v>
      </c>
      <c r="B19" s="26" t="s">
        <v>460</v>
      </c>
      <c r="C19" s="27" t="s">
        <v>149</v>
      </c>
      <c r="D19" s="120" t="s">
        <v>461</v>
      </c>
      <c r="E19" s="27" t="s">
        <v>174</v>
      </c>
      <c r="F19" s="27" t="s">
        <v>462</v>
      </c>
      <c r="G19" s="27" t="s">
        <v>122</v>
      </c>
      <c r="H19" s="28">
        <v>1</v>
      </c>
      <c r="I19" s="27" t="s">
        <v>153</v>
      </c>
      <c r="J19" s="27" t="s">
        <v>126</v>
      </c>
      <c r="K19" s="29" t="s">
        <v>13</v>
      </c>
      <c r="L19" s="52" t="s">
        <v>615</v>
      </c>
      <c r="M19" s="30">
        <v>1</v>
      </c>
      <c r="N19" s="30">
        <v>1</v>
      </c>
      <c r="O19" s="31">
        <v>1</v>
      </c>
      <c r="P19" s="31">
        <v>1</v>
      </c>
      <c r="Q19" s="329" t="s">
        <v>1389</v>
      </c>
    </row>
    <row r="20" spans="1:17" ht="57.75" thickTop="1" thickBot="1" x14ac:dyDescent="0.3">
      <c r="A20" s="25">
        <v>134</v>
      </c>
      <c r="B20" s="26" t="s">
        <v>460</v>
      </c>
      <c r="C20" s="27" t="s">
        <v>203</v>
      </c>
      <c r="D20" s="27" t="s">
        <v>239</v>
      </c>
      <c r="E20" s="27" t="s">
        <v>463</v>
      </c>
      <c r="F20" s="27" t="s">
        <v>464</v>
      </c>
      <c r="G20" s="27" t="s">
        <v>207</v>
      </c>
      <c r="H20" s="28">
        <v>79</v>
      </c>
      <c r="I20" s="27" t="s">
        <v>132</v>
      </c>
      <c r="J20" s="27" t="s">
        <v>124</v>
      </c>
      <c r="K20" s="29" t="s">
        <v>238</v>
      </c>
      <c r="L20" s="52" t="s">
        <v>616</v>
      </c>
      <c r="M20" s="30">
        <v>79</v>
      </c>
      <c r="N20" s="30">
        <v>79</v>
      </c>
      <c r="O20" s="31">
        <v>1</v>
      </c>
      <c r="P20" s="31">
        <v>1</v>
      </c>
      <c r="Q20" s="329" t="s">
        <v>1390</v>
      </c>
    </row>
    <row r="21" spans="1:17" ht="76.5" thickTop="1" thickBot="1" x14ac:dyDescent="0.3">
      <c r="A21" s="25">
        <v>235</v>
      </c>
      <c r="B21" s="26" t="s">
        <v>460</v>
      </c>
      <c r="C21" s="27" t="s">
        <v>194</v>
      </c>
      <c r="D21" s="27" t="s">
        <v>389</v>
      </c>
      <c r="E21" s="27" t="s">
        <v>246</v>
      </c>
      <c r="F21" s="27" t="s">
        <v>247</v>
      </c>
      <c r="G21" s="27" t="s">
        <v>440</v>
      </c>
      <c r="H21" s="28">
        <v>188000000.00000003</v>
      </c>
      <c r="I21" s="27" t="s">
        <v>123</v>
      </c>
      <c r="J21" s="27" t="s">
        <v>124</v>
      </c>
      <c r="K21" s="29" t="s">
        <v>36</v>
      </c>
      <c r="L21" s="52" t="s">
        <v>616</v>
      </c>
      <c r="M21" s="30">
        <v>188000000.00000003</v>
      </c>
      <c r="N21" s="30">
        <v>251545944</v>
      </c>
      <c r="O21" s="31">
        <v>1.3380103404255317</v>
      </c>
      <c r="P21" s="31">
        <v>1.3380103404255317</v>
      </c>
      <c r="Q21" s="329" t="s">
        <v>1391</v>
      </c>
    </row>
    <row r="22" spans="1:17" ht="57.75" thickTop="1" thickBot="1" x14ac:dyDescent="0.3">
      <c r="A22" s="25">
        <v>135</v>
      </c>
      <c r="B22" s="26" t="s">
        <v>460</v>
      </c>
      <c r="C22" s="27" t="s">
        <v>203</v>
      </c>
      <c r="D22" s="27" t="s">
        <v>465</v>
      </c>
      <c r="E22" s="27" t="s">
        <v>465</v>
      </c>
      <c r="F22" s="27" t="s">
        <v>466</v>
      </c>
      <c r="G22" s="27" t="s">
        <v>207</v>
      </c>
      <c r="H22" s="28">
        <v>5</v>
      </c>
      <c r="I22" s="27" t="s">
        <v>132</v>
      </c>
      <c r="J22" s="27" t="s">
        <v>124</v>
      </c>
      <c r="K22" s="29" t="s">
        <v>238</v>
      </c>
      <c r="L22" s="52" t="s">
        <v>616</v>
      </c>
      <c r="M22" s="30">
        <v>5</v>
      </c>
      <c r="N22" s="30">
        <v>8</v>
      </c>
      <c r="O22" s="31">
        <v>1.6</v>
      </c>
      <c r="P22" s="31">
        <v>1.6</v>
      </c>
      <c r="Q22" s="329" t="s">
        <v>1392</v>
      </c>
    </row>
    <row r="23" spans="1:17" ht="76.5" thickTop="1" thickBot="1" x14ac:dyDescent="0.3">
      <c r="A23" s="25">
        <v>104</v>
      </c>
      <c r="B23" s="26" t="s">
        <v>460</v>
      </c>
      <c r="C23" s="27" t="s">
        <v>194</v>
      </c>
      <c r="D23" s="27" t="s">
        <v>319</v>
      </c>
      <c r="E23" s="27" t="s">
        <v>320</v>
      </c>
      <c r="F23" s="27" t="s">
        <v>467</v>
      </c>
      <c r="G23" s="27" t="s">
        <v>122</v>
      </c>
      <c r="H23" s="28">
        <v>0.6013467392117533</v>
      </c>
      <c r="I23" s="27" t="s">
        <v>123</v>
      </c>
      <c r="J23" s="27" t="s">
        <v>261</v>
      </c>
      <c r="K23" s="29" t="s">
        <v>87</v>
      </c>
      <c r="L23" s="52" t="s">
        <v>378</v>
      </c>
      <c r="M23" s="30">
        <v>0.6013467392117533</v>
      </c>
      <c r="N23" s="30">
        <v>0.79330000000000001</v>
      </c>
      <c r="O23" s="31">
        <v>1.3192056234309335</v>
      </c>
      <c r="P23" s="31">
        <v>1.3192056234309335</v>
      </c>
      <c r="Q23" s="329" t="s">
        <v>1393</v>
      </c>
    </row>
    <row r="24" spans="1:17" ht="95.25" thickTop="1" thickBot="1" x14ac:dyDescent="0.3">
      <c r="A24" s="25">
        <v>18</v>
      </c>
      <c r="B24" s="26" t="s">
        <v>460</v>
      </c>
      <c r="C24" s="27" t="s">
        <v>203</v>
      </c>
      <c r="D24" s="27" t="s">
        <v>256</v>
      </c>
      <c r="E24" s="27" t="s">
        <v>1032</v>
      </c>
      <c r="F24" s="27" t="s">
        <v>468</v>
      </c>
      <c r="G24" s="27" t="s">
        <v>122</v>
      </c>
      <c r="H24" s="28">
        <v>1</v>
      </c>
      <c r="I24" s="27" t="s">
        <v>132</v>
      </c>
      <c r="J24" s="27" t="s">
        <v>124</v>
      </c>
      <c r="K24" s="29" t="s">
        <v>238</v>
      </c>
      <c r="L24" s="52" t="s">
        <v>616</v>
      </c>
      <c r="M24" s="30">
        <v>1</v>
      </c>
      <c r="N24" s="30">
        <v>1</v>
      </c>
      <c r="O24" s="31">
        <v>1</v>
      </c>
      <c r="P24" s="31">
        <v>1</v>
      </c>
      <c r="Q24" s="329" t="s">
        <v>1394</v>
      </c>
    </row>
    <row r="25" spans="1:17" ht="64.5" thickTop="1" thickBot="1" x14ac:dyDescent="0.3">
      <c r="A25" s="25">
        <v>10</v>
      </c>
      <c r="B25" s="26" t="s">
        <v>460</v>
      </c>
      <c r="C25" s="27" t="s">
        <v>160</v>
      </c>
      <c r="D25" s="27" t="s">
        <v>405</v>
      </c>
      <c r="E25" s="27" t="s">
        <v>469</v>
      </c>
      <c r="F25" s="27" t="s">
        <v>470</v>
      </c>
      <c r="G25" s="27" t="s">
        <v>207</v>
      </c>
      <c r="H25" s="28">
        <v>5</v>
      </c>
      <c r="I25" s="27" t="s">
        <v>132</v>
      </c>
      <c r="J25" s="27" t="s">
        <v>124</v>
      </c>
      <c r="K25" s="29" t="s">
        <v>270</v>
      </c>
      <c r="L25" s="52" t="s">
        <v>393</v>
      </c>
      <c r="M25" s="30">
        <v>5</v>
      </c>
      <c r="N25" s="30">
        <v>7</v>
      </c>
      <c r="O25" s="31">
        <v>1.4</v>
      </c>
      <c r="P25" s="31">
        <v>1.4</v>
      </c>
      <c r="Q25" s="329" t="s">
        <v>1395</v>
      </c>
    </row>
    <row r="26" spans="1:17" ht="95.25" thickTop="1" thickBot="1" x14ac:dyDescent="0.3">
      <c r="A26" s="25">
        <v>11</v>
      </c>
      <c r="B26" s="26" t="s">
        <v>460</v>
      </c>
      <c r="C26" s="27" t="s">
        <v>203</v>
      </c>
      <c r="D26" s="27" t="s">
        <v>471</v>
      </c>
      <c r="E26" s="27" t="s">
        <v>472</v>
      </c>
      <c r="F26" s="27" t="s">
        <v>473</v>
      </c>
      <c r="G26" s="27" t="s">
        <v>207</v>
      </c>
      <c r="H26" s="28">
        <v>900</v>
      </c>
      <c r="I26" s="27" t="s">
        <v>123</v>
      </c>
      <c r="J26" s="27" t="s">
        <v>124</v>
      </c>
      <c r="K26" s="29" t="s">
        <v>49</v>
      </c>
      <c r="L26" s="52" t="s">
        <v>393</v>
      </c>
      <c r="M26" s="30">
        <v>900</v>
      </c>
      <c r="N26" s="30">
        <v>1735</v>
      </c>
      <c r="O26" s="31">
        <v>1.9277777777777778</v>
      </c>
      <c r="P26" s="31">
        <v>1.9277777777777778</v>
      </c>
      <c r="Q26" s="329" t="s">
        <v>1396</v>
      </c>
    </row>
    <row r="27" spans="1:17" ht="76.5" thickTop="1" thickBot="1" x14ac:dyDescent="0.3">
      <c r="A27" s="25">
        <v>12</v>
      </c>
      <c r="B27" s="26" t="s">
        <v>460</v>
      </c>
      <c r="C27" s="27" t="s">
        <v>203</v>
      </c>
      <c r="D27" s="27" t="s">
        <v>475</v>
      </c>
      <c r="E27" s="27" t="s">
        <v>476</v>
      </c>
      <c r="F27" s="27" t="s">
        <v>477</v>
      </c>
      <c r="G27" s="27" t="s">
        <v>207</v>
      </c>
      <c r="H27" s="28">
        <v>500</v>
      </c>
      <c r="I27" s="27" t="s">
        <v>123</v>
      </c>
      <c r="J27" s="27" t="s">
        <v>124</v>
      </c>
      <c r="K27" s="29" t="s">
        <v>49</v>
      </c>
      <c r="L27" s="52" t="s">
        <v>393</v>
      </c>
      <c r="M27" s="30">
        <v>500</v>
      </c>
      <c r="N27" s="30">
        <v>686</v>
      </c>
      <c r="O27" s="31">
        <v>1.3720000000000001</v>
      </c>
      <c r="P27" s="31">
        <v>1.3720000000000001</v>
      </c>
      <c r="Q27" s="329" t="s">
        <v>1397</v>
      </c>
    </row>
    <row r="28" spans="1:17" ht="76.5" thickTop="1" thickBot="1" x14ac:dyDescent="0.3">
      <c r="A28" s="25">
        <v>23</v>
      </c>
      <c r="B28" s="26" t="s">
        <v>460</v>
      </c>
      <c r="C28" s="27" t="s">
        <v>194</v>
      </c>
      <c r="D28" s="27" t="s">
        <v>389</v>
      </c>
      <c r="E28" s="27" t="s">
        <v>478</v>
      </c>
      <c r="F28" s="27" t="s">
        <v>479</v>
      </c>
      <c r="G28" s="27" t="s">
        <v>207</v>
      </c>
      <c r="H28" s="28">
        <v>1</v>
      </c>
      <c r="I28" s="27" t="s">
        <v>123</v>
      </c>
      <c r="J28" s="27" t="s">
        <v>124</v>
      </c>
      <c r="K28" s="29" t="s">
        <v>36</v>
      </c>
      <c r="L28" s="52" t="s">
        <v>616</v>
      </c>
      <c r="M28" s="30">
        <v>1</v>
      </c>
      <c r="N28" s="30">
        <v>1</v>
      </c>
      <c r="O28" s="31">
        <v>1</v>
      </c>
      <c r="P28" s="31">
        <v>1</v>
      </c>
      <c r="Q28" s="329" t="s">
        <v>1398</v>
      </c>
    </row>
    <row r="29" spans="1:17" ht="57.75" thickTop="1" thickBot="1" x14ac:dyDescent="0.3">
      <c r="A29" s="25">
        <v>69</v>
      </c>
      <c r="B29" s="26" t="s">
        <v>480</v>
      </c>
      <c r="C29" s="27" t="s">
        <v>160</v>
      </c>
      <c r="D29" s="27" t="s">
        <v>169</v>
      </c>
      <c r="E29" s="27" t="s">
        <v>170</v>
      </c>
      <c r="F29" s="27" t="s">
        <v>386</v>
      </c>
      <c r="G29" s="27" t="s">
        <v>122</v>
      </c>
      <c r="H29" s="28">
        <v>1</v>
      </c>
      <c r="I29" s="27" t="s">
        <v>132</v>
      </c>
      <c r="J29" s="27" t="s">
        <v>126</v>
      </c>
      <c r="K29" s="29" t="s">
        <v>13</v>
      </c>
      <c r="L29" s="52" t="s">
        <v>615</v>
      </c>
      <c r="M29" s="30">
        <v>1</v>
      </c>
      <c r="N29" s="30">
        <v>1</v>
      </c>
      <c r="O29" s="31">
        <v>1</v>
      </c>
      <c r="P29" s="31">
        <v>1</v>
      </c>
      <c r="Q29" s="329" t="s">
        <v>1399</v>
      </c>
    </row>
    <row r="30" spans="1:17" ht="57.75" thickTop="1" thickBot="1" x14ac:dyDescent="0.3">
      <c r="A30" s="25">
        <v>75</v>
      </c>
      <c r="B30" s="26" t="s">
        <v>480</v>
      </c>
      <c r="C30" s="27" t="s">
        <v>160</v>
      </c>
      <c r="D30" s="120" t="s">
        <v>364</v>
      </c>
      <c r="E30" s="27" t="s">
        <v>377</v>
      </c>
      <c r="F30" s="27" t="s">
        <v>166</v>
      </c>
      <c r="G30" s="27" t="s">
        <v>122</v>
      </c>
      <c r="H30" s="28">
        <v>1</v>
      </c>
      <c r="I30" s="27" t="s">
        <v>132</v>
      </c>
      <c r="J30" s="27" t="s">
        <v>126</v>
      </c>
      <c r="K30" s="29" t="s">
        <v>11</v>
      </c>
      <c r="L30" s="52" t="s">
        <v>615</v>
      </c>
      <c r="M30" s="30">
        <v>1</v>
      </c>
      <c r="N30" s="30">
        <v>1</v>
      </c>
      <c r="O30" s="31">
        <v>1</v>
      </c>
      <c r="P30" s="31">
        <v>1</v>
      </c>
      <c r="Q30" s="329" t="s">
        <v>1400</v>
      </c>
    </row>
    <row r="31" spans="1:17" ht="95.25" thickTop="1" thickBot="1" x14ac:dyDescent="0.3">
      <c r="A31" s="25">
        <v>67</v>
      </c>
      <c r="B31" s="26" t="s">
        <v>480</v>
      </c>
      <c r="C31" s="27" t="s">
        <v>149</v>
      </c>
      <c r="D31" s="120" t="s">
        <v>461</v>
      </c>
      <c r="E31" s="27" t="s">
        <v>175</v>
      </c>
      <c r="F31" s="27" t="s">
        <v>176</v>
      </c>
      <c r="G31" s="27" t="s">
        <v>122</v>
      </c>
      <c r="H31" s="28">
        <v>1</v>
      </c>
      <c r="I31" s="27" t="s">
        <v>173</v>
      </c>
      <c r="J31" s="27" t="s">
        <v>126</v>
      </c>
      <c r="K31" s="29" t="s">
        <v>15</v>
      </c>
      <c r="L31" s="52" t="s">
        <v>615</v>
      </c>
      <c r="M31" s="30">
        <v>1</v>
      </c>
      <c r="N31" s="30">
        <v>1</v>
      </c>
      <c r="O31" s="31">
        <v>1</v>
      </c>
      <c r="P31" s="31">
        <v>1</v>
      </c>
      <c r="Q31" s="329" t="s">
        <v>1401</v>
      </c>
    </row>
    <row r="32" spans="1:17" ht="48.75" thickTop="1" thickBot="1" x14ac:dyDescent="0.3">
      <c r="A32" s="25">
        <v>72</v>
      </c>
      <c r="B32" s="26" t="s">
        <v>480</v>
      </c>
      <c r="C32" s="27" t="s">
        <v>149</v>
      </c>
      <c r="D32" s="120" t="s">
        <v>461</v>
      </c>
      <c r="E32" s="27" t="s">
        <v>481</v>
      </c>
      <c r="F32" s="27" t="s">
        <v>482</v>
      </c>
      <c r="G32" s="27" t="s">
        <v>122</v>
      </c>
      <c r="H32" s="28">
        <v>0.75</v>
      </c>
      <c r="I32" s="27" t="s">
        <v>153</v>
      </c>
      <c r="J32" s="27" t="s">
        <v>126</v>
      </c>
      <c r="K32" s="29" t="s">
        <v>13</v>
      </c>
      <c r="L32" s="52" t="s">
        <v>615</v>
      </c>
      <c r="M32" s="30">
        <v>0.75</v>
      </c>
      <c r="N32" s="30">
        <v>0.875</v>
      </c>
      <c r="O32" s="31">
        <v>1.1666666666666667</v>
      </c>
      <c r="P32" s="31">
        <v>1.1666666666666667</v>
      </c>
      <c r="Q32" s="329" t="s">
        <v>1402</v>
      </c>
    </row>
    <row r="33" spans="1:17" ht="282.75" thickTop="1" thickBot="1" x14ac:dyDescent="0.3">
      <c r="A33" s="25">
        <v>68</v>
      </c>
      <c r="B33" s="26" t="s">
        <v>480</v>
      </c>
      <c r="C33" s="27" t="s">
        <v>149</v>
      </c>
      <c r="D33" s="120" t="s">
        <v>461</v>
      </c>
      <c r="E33" s="27" t="s">
        <v>483</v>
      </c>
      <c r="F33" s="27" t="s">
        <v>484</v>
      </c>
      <c r="G33" s="27" t="s">
        <v>122</v>
      </c>
      <c r="H33" s="28">
        <v>1</v>
      </c>
      <c r="I33" s="27" t="s">
        <v>153</v>
      </c>
      <c r="J33" s="27" t="s">
        <v>126</v>
      </c>
      <c r="K33" s="29" t="s">
        <v>15</v>
      </c>
      <c r="L33" s="52" t="s">
        <v>615</v>
      </c>
      <c r="M33" s="30">
        <v>1</v>
      </c>
      <c r="N33" s="30">
        <v>0.875</v>
      </c>
      <c r="O33" s="31">
        <v>0.875</v>
      </c>
      <c r="P33" s="31">
        <v>0.875</v>
      </c>
      <c r="Q33" s="329" t="s">
        <v>1403</v>
      </c>
    </row>
    <row r="34" spans="1:17" ht="57.75" thickTop="1" thickBot="1" x14ac:dyDescent="0.3">
      <c r="A34" s="25">
        <v>64</v>
      </c>
      <c r="B34" s="26" t="s">
        <v>480</v>
      </c>
      <c r="C34" s="27" t="s">
        <v>149</v>
      </c>
      <c r="D34" s="27" t="s">
        <v>150</v>
      </c>
      <c r="E34" s="27" t="s">
        <v>151</v>
      </c>
      <c r="F34" s="27" t="s">
        <v>152</v>
      </c>
      <c r="G34" s="27" t="s">
        <v>122</v>
      </c>
      <c r="H34" s="28">
        <v>1</v>
      </c>
      <c r="I34" s="27" t="s">
        <v>153</v>
      </c>
      <c r="J34" s="27" t="s">
        <v>126</v>
      </c>
      <c r="K34" s="29" t="s">
        <v>7</v>
      </c>
      <c r="L34" s="52" t="s">
        <v>615</v>
      </c>
      <c r="M34" s="30">
        <v>1</v>
      </c>
      <c r="N34" s="30">
        <v>1</v>
      </c>
      <c r="O34" s="31">
        <v>1</v>
      </c>
      <c r="P34" s="31">
        <v>1</v>
      </c>
      <c r="Q34" s="329" t="s">
        <v>1404</v>
      </c>
    </row>
    <row r="35" spans="1:17" ht="151.5" thickTop="1" thickBot="1" x14ac:dyDescent="0.3">
      <c r="A35" s="25">
        <v>105</v>
      </c>
      <c r="B35" s="26" t="s">
        <v>485</v>
      </c>
      <c r="C35" s="27" t="s">
        <v>154</v>
      </c>
      <c r="D35" s="27" t="s">
        <v>165</v>
      </c>
      <c r="E35" s="27" t="s">
        <v>155</v>
      </c>
      <c r="F35" s="27" t="s">
        <v>486</v>
      </c>
      <c r="G35" s="27" t="s">
        <v>122</v>
      </c>
      <c r="H35" s="28">
        <v>0.9</v>
      </c>
      <c r="I35" s="27" t="s">
        <v>132</v>
      </c>
      <c r="J35" s="27" t="s">
        <v>126</v>
      </c>
      <c r="K35" s="29" t="s">
        <v>87</v>
      </c>
      <c r="L35" s="52" t="s">
        <v>388</v>
      </c>
      <c r="M35" s="30">
        <v>0.9</v>
      </c>
      <c r="N35" s="30">
        <v>1.1623333333333334</v>
      </c>
      <c r="O35" s="31">
        <v>1.2914814814814817</v>
      </c>
      <c r="P35" s="31">
        <v>1.2914814814814817</v>
      </c>
      <c r="Q35" s="329" t="s">
        <v>1405</v>
      </c>
    </row>
    <row r="36" spans="1:17" ht="34.5" thickTop="1" x14ac:dyDescent="0.35">
      <c r="M36" s="320"/>
      <c r="N36" s="320"/>
      <c r="O36" s="317" t="s">
        <v>157</v>
      </c>
      <c r="P36" s="318">
        <v>1.1388207590342387</v>
      </c>
      <c r="Q36" s="319" t="s">
        <v>158</v>
      </c>
    </row>
  </sheetData>
  <sheetProtection algorithmName="SHA-512" hashValue="acXp+2uYaVvQ5zuCDGIMZKuQKxLiQHeyp2/+wjUTVWoKrnZYnC++H0zs4qLWkSCKulVg65lmNvlh8b1RFUzrQw==" saltValue="Z6EY1ET1W7bm5AJgGoFEHQ==" spinCount="100000" sheet="1" formatCells="0" formatColumns="0"/>
  <autoFilter ref="A3:Q35" xr:uid="{00000000-0001-0000-0400-000000000000}"/>
  <conditionalFormatting sqref="B4:B35">
    <cfRule type="containsText" dxfId="406" priority="37" operator="containsText" text="Normatividad al Servicio del Cambio / Procesos">
      <formula>NOT(ISERROR(SEARCH("Normatividad al Servicio del Cambio / Procesos",B4)))</formula>
    </cfRule>
    <cfRule type="containsText" dxfId="405" priority="65" operator="containsText" text="Transparencia y Cercanía al Ciudadano / Grupos de Interés ">
      <formula>NOT(ISERROR(SEARCH("Transparencia y Cercanía al Ciudadano / Grupos de Interés ",B4)))</formula>
    </cfRule>
    <cfRule type="containsText" dxfId="404" priority="66" operator="containsText" text="Apoyo a la Modernización DIAN / Procesos">
      <formula>NOT(ISERROR(SEARCH("Apoyo a la Modernización DIAN / Procesos",B4)))</formula>
    </cfRule>
    <cfRule type="containsText" dxfId="403" priority="67" operator="containsText" text="Transformación Cultural y Gestión del Cambio / Talento Humano">
      <formula>NOT(ISERROR(SEARCH("Transformación Cultural y Gestión del Cambio / Talento Humano",B4)))</formula>
    </cfRule>
    <cfRule type="containsText" dxfId="402" priority="68" operator="containsText" text="Lucha Contra la Evasión y el Contrabando Basada en Evidencia Rigurosa  / Resultados">
      <formula>NOT(ISERROR(SEARCH("Lucha Contra la Evasión y el Contrabando Basada en Evidencia Rigurosa  / Resultados",B4)))</formula>
    </cfRule>
  </conditionalFormatting>
  <conditionalFormatting sqref="C4:E35">
    <cfRule type="containsText" dxfId="401" priority="9" operator="containsText" text="Aprendizaje y Crecimiento / Talento Humano">
      <formula>NOT(ISERROR(SEARCH("Aprendizaje y Crecimiento / Talento Humano",C4)))</formula>
    </cfRule>
    <cfRule type="containsText" dxfId="400" priority="10" operator="containsText" text="Modernización y Gestión Integral de Procesos del Negocio / Procesos">
      <formula>NOT(ISERROR(SEARCH("Modernización y Gestión Integral de Procesos del Negocio / Procesos",C4)))</formula>
    </cfRule>
    <cfRule type="containsText" dxfId="399" priority="11" operator="containsText" text="Transparencia y Cercanía al Ciudadano / Grupos de Interés">
      <formula>NOT(ISERROR(SEARCH("Transparencia y Cercanía al Ciudadano / Grupos de Interés",C4)))</formula>
    </cfRule>
    <cfRule type="containsText" dxfId="398" priority="12" operator="containsText" text="Legitimidad y Sostenibilidad Fiscal / Resultados">
      <formula>NOT(ISERROR(SEARCH("Legitimidad y Sostenibilidad Fiscal / Resultados",C4)))</formula>
    </cfRule>
  </conditionalFormatting>
  <conditionalFormatting sqref="F4:G35">
    <cfRule type="containsText" dxfId="397" priority="51" operator="containsText" text="Aprendizaje y Crecimiento / Talento Humano">
      <formula>NOT(ISERROR(SEARCH("Aprendizaje y Crecimiento / Talento Humano",F4)))</formula>
    </cfRule>
    <cfRule type="containsText" dxfId="396" priority="52" operator="containsText" text="Modernización y Gestión Integral de Procesos del Negocio / Procesos">
      <formula>NOT(ISERROR(SEARCH("Modernización y Gestión Integral de Procesos del Negocio / Procesos",F4)))</formula>
    </cfRule>
    <cfRule type="containsText" dxfId="395" priority="53" operator="containsText" text="Transparencia y Cercanía al Ciudadano / Grupos de Interés">
      <formula>NOT(ISERROR(SEARCH("Transparencia y Cercanía al Ciudadano / Grupos de Interés",F4)))</formula>
    </cfRule>
    <cfRule type="containsText" dxfId="394" priority="54" operator="containsText" text="Legitimidad y Sostenibilidad Fiscal / Resultados">
      <formula>NOT(ISERROR(SEARCH("Legitimidad y Sostenibilidad Fiscal / Resultados",F4)))</formula>
    </cfRule>
  </conditionalFormatting>
  <conditionalFormatting sqref="H4:H35 M4:N35">
    <cfRule type="expression" dxfId="393" priority="42">
      <formula>$G4&lt;&gt;"Porcentaje"</formula>
    </cfRule>
    <cfRule type="expression" dxfId="392" priority="43">
      <formula>$G4="Porcentaje"</formula>
    </cfRule>
  </conditionalFormatting>
  <conditionalFormatting sqref="I4:J35 F10:G34">
    <cfRule type="containsText" dxfId="391" priority="38" operator="containsText" text="Aprendizaje y Crecimiento / Talento Humano">
      <formula>NOT(ISERROR(SEARCH("Aprendizaje y Crecimiento / Talento Humano",F4)))</formula>
    </cfRule>
    <cfRule type="containsText" dxfId="390" priority="39" operator="containsText" text="Modernización y Gestión Integral de Procesos del Negocio / Procesos">
      <formula>NOT(ISERROR(SEARCH("Modernización y Gestión Integral de Procesos del Negocio / Procesos",F4)))</formula>
    </cfRule>
    <cfRule type="containsText" dxfId="389" priority="40" operator="containsText" text="Transparencia y Cercanía al Ciudadano / Grupos de Interés">
      <formula>NOT(ISERROR(SEARCH("Transparencia y Cercanía al Ciudadano / Grupos de Interés",F4)))</formula>
    </cfRule>
    <cfRule type="containsText" dxfId="388" priority="41" operator="containsText" text="Legitimidad y Sostenibilidad Fiscal / Resultados">
      <formula>NOT(ISERROR(SEARCH("Legitimidad y Sostenibilidad Fiscal / Resultados",F4)))</formula>
    </cfRule>
  </conditionalFormatting>
  <conditionalFormatting sqref="L4:L35">
    <cfRule type="cellIs" dxfId="387" priority="13" operator="equal">
      <formula>0</formula>
    </cfRule>
  </conditionalFormatting>
  <conditionalFormatting sqref="O4:O35">
    <cfRule type="containsText" dxfId="386" priority="55" operator="containsText" text="Sin medición en la vigencia">
      <formula>NOT(ISERROR(SEARCH("Sin medición en la vigencia",O4)))</formula>
    </cfRule>
    <cfRule type="cellIs" dxfId="385" priority="56" operator="greaterThan">
      <formula>1.1</formula>
    </cfRule>
    <cfRule type="cellIs" dxfId="384" priority="57" operator="between">
      <formula>100%</formula>
      <formula>110%</formula>
    </cfRule>
    <cfRule type="cellIs" dxfId="383" priority="58" operator="between">
      <formula>70%</formula>
      <formula>99.9999999%</formula>
    </cfRule>
    <cfRule type="cellIs" dxfId="382" priority="59" operator="between">
      <formula>0</formula>
      <formula>0.6999999999999</formula>
    </cfRule>
  </conditionalFormatting>
  <conditionalFormatting sqref="P4:P35">
    <cfRule type="cellIs" dxfId="381" priority="61" operator="greaterThan">
      <formula>1.1</formula>
    </cfRule>
    <cfRule type="cellIs" dxfId="380" priority="62" operator="between">
      <formula>100%</formula>
      <formula>110%</formula>
    </cfRule>
    <cfRule type="cellIs" dxfId="379" priority="63" operator="between">
      <formula>70%</formula>
      <formula>99.9999999%</formula>
    </cfRule>
    <cfRule type="cellIs" dxfId="378" priority="64" operator="between">
      <formula>0</formula>
      <formula>0.6999999999999</formula>
    </cfRule>
  </conditionalFormatting>
  <hyperlinks>
    <hyperlink ref="Q36" location="Principal!A1" display="volver al índice" xr:uid="{220E9F01-FCEE-4F05-8FA7-9F63853DF061}"/>
  </hyperlink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0" operator="containsText" id="{DE662FBA-0A42-4A7C-B69E-C8715396C2BE}">
            <xm:f>NOT(ISERROR(SEARCH("-",P4)))</xm:f>
            <xm:f>"-"</xm:f>
            <x14:dxf>
              <fill>
                <patternFill>
                  <bgColor rgb="FF000000"/>
                </patternFill>
              </fill>
            </x14:dxf>
          </x14:cfRule>
          <xm:sqref>P4:P35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23_ xmlns="0c7e947a-2df5-4c14-b96a-f29f1e43ed1a">5</_x0023_>
    <axfs xmlns="0c7e947a-2df5-4c14-b96a-f29f1e43ed1a">M. Metas</axf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8E050D038F7314585E5B03A4EA6FFCB" ma:contentTypeVersion="3" ma:contentTypeDescription="Crear nuevo documento." ma:contentTypeScope="" ma:versionID="e45fdcb7123c8b6bb5f15984ea93eecb">
  <xsd:schema xmlns:xsd="http://www.w3.org/2001/XMLSchema" xmlns:xs="http://www.w3.org/2001/XMLSchema" xmlns:p="http://schemas.microsoft.com/office/2006/metadata/properties" xmlns:ns2="0c7e947a-2df5-4c14-b96a-f29f1e43ed1a" targetNamespace="http://schemas.microsoft.com/office/2006/metadata/properties" ma:root="true" ma:fieldsID="481d8a13d6426873ee6303d232b269fb" ns2:_="">
    <xsd:import namespace="0c7e947a-2df5-4c14-b96a-f29f1e43ed1a"/>
    <xsd:element name="properties">
      <xsd:complexType>
        <xsd:sequence>
          <xsd:element name="documentManagement">
            <xsd:complexType>
              <xsd:all>
                <xsd:element ref="ns2:axfs" minOccurs="0"/>
                <xsd:element ref="ns2: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e947a-2df5-4c14-b96a-f29f1e43ed1a" elementFormDefault="qualified">
    <xsd:import namespace="http://schemas.microsoft.com/office/2006/documentManagement/types"/>
    <xsd:import namespace="http://schemas.microsoft.com/office/infopath/2007/PartnerControls"/>
    <xsd:element name="axfs" ma:index="2" nillable="true" ma:displayName="-" ma:internalName="axfs">
      <xsd:simpleType>
        <xsd:restriction base="dms:Text">
          <xsd:maxLength value="255"/>
        </xsd:restriction>
      </xsd:simpleType>
    </xsd:element>
    <xsd:element name="_x0023_" ma:index="3" nillable="true" ma:displayName="#" ma:internalName="_x0023_">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B9715B-DAF9-4D80-9620-8CB4E6578E43}">
  <ds:schemaRefs>
    <ds:schemaRef ds:uri="http://schemas.microsoft.com/sharepoint/v3/contenttype/forms"/>
  </ds:schemaRefs>
</ds:datastoreItem>
</file>

<file path=customXml/itemProps2.xml><?xml version="1.0" encoding="utf-8"?>
<ds:datastoreItem xmlns:ds="http://schemas.openxmlformats.org/officeDocument/2006/customXml" ds:itemID="{0196B51D-32E3-4BF9-BCFF-38AB89B39DD0}">
  <ds:schemaRefs>
    <ds:schemaRef ds:uri="http://purl.org/dc/terms/"/>
    <ds:schemaRef ds:uri="http://schemas.microsoft.com/office/infopath/2007/PartnerControls"/>
    <ds:schemaRef ds:uri="c32f87b9-3e91-4ce4-bf12-7a996838c763"/>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69670e6f-c4e0-4c09-9c08-ba81bb3840f9"/>
    <ds:schemaRef ds:uri="http://www.w3.org/XML/1998/namespace"/>
  </ds:schemaRefs>
</ds:datastoreItem>
</file>

<file path=customXml/itemProps3.xml><?xml version="1.0" encoding="utf-8"?>
<ds:datastoreItem xmlns:ds="http://schemas.openxmlformats.org/officeDocument/2006/customXml" ds:itemID="{C532392A-86F9-43DF-AF59-C31B39021DC9}"/>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112</vt:i4>
      </vt:variant>
    </vt:vector>
  </HeadingPairs>
  <TitlesOfParts>
    <vt:vector size="112" baseType="lpstr">
      <vt:lpstr>Principal</vt:lpstr>
      <vt:lpstr>dirección general</vt:lpstr>
      <vt:lpstr>DG Jurídica</vt:lpstr>
      <vt:lpstr>Sub. de Representación Externa</vt:lpstr>
      <vt:lpstr>Sub. de Recursos</vt:lpstr>
      <vt:lpstr>Sub. Normativa</vt:lpstr>
      <vt:lpstr>Sub. de Asuntos Penales</vt:lpstr>
      <vt:lpstr>DG de Aduanas</vt:lpstr>
      <vt:lpstr>Sub. del OEA</vt:lpstr>
      <vt:lpstr>Sub. de Registro y  Control</vt:lpstr>
      <vt:lpstr>Sub. Técnica Aduanera</vt:lpstr>
      <vt:lpstr>Sub. de Servicio y Facilitación</vt:lpstr>
      <vt:lpstr>Sub. de Operación Aduanera</vt:lpstr>
      <vt:lpstr>Sub. del Laboratorio </vt:lpstr>
      <vt:lpstr>DG Fiscalización</vt:lpstr>
      <vt:lpstr>Sub Fisca Cambiaria</vt:lpstr>
      <vt:lpstr>Sub Fisca Tributaria</vt:lpstr>
      <vt:lpstr>Sub Fisca Aduanera</vt:lpstr>
      <vt:lpstr>Sub Fisca Internacional</vt:lpstr>
      <vt:lpstr>Sub. de Apoyo en la lucha</vt:lpstr>
      <vt:lpstr>DG de Impuestos</vt:lpstr>
      <vt:lpstr>Sub. de Devoluciones</vt:lpstr>
      <vt:lpstr>Sub. de Administración RUT</vt:lpstr>
      <vt:lpstr>Sub. para el Impulso</vt:lpstr>
      <vt:lpstr>Sub. de Cobranzas y Control Ext</vt:lpstr>
      <vt:lpstr>Sub. de Facturación Electrónica</vt:lpstr>
      <vt:lpstr>Sub. de Recaudo</vt:lpstr>
      <vt:lpstr>Sub. de Servicio al Ciudadano </vt:lpstr>
      <vt:lpstr>DGIT</vt:lpstr>
      <vt:lpstr>Sub. de  procesamiento de datos</vt:lpstr>
      <vt:lpstr>Sub. de soluciones y desarrollo</vt:lpstr>
      <vt:lpstr>Sub. de innovación y proyectos</vt:lpstr>
      <vt:lpstr>Sub infraestructura tecnoló</vt:lpstr>
      <vt:lpstr>DG. Estratégica</vt:lpstr>
      <vt:lpstr>Sub. del CTA</vt:lpstr>
      <vt:lpstr>Sub. de Procesos</vt:lpstr>
      <vt:lpstr>Sub. de Planeación</vt:lpstr>
      <vt:lpstr>Sub. de Estudios Economicos</vt:lpstr>
      <vt:lpstr>Sub. de Análisis del Riesgo</vt:lpstr>
      <vt:lpstr>Sub. de Información y Analitica</vt:lpstr>
      <vt:lpstr>DG Corporativa</vt:lpstr>
      <vt:lpstr>Sub. Administrativa</vt:lpstr>
      <vt:lpstr>Sub. de Compras y Contratos</vt:lpstr>
      <vt:lpstr>Sub. de Asuntos Disciplinarios</vt:lpstr>
      <vt:lpstr>Sub. Escuela de Impuestos</vt:lpstr>
      <vt:lpstr>Sub. de Desarrollo del TH</vt:lpstr>
      <vt:lpstr>Sub. de Gestion del Empleo Publ</vt:lpstr>
      <vt:lpstr>Sub. Financiera</vt:lpstr>
      <vt:lpstr>Sub. Logística</vt:lpstr>
      <vt:lpstr>Sub. de Gestión e Investigación</vt:lpstr>
      <vt:lpstr>Sub. Operativa y Policial</vt:lpstr>
      <vt:lpstr>DG de Policía Fiscal</vt:lpstr>
      <vt:lpstr>Of. Comunicaciones Instituciona</vt:lpstr>
      <vt:lpstr>Ofi. Seguridad de la Informació</vt:lpstr>
      <vt:lpstr>Ofi. Tributación Internacional</vt:lpstr>
      <vt:lpstr>Ofi. Control Interno</vt:lpstr>
      <vt:lpstr>DO Grandes</vt:lpstr>
      <vt:lpstr>SO. de Análisis </vt:lpstr>
      <vt:lpstr>sub oper serv reca cobr devo</vt:lpstr>
      <vt:lpstr>SO. Jurídica</vt:lpstr>
      <vt:lpstr>SO. de Fiscalización y Liquida</vt:lpstr>
      <vt:lpstr>Sub Operativa F y L int</vt:lpstr>
      <vt:lpstr>DSA de Barranquilla</vt:lpstr>
      <vt:lpstr>DSA de Bogotá</vt:lpstr>
      <vt:lpstr>DSA de Cali</vt:lpstr>
      <vt:lpstr>DSA de Cartagena</vt:lpstr>
      <vt:lpstr>DSA de Cúcuta</vt:lpstr>
      <vt:lpstr>DSA de Medellín</vt:lpstr>
      <vt:lpstr>DSA de Bogota-Aeropuerto</vt:lpstr>
      <vt:lpstr>DSI de Barranquilla</vt:lpstr>
      <vt:lpstr>DSI de Bogotá</vt:lpstr>
      <vt:lpstr>DSI de Cali</vt:lpstr>
      <vt:lpstr>DSI de Cartagena</vt:lpstr>
      <vt:lpstr>DSI de Cúcuta</vt:lpstr>
      <vt:lpstr>DSI de Medellín</vt:lpstr>
      <vt:lpstr>DSIA de Arauca</vt:lpstr>
      <vt:lpstr>DSA de Armenia</vt:lpstr>
      <vt:lpstr>DSIA de Barrancabermeja</vt:lpstr>
      <vt:lpstr>DSIA de Bucaramanga</vt:lpstr>
      <vt:lpstr>DSIA de Buenaventura</vt:lpstr>
      <vt:lpstr>DSIA de Florencia</vt:lpstr>
      <vt:lpstr>DSIA de Girardot</vt:lpstr>
      <vt:lpstr>DSA Ibagué</vt:lpstr>
      <vt:lpstr>DSIA de Ipiales</vt:lpstr>
      <vt:lpstr>DSIA de Leticia</vt:lpstr>
      <vt:lpstr>DSIA de Maicao</vt:lpstr>
      <vt:lpstr>DSIA de Manizales</vt:lpstr>
      <vt:lpstr>DSIA de Montería</vt:lpstr>
      <vt:lpstr>DSIA de Neiva</vt:lpstr>
      <vt:lpstr>DSIA de Palmira</vt:lpstr>
      <vt:lpstr>DSIA de Pasto</vt:lpstr>
      <vt:lpstr>DSIA de Pereira</vt:lpstr>
      <vt:lpstr>DSIA de Popayán</vt:lpstr>
      <vt:lpstr>DSIA de Quibdó</vt:lpstr>
      <vt:lpstr>DSIA de Riohacha</vt:lpstr>
      <vt:lpstr>DSIA de San Andrés</vt:lpstr>
      <vt:lpstr>DSIA de Santa Marta</vt:lpstr>
      <vt:lpstr>DSIA de Sincelejo</vt:lpstr>
      <vt:lpstr>DSIA de Sogamoso</vt:lpstr>
      <vt:lpstr>DSIA de Tuluá</vt:lpstr>
      <vt:lpstr>DSIA de Tunja</vt:lpstr>
      <vt:lpstr>DSIA de Urabá</vt:lpstr>
      <vt:lpstr>DSIA de Villavicencio</vt:lpstr>
      <vt:lpstr>DSIA de Valledupar</vt:lpstr>
      <vt:lpstr>DSIA de Yopal</vt:lpstr>
      <vt:lpstr>DSIA de Puerto Asís</vt:lpstr>
      <vt:lpstr>DSIA Tumaco</vt:lpstr>
      <vt:lpstr>DSDIA de Inirida </vt:lpstr>
      <vt:lpstr>DSDIA de Puerto Carreño</vt:lpstr>
      <vt:lpstr>DSDIA de San José del Guaviare</vt:lpstr>
      <vt:lpstr>DSDIA de Pamplona</vt:lpstr>
      <vt:lpstr>DSDIA de Mitú</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Coronel Parra</dc:creator>
  <cp:keywords/>
  <dc:description/>
  <cp:lastModifiedBy>Carlos Anibal Parra Rodriguez</cp:lastModifiedBy>
  <cp:revision/>
  <dcterms:created xsi:type="dcterms:W3CDTF">2022-02-09T19:41:34Z</dcterms:created>
  <dcterms:modified xsi:type="dcterms:W3CDTF">2024-04-17T20:04:57Z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0x01010048E050D038F7314585E5B03A4EA6FFCB</vt:lpwstr>
  </property>
  <property fmtid="{D5CDD505-2E9C-101B-9397-08002B2CF9AE}" pid="3" name="MediaServiceImageTags">
    <vt:lpwstr/>
  </property>
</Properties>
</file>