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01"/>
  <workbookPr/>
  <mc:AlternateContent xmlns:mc="http://schemas.openxmlformats.org/markup-compatibility/2006">
    <mc:Choice Requires="x15">
      <x15ac:absPath xmlns:x15ac="http://schemas.microsoft.com/office/spreadsheetml/2010/11/ac" url="C:\Users\ocolmenaresm\AppData\Local\Microsoft\Windows\INetCache\Content.Outlook\HB7B38GQ\"/>
    </mc:Choice>
  </mc:AlternateContent>
  <bookViews>
    <workbookView xWindow="0" yWindow="0" windowWidth="20490" windowHeight="7530"/>
  </bookViews>
  <sheets>
    <sheet name="Principal" sheetId="4" r:id="rId1"/>
    <sheet name="USUARIOS" sheetId="1" r:id="rId2"/>
    <sheet name="Base a pegar" sheetId="12" state="hidden" r:id="rId3"/>
    <sheet name="ABOGADOS" sheetId="7" r:id="rId4"/>
    <sheet name="JUDICIALES" sheetId="8" r:id="rId5"/>
    <sheet name="PREJUDICIALES" sheetId="9" r:id="rId6"/>
    <sheet name="ARBITRAMENTOS" sheetId="10" r:id="rId7"/>
    <sheet name="PAGOS" sheetId="11" r:id="rId8"/>
    <sheet name="Resumen general" sheetId="5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V3" i="7"/>
  <c r="G14" i="1" l="1"/>
  <c r="G13" i="1"/>
  <c r="G15" i="1"/>
  <c r="G16" i="1"/>
  <c r="G17" i="1"/>
  <c r="G12" i="1"/>
  <c r="BE3" i="12" l="1"/>
  <c r="BD3" i="12"/>
  <c r="BC3" i="12"/>
  <c r="BB3" i="12"/>
  <c r="BA3" i="12"/>
  <c r="AZ3" i="12"/>
  <c r="O3" i="12" l="1"/>
  <c r="N3" i="12"/>
  <c r="M3" i="12"/>
  <c r="L3" i="12"/>
  <c r="K3" i="12"/>
  <c r="J3" i="12"/>
  <c r="I3" i="12"/>
  <c r="H3" i="12"/>
  <c r="G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F3" i="12"/>
  <c r="E3" i="12"/>
  <c r="D3" i="12"/>
  <c r="C3" i="12"/>
  <c r="B3" i="12"/>
  <c r="A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>
  <authors>
    <author>Juan Pablo Garzón Peraza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<sst xmlns="http://schemas.openxmlformats.org/spreadsheetml/2006/main" count="238" uniqueCount="163">
  <si>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</si>
  <si>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</si>
  <si>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</si>
  <si>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</si>
  <si>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</si>
  <si>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</si>
  <si>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</si>
  <si>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</si>
  <si>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</si>
  <si>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</si>
  <si>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</si>
  <si>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</si>
  <si>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</si>
  <si>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</si>
  <si>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</si>
  <si>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</si>
  <si>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</si>
  <si>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</si>
  <si>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</si>
  <si>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</si>
  <si>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</si>
  <si>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</si>
  <si>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</si>
  <si>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</si>
  <si>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</si>
  <si>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</si>
  <si>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</si>
  <si>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</si>
  <si>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</si>
  <si>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</si>
  <si>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</si>
  <si>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</si>
  <si>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</si>
  <si>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</si>
  <si>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</si>
  <si>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</si>
  <si>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</si>
  <si>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</si>
  <si>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</si>
  <si>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</si>
  <si>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</si>
  <si>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</si>
  <si>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</si>
  <si>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</si>
  <si>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</si>
  <si>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</si>
  <si>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</si>
  <si>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</si>
  <si>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</si>
  <si>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</si>
  <si>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</si>
  <si>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</si>
  <si>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</si>
  <si>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</si>
  <si>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</si>
  <si>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</si>
  <si>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</si>
  <si>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</si>
  <si>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</si>
  <si>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</si>
  <si>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</si>
  <si>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</si>
  <si>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</si>
  <si>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</si>
  <si>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</si>
  <si>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</si>
  <si>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</si>
  <si>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</si>
  <si>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</si>
  <si>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</si>
  <si>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</si>
  <si>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</si>
  <si>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</si>
  <si>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</si>
  <si>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</si>
  <si>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</si>
  <si>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</si>
  <si>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</si>
  <si>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</si>
  <si>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</si>
  <si>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</si>
  <si>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</si>
  <si>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</si>
  <si>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</si>
  <si>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</si>
  <si>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</si>
  <si>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EN 2019 Y ANTERIORES</t>
  </si>
  <si>
    <t>ACTUALIZADO</t>
  </si>
  <si>
    <t>Entre 21-03-2019 y 31-12-2019</t>
  </si>
  <si>
    <t>PROCESOS SIN ABOGADO ASIGNADO(1)</t>
  </si>
  <si>
    <t>(2) Con fecha de actuación en 2020</t>
  </si>
  <si>
    <t>PROCESOS ACTIVOS CON ESTADO TERMINADO(3)</t>
  </si>
  <si>
    <t>(4)Equivalente a un valor indexado de $28.967 millones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</si>
  <si>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</si>
  <si>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</si>
  <si>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</si>
  <si>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</si>
  <si>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</si>
  <si>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</si>
  <si>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</si>
  <si>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</si>
  <si>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</si>
  <si>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</si>
  <si>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</si>
  <si>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</si>
  <si>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</si>
  <si>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</si>
  <si>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</si>
  <si>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</si>
  <si>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</si>
  <si>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</si>
  <si>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</si>
  <si>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</si>
  <si>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</si>
  <si>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</si>
  <si>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</si>
  <si>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</si>
  <si>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</si>
  <si>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</si>
  <si>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Abogados al 31 de diciembre de 2020</t>
  </si>
  <si>
    <t>ABOGADOS ACTIVOS AL 31-12-2020</t>
  </si>
  <si>
    <t>USUARIOS ACTIVOS</t>
  </si>
  <si>
    <t>RETIRADOS EN LA ENTIDAD SEGUNDO SEMESTRE 2020</t>
  </si>
  <si>
    <t>INACTIVADOS EN EKOGUI SEGUNDO SEMESTRE 2020</t>
  </si>
  <si>
    <t>Indique la fecha en la que genera el reporte</t>
  </si>
  <si>
    <t>Posteriores al 01-01-2020</t>
  </si>
  <si>
    <t>PROCESOS ACTIVOS AL 31 DE DICIEMBRE DE 2020</t>
  </si>
  <si>
    <t>Fecha de diligenciamiento de plantilla</t>
  </si>
  <si>
    <t>PROCESOS TERMINADOS SEGUNDO SEMESTRE 2020</t>
  </si>
  <si>
    <t xml:space="preserve">PROCESO TERMINADOS AL 31 DE DICIEMBRE 2020 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</si>
  <si>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</si>
  <si>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(6) Solo se consideran los procesos activos - calidad demandado al 31 de diciembre de 2020 que tengan calificación de riesgo</t>
  </si>
  <si>
    <t>PROCESOS ACTIVOS EN CALIDAD DEMANDADO AL 31-12-2020</t>
  </si>
  <si>
    <t>PROCESOS CON CALIFICACIÓNSEGUNDO SEMESTRE 2020</t>
  </si>
  <si>
    <t>PROCESOS CON CALIFICACIÓN ANTERIOR A 30-06-2020</t>
  </si>
  <si>
    <t>PREJUDICIALES ACTIVOS AL 31-12-2020</t>
  </si>
  <si>
    <t>REGISTRO DESDE JULIO 1 DE 2020</t>
  </si>
  <si>
    <t>REGISTRO ENTRE 1 DE ENERO Y 30 DE JUNIO 2020</t>
  </si>
  <si>
    <t>TOTAL PREJUDICIALES TERMINADOS II SEM. 2020</t>
  </si>
  <si>
    <t>TERMINADOS ÚLTIMA ACTUACIÓN II SEM. 2020</t>
  </si>
  <si>
    <t>PREJUDICIALES TERMINADOS SEGUNDO SEMESTRE 2020</t>
  </si>
  <si>
    <t>ARBITRAMENTOS ACTIVOS AL 31-12-2020</t>
  </si>
  <si>
    <t>TOTAL ARBITRAMENTOS TERMINADOS  AL 31-12-2020</t>
  </si>
  <si>
    <t>Pagos enlazados al 31-12-2020</t>
  </si>
  <si>
    <t>Obs1</t>
  </si>
  <si>
    <t>Obs2</t>
  </si>
  <si>
    <t>Obs3</t>
  </si>
  <si>
    <t>Obs4</t>
  </si>
  <si>
    <t>Obs5</t>
  </si>
  <si>
    <t>Obs6</t>
  </si>
  <si>
    <t>Escriba la fecha de generación del reporte</t>
  </si>
  <si>
    <t>PROCESOS TERMINADOS DURANTE SEGUNDO SEMESTRE 2020</t>
  </si>
  <si>
    <t>TERMINADOS EN EKOGUI DURANTE SEGUNDO SEMESTRE 2020 (2)</t>
  </si>
  <si>
    <t>DIANA ASTRID CHAPARRO MANOSALVA</t>
  </si>
  <si>
    <t>ENRIQUE CASTIBLANCO BEDOYA</t>
  </si>
  <si>
    <t>HENRY DARIO SANCHEZ CAICEDO</t>
  </si>
  <si>
    <t>MARIA TERESA GUERRA MANTILLA</t>
  </si>
  <si>
    <t xml:space="preserve">El Rol Enlace de Pagos fue asignado el día 18 de febrero de 2021. 
A  la fecha de esta certificación el Rol Jefe Financiero aún no ha sido creado en el Sistema. 
La fecha de la última capacitación del Rol Jefe de Control Interno corresponde a la fecha de capacitación de un funcionario delegado de la Oficina de Control Interno. </t>
  </si>
  <si>
    <t xml:space="preserve">Prejudiciales terminadas en el II sem/2020  generadas a partir de los listados del Sistema. Terminadas con ultima actuación en el II sem/20 fueron filtrados por la columna FECHA DE ULTIMA ACTUALIZACION DEL CASO. -----------------
De la muestra de 171 prejudiciales activos registrados antes del 30 junio/20, 147 terminaron, 18 están activas y 6 fueron reportadas a la ANDJE para elimininación por error de creación.  Total 171. </t>
  </si>
  <si>
    <t xml:space="preserve">En el año 2021, a fecha de generación de esta certificación, ya se están asociando los pagos efectuados por  sentencias y conciliaciones extrajudiciales. </t>
  </si>
  <si>
    <t>DIRECCION DE IMPUESTOS Y ADUANAS NACIONALES</t>
  </si>
  <si>
    <t>En el campo ABOGADOS CON CORREO ACTUALIZADO, se detectó un correo con error de digitación, 202 correos institucionales y 18 correos no institucionlaes.  A estos últimos (18) se  solicitó confirmación mediente correo y solamente 5 dieron respuesta.
El número de abogados litigando, corresponde al reporte de Abogados con procesos activos a 31 de diciemnre de 2020, reportado por las Seccionales DIAN. 
La cantidad de Abogados con procesos activos se generó desde el listado de procesos activos del sistema. (161)</t>
  </si>
  <si>
    <t xml:space="preserve">En los procesos de mayor cuantía se detectó 1 sin pieza de la demanda, el cual fue informado por la Seccional a la ANDJE mediante Oficio No.1120000201-0263 del 23 julio de 2019. , en razón a que fue repartido de manera erronea. 
De los 261 procesos sin CALIFICACION DEL RIESGO, 254 se encuentran en etapa de INICIO Y FIJACION DEL LITIGIO y 7 procesos en etapa de FALLO.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</si>
</sst>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0" fontId="0" fillId="2" borderId="12" xfId="0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showGridLines="0" tabSelected="1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9" t="s">
        <v>85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2:15" ht="23.25" x14ac:dyDescent="0.35">
      <c r="B4" s="89" t="s">
        <v>11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92" t="s">
        <v>101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7"/>
    </row>
    <row r="7" spans="2:15" x14ac:dyDescent="0.25">
      <c r="B7" s="5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19"/>
  <sheetViews>
    <sheetView workbookViewId="0"/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93" t="s">
        <v>121</v>
      </c>
      <c r="C7" s="94"/>
      <c r="D7" s="94"/>
      <c r="E7" s="94"/>
      <c r="F7" s="94"/>
      <c r="G7" s="95"/>
      <c r="T7" s="1" t="s">
        <v>12</v>
      </c>
    </row>
    <row r="8" spans="2:20" ht="15.75" thickBot="1" x14ac:dyDescent="0.3">
      <c r="B8" s="14"/>
      <c r="C8" s="15"/>
      <c r="D8" s="15"/>
      <c r="E8" s="15"/>
      <c r="F8" s="15"/>
      <c r="G8" s="16"/>
      <c r="T8" s="1" t="s">
        <v>13</v>
      </c>
    </row>
    <row r="9" spans="2:20" ht="15.75" thickBot="1" x14ac:dyDescent="0.3">
      <c r="B9" s="98" t="s">
        <v>150</v>
      </c>
      <c r="C9" s="99"/>
      <c r="D9" s="81">
        <v>44272</v>
      </c>
      <c r="E9" s="15"/>
      <c r="F9" s="15"/>
      <c r="G9" s="16"/>
      <c r="T9" s="1" t="s">
        <v>14</v>
      </c>
    </row>
    <row r="10" spans="2:20" x14ac:dyDescent="0.25">
      <c r="B10" s="14"/>
      <c r="C10" s="15"/>
      <c r="D10" s="15"/>
      <c r="E10" s="15"/>
      <c r="F10" s="15"/>
      <c r="G10" s="82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87</v>
      </c>
    </row>
    <row r="12" spans="2:20" x14ac:dyDescent="0.25">
      <c r="B12" s="21" t="s">
        <v>0</v>
      </c>
      <c r="C12" s="57" t="s">
        <v>13</v>
      </c>
      <c r="D12" s="60"/>
      <c r="E12" s="58"/>
      <c r="F12" s="59"/>
      <c r="G12" s="56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0</v>
      </c>
      <c r="J12" s="42">
        <f t="shared" ref="J12:J17" si="2">+IF(C12="No",1,0)</f>
        <v>1</v>
      </c>
    </row>
    <row r="13" spans="2:20" x14ac:dyDescent="0.25">
      <c r="B13" s="21" t="s">
        <v>1</v>
      </c>
      <c r="C13" s="57" t="s">
        <v>12</v>
      </c>
      <c r="D13" s="84">
        <v>43140</v>
      </c>
      <c r="E13" s="83" t="s">
        <v>153</v>
      </c>
      <c r="F13" s="59">
        <v>44146</v>
      </c>
      <c r="G13" s="56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57" t="s">
        <v>13</v>
      </c>
      <c r="D14" s="60"/>
      <c r="E14" s="58"/>
      <c r="F14" s="59"/>
      <c r="G14" s="56" t="str">
        <f t="shared" si="3"/>
        <v/>
      </c>
      <c r="H14" s="42">
        <f t="shared" si="0"/>
        <v>0</v>
      </c>
      <c r="I14" s="42">
        <f t="shared" si="1"/>
        <v>0</v>
      </c>
      <c r="J14" s="42">
        <f t="shared" si="2"/>
        <v>1</v>
      </c>
      <c r="T14" s="49">
        <v>43545</v>
      </c>
    </row>
    <row r="15" spans="2:20" x14ac:dyDescent="0.25">
      <c r="B15" s="21" t="s">
        <v>3</v>
      </c>
      <c r="C15" s="57" t="s">
        <v>12</v>
      </c>
      <c r="D15" s="86">
        <v>42538</v>
      </c>
      <c r="E15" s="85" t="s">
        <v>154</v>
      </c>
      <c r="F15" s="59">
        <v>44249</v>
      </c>
      <c r="G15" s="56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57" t="s">
        <v>12</v>
      </c>
      <c r="D16" s="86">
        <v>42510</v>
      </c>
      <c r="E16" s="85" t="s">
        <v>155</v>
      </c>
      <c r="F16" s="88">
        <v>43553</v>
      </c>
      <c r="G16" s="56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57" t="s">
        <v>12</v>
      </c>
      <c r="D17" s="86">
        <v>42653</v>
      </c>
      <c r="E17" s="85" t="s">
        <v>156</v>
      </c>
      <c r="F17" s="87">
        <v>43546</v>
      </c>
      <c r="G17" s="56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72" t="s">
        <v>104</v>
      </c>
      <c r="C19" s="96" t="s">
        <v>157</v>
      </c>
      <c r="D19" s="96"/>
      <c r="E19" s="96"/>
      <c r="F19" s="96"/>
      <c r="G19" s="97"/>
    </row>
  </sheetData>
  <sheetProtection algorithmName="SHA-512" hashValue="25M01pyRemgaH4CA3gaV6VpBPMwYEpT0BiYjb7YwtGfTlh3I8D8o3d0veWwkPa7DQ+yiOEb8qu00YEaezh5kWw==" saltValue="HJ3GI+QJ+qAq7O7pTyfWrA==" spinCount="100000" sheet="1" objects="1" scenarios="1"/>
  <mergeCells count="3">
    <mergeCell ref="B7:G7"/>
    <mergeCell ref="C19:G19"/>
    <mergeCell ref="B9:C9"/>
  </mergeCells>
  <dataValidations count="2">
    <dataValidation type="date" allowBlank="1" showInputMessage="1" showErrorMessage="1" sqref="F12:F17 D12:D17">
      <formula1>40544</formula1>
      <formula2>44255</formula2>
    </dataValidation>
    <dataValidation type="list" allowBlank="1" showInputMessage="1" showErrorMessage="1" sqref="C12:C17">
      <formula1>$T$7:$T$9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3"/>
  <sheetViews>
    <sheetView topLeftCell="AS1" workbookViewId="0">
      <selection activeCell="BE4" sqref="BE4"/>
    </sheetView>
  </sheetViews>
  <sheetFormatPr baseColWidth="10" defaultRowHeight="15" x14ac:dyDescent="0.25"/>
  <sheetData>
    <row r="2" spans="1:5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21</v>
      </c>
      <c r="H2" t="s">
        <v>22</v>
      </c>
      <c r="I2" t="s">
        <v>26</v>
      </c>
      <c r="J2" t="s">
        <v>20</v>
      </c>
      <c r="K2" t="s">
        <v>111</v>
      </c>
      <c r="L2" s="15" t="s">
        <v>112</v>
      </c>
      <c r="M2" s="20" t="s">
        <v>105</v>
      </c>
      <c r="N2" s="20" t="s">
        <v>106</v>
      </c>
      <c r="O2" s="20" t="s">
        <v>107</v>
      </c>
      <c r="Q2" t="s">
        <v>28</v>
      </c>
      <c r="R2" t="s">
        <v>29</v>
      </c>
      <c r="S2" t="s">
        <v>30</v>
      </c>
      <c r="T2" t="s">
        <v>63</v>
      </c>
      <c r="U2" t="s">
        <v>62</v>
      </c>
      <c r="V2" t="s">
        <v>37</v>
      </c>
      <c r="W2" t="s">
        <v>64</v>
      </c>
      <c r="X2" t="s">
        <v>27</v>
      </c>
      <c r="Y2" t="s">
        <v>66</v>
      </c>
      <c r="Z2" t="s">
        <v>65</v>
      </c>
      <c r="AA2" t="s">
        <v>35</v>
      </c>
      <c r="AB2" t="s">
        <v>67</v>
      </c>
      <c r="AC2" t="s">
        <v>68</v>
      </c>
      <c r="AD2" t="s">
        <v>36</v>
      </c>
      <c r="AE2" t="s">
        <v>69</v>
      </c>
      <c r="AF2" t="s">
        <v>70</v>
      </c>
      <c r="AG2" t="s">
        <v>71</v>
      </c>
      <c r="AH2" t="s">
        <v>72</v>
      </c>
      <c r="AI2" t="s">
        <v>69</v>
      </c>
      <c r="AJ2" t="s">
        <v>70</v>
      </c>
      <c r="AK2" t="s">
        <v>71</v>
      </c>
      <c r="AL2" t="s">
        <v>72</v>
      </c>
      <c r="AM2" t="s">
        <v>55</v>
      </c>
      <c r="AN2" t="s">
        <v>57</v>
      </c>
      <c r="AO2" t="s">
        <v>52</v>
      </c>
      <c r="AP2" t="s">
        <v>53</v>
      </c>
      <c r="AQ2" t="s">
        <v>54</v>
      </c>
      <c r="AR2" t="s">
        <v>58</v>
      </c>
      <c r="AS2" t="s">
        <v>75</v>
      </c>
      <c r="AT2" t="s">
        <v>60</v>
      </c>
      <c r="AU2" t="s">
        <v>61</v>
      </c>
      <c r="AV2" t="s">
        <v>77</v>
      </c>
      <c r="AW2" t="s">
        <v>78</v>
      </c>
      <c r="AX2" s="15" t="s">
        <v>80</v>
      </c>
      <c r="AY2" s="15" t="s">
        <v>81</v>
      </c>
      <c r="AZ2" t="s">
        <v>144</v>
      </c>
      <c r="BA2" t="s">
        <v>145</v>
      </c>
      <c r="BB2" t="s">
        <v>146</v>
      </c>
      <c r="BC2" t="s">
        <v>147</v>
      </c>
      <c r="BD2" t="s">
        <v>148</v>
      </c>
      <c r="BE2" t="s">
        <v>149</v>
      </c>
    </row>
    <row r="3" spans="1:57" x14ac:dyDescent="0.25">
      <c r="A3" t="str">
        <f>+USUARIOS!C12</f>
        <v>No</v>
      </c>
      <c r="B3" t="str">
        <f>+USUARIOS!C13</f>
        <v>Si</v>
      </c>
      <c r="C3" t="str">
        <f>+USUARIOS!C14</f>
        <v>No</v>
      </c>
      <c r="D3" t="str">
        <f>+USUARIOS!C15</f>
        <v>Si</v>
      </c>
      <c r="E3" t="str">
        <f>+USUARIOS!C16</f>
        <v>Si</v>
      </c>
      <c r="F3" t="str">
        <f>+USUARIOS!C17</f>
        <v>Si</v>
      </c>
      <c r="G3">
        <f>+ABOGADOS!D11</f>
        <v>157</v>
      </c>
      <c r="H3">
        <f>+ABOGADOS!D12</f>
        <v>221</v>
      </c>
      <c r="I3">
        <f>+ABOGADOS!D13</f>
        <v>207</v>
      </c>
      <c r="J3">
        <f>+ABOGADOS!D14</f>
        <v>161</v>
      </c>
      <c r="K3">
        <f>+ABOGADOS!D17</f>
        <v>10</v>
      </c>
      <c r="L3">
        <f>+ABOGADOS!D18</f>
        <v>5</v>
      </c>
      <c r="M3">
        <f>+ABOGADOS!G10</f>
        <v>20</v>
      </c>
      <c r="N3">
        <f>+ABOGADOS!G11</f>
        <v>22</v>
      </c>
      <c r="O3">
        <f>+ABOGADOS!G12</f>
        <v>18</v>
      </c>
      <c r="Q3">
        <f>+JUDICIALES!D11</f>
        <v>6357</v>
      </c>
      <c r="R3">
        <f>+JUDICIALES!D12</f>
        <v>6696</v>
      </c>
      <c r="S3">
        <f>+JUDICIALES!D13</f>
        <v>113</v>
      </c>
      <c r="T3">
        <f>+JUDICIALES!D16</f>
        <v>985</v>
      </c>
      <c r="U3">
        <f>+JUDICIALES!D17</f>
        <v>879</v>
      </c>
      <c r="V3">
        <f>+JUDICIALES!D21</f>
        <v>7939</v>
      </c>
      <c r="W3">
        <f>+JUDICIALES!D22</f>
        <v>96</v>
      </c>
      <c r="X3">
        <f>+JUDICIALES!G9</f>
        <v>106</v>
      </c>
      <c r="Y3">
        <f>+JUDICIALES!G10</f>
        <v>106</v>
      </c>
      <c r="Z3">
        <f>+JUDICIALES!G11</f>
        <v>105</v>
      </c>
      <c r="AA3">
        <f>+JUDICIALES!G15</f>
        <v>6595</v>
      </c>
      <c r="AB3">
        <f>+JUDICIALES!G16</f>
        <v>6259</v>
      </c>
      <c r="AC3">
        <f>+JUDICIALES!G17</f>
        <v>75</v>
      </c>
      <c r="AD3">
        <f>+JUDICIALES!G18</f>
        <v>261</v>
      </c>
      <c r="AE3">
        <f>+JUDICIALES!G21</f>
        <v>1547</v>
      </c>
      <c r="AF3">
        <f>+JUDICIALES!G22</f>
        <v>3278</v>
      </c>
      <c r="AG3">
        <f>+JUDICIALES!G23</f>
        <v>948</v>
      </c>
      <c r="AH3">
        <f>+JUDICIALES!G24</f>
        <v>561</v>
      </c>
      <c r="AI3">
        <f>+JUDICIALES!H21</f>
        <v>765</v>
      </c>
      <c r="AJ3">
        <f>+JUDICIALES!H22</f>
        <v>3264</v>
      </c>
      <c r="AK3">
        <f>+JUDICIALES!H23</f>
        <v>948</v>
      </c>
      <c r="AL3">
        <f>+JUDICIALES!H24</f>
        <v>560</v>
      </c>
      <c r="AM3">
        <f>+PREJUDICIALES!D10</f>
        <v>114</v>
      </c>
      <c r="AN3">
        <f>+PREJUDICIALES!D11</f>
        <v>1899</v>
      </c>
      <c r="AO3">
        <f>+PREJUDICIALES!D12</f>
        <v>188</v>
      </c>
      <c r="AP3">
        <f>+PREJUDICIALES!D13</f>
        <v>138</v>
      </c>
      <c r="AQ3">
        <f>+PREJUDICIALES!D14</f>
        <v>1573</v>
      </c>
      <c r="AR3">
        <f>+PREJUDICIALES!D17</f>
        <v>47</v>
      </c>
      <c r="AS3">
        <f>+PREJUDICIALES!D18</f>
        <v>39</v>
      </c>
      <c r="AT3">
        <f>+PREJUDICIALES!G12</f>
        <v>18</v>
      </c>
      <c r="AU3">
        <f>+PREJUDICIALES!G13</f>
        <v>147</v>
      </c>
      <c r="AV3">
        <f>+ARBITRAMENTOS!D9</f>
        <v>0</v>
      </c>
      <c r="AW3">
        <f>+ARBITRAMENTOS!D10</f>
        <v>0</v>
      </c>
      <c r="AX3" t="str">
        <f>+PAGOS!D9</f>
        <v>Si</v>
      </c>
      <c r="AY3">
        <f>+PAGOS!D10</f>
        <v>0</v>
      </c>
      <c r="AZ3" t="str">
        <f>+USUARIOS!C19</f>
        <v xml:space="preserve">El Rol Enlace de Pagos fue asignado el día 18 de febrero de 2021. 
A  la fecha de esta certificación el Rol Jefe Financiero aún no ha sido creado en el Sistema. 
La fecha de la última capacitación del Rol Jefe de Control Interno corresponde a la fecha de capacitación de un funcionario delegado de la Oficina de Control Interno. </v>
      </c>
      <c r="BA3" t="str">
        <f>+ABOGADOS!C21</f>
        <v>En el campo ABOGADOS CON CORREO ACTUALIZADO, se detectó un correo con error de digitación, 202 correos institucionales y 18 correos no institucionlaes.  A estos últimos (18) se  solicitó confirmación mediente correo y solamente 5 dieron respuesta.
El número de abogados litigando, corresponde al reporte de Abogados con procesos activos a 31 de diciemnre de 2020, reportado por las Seccionales DIAN. 
La cantidad de Abogados con procesos activos se generó desde el listado de procesos activos del sistema. (161)</v>
      </c>
      <c r="BB3" t="str">
        <f>+JUDICIALES!F28</f>
        <v xml:space="preserve">En los procesos de mayor cuantía se detectó 1 sin pieza de la demanda, el cual fue informado por la Seccional a la ANDJE mediante Oficio No.1120000201-0263 del 23 julio de 2019. , en razón a que fue repartido de manera erronea. 
De los 261 procesos sin CALIFICACION DEL RIESGO, 254 se encuentran en etapa de INICIO Y FIJACION DEL LITIGIO y 7 procesos en etapa de FALLO. </v>
      </c>
      <c r="BC3" t="str">
        <f>+PREJUDICIALES!F17</f>
        <v xml:space="preserve">Prejudiciales terminadas en el II sem/2020  generadas a partir de los listados del Sistema. Terminadas con ultima actuación en el II sem/20 fueron filtrados por la columna FECHA DE ULTIMA ACTUALIZACION DEL CASO. -----------------
De la muestra de 171 prejudiciales activos registrados antes del 30 junio/20, 147 terminaron, 18 están activas y 6 fueron reportadas a la ANDJE para elimininación por error de creación.  Total 171. </v>
      </c>
      <c r="BD3">
        <f>+ARBITRAMENTOS!C13</f>
        <v>0</v>
      </c>
      <c r="BE3" t="str">
        <f>+PAGOS!F8</f>
        <v xml:space="preserve">En el año 2021, a fecha de generación de esta certificación, ya se están asociando los pagos efectuados por  sentencias y conciliaciones extrajudiciales. 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showGridLines="0" topLeftCell="A6" workbookViewId="0">
      <selection activeCell="G19" sqref="G1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22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124</v>
      </c>
      <c r="D7" s="60">
        <v>44272</v>
      </c>
      <c r="E7" s="26"/>
      <c r="F7" s="100" t="str">
        <f>"Seleccione una muestra de "&amp;V3&amp;" abogados activos y complete la siguiente tabla"</f>
        <v>Seleccione una muestra de 22 abogados activos y complete la siguiente tabla</v>
      </c>
      <c r="G7" s="101"/>
      <c r="H7" s="33"/>
    </row>
    <row r="8" spans="2:22" x14ac:dyDescent="0.25">
      <c r="B8" s="14"/>
      <c r="D8" s="15"/>
      <c r="E8" s="15"/>
      <c r="F8" s="102"/>
      <c r="G8" s="103"/>
      <c r="H8" s="16"/>
      <c r="T8" s="1" t="s">
        <v>13</v>
      </c>
    </row>
    <row r="9" spans="2:22" ht="23.25" x14ac:dyDescent="0.25">
      <c r="B9" s="14"/>
      <c r="C9" s="34" t="s">
        <v>119</v>
      </c>
      <c r="E9" s="6"/>
      <c r="F9" s="24" t="s">
        <v>108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120</v>
      </c>
      <c r="D10" s="23" t="s">
        <v>23</v>
      </c>
      <c r="E10" s="6"/>
      <c r="F10" s="20" t="s">
        <v>105</v>
      </c>
      <c r="G10" s="57">
        <v>20</v>
      </c>
      <c r="H10" s="16"/>
    </row>
    <row r="11" spans="2:22" x14ac:dyDescent="0.25">
      <c r="B11" s="14"/>
      <c r="C11" s="20" t="s">
        <v>21</v>
      </c>
      <c r="D11" s="57">
        <v>157</v>
      </c>
      <c r="E11" s="6"/>
      <c r="F11" s="20" t="s">
        <v>106</v>
      </c>
      <c r="G11" s="57">
        <v>22</v>
      </c>
      <c r="H11" s="16"/>
    </row>
    <row r="12" spans="2:22" x14ac:dyDescent="0.25">
      <c r="B12" s="14"/>
      <c r="C12" s="20" t="s">
        <v>22</v>
      </c>
      <c r="D12" s="57">
        <v>221</v>
      </c>
      <c r="E12" s="6"/>
      <c r="F12" s="20" t="s">
        <v>107</v>
      </c>
      <c r="G12" s="57">
        <v>18</v>
      </c>
      <c r="H12" s="16"/>
    </row>
    <row r="13" spans="2:22" x14ac:dyDescent="0.25">
      <c r="B13" s="14"/>
      <c r="C13" s="20" t="s">
        <v>26</v>
      </c>
      <c r="D13" s="57">
        <v>207</v>
      </c>
      <c r="E13" s="6"/>
      <c r="F13" s="53" t="s">
        <v>113</v>
      </c>
      <c r="G13" s="52"/>
      <c r="H13" s="16"/>
    </row>
    <row r="14" spans="2:22" x14ac:dyDescent="0.25">
      <c r="B14" s="14"/>
      <c r="C14" s="20" t="s">
        <v>20</v>
      </c>
      <c r="D14" s="57">
        <v>161</v>
      </c>
      <c r="E14" s="6"/>
      <c r="F14" s="54" t="s">
        <v>114</v>
      </c>
      <c r="G14" s="55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117</v>
      </c>
      <c r="G16" s="24" t="s">
        <v>19</v>
      </c>
      <c r="H16" s="16"/>
    </row>
    <row r="17" spans="2:8" x14ac:dyDescent="0.25">
      <c r="B17" s="14"/>
      <c r="C17" s="20" t="s">
        <v>122</v>
      </c>
      <c r="D17" s="57">
        <v>10</v>
      </c>
      <c r="E17" s="6"/>
      <c r="F17" s="20" t="s">
        <v>125</v>
      </c>
      <c r="G17" s="57">
        <v>126</v>
      </c>
      <c r="H17" s="16"/>
    </row>
    <row r="18" spans="2:8" x14ac:dyDescent="0.25">
      <c r="B18" s="14"/>
      <c r="C18" s="20" t="s">
        <v>123</v>
      </c>
      <c r="D18" s="57">
        <v>5</v>
      </c>
      <c r="E18" s="6"/>
      <c r="F18" s="50" t="s">
        <v>88</v>
      </c>
      <c r="G18" s="57">
        <v>11</v>
      </c>
      <c r="H18" s="16"/>
    </row>
    <row r="19" spans="2:8" x14ac:dyDescent="0.25">
      <c r="B19" s="14"/>
      <c r="C19" s="67"/>
      <c r="E19" s="6"/>
      <c r="F19" s="20" t="s">
        <v>110</v>
      </c>
      <c r="G19" s="57">
        <v>2</v>
      </c>
      <c r="H19" s="16"/>
    </row>
    <row r="20" spans="2:8" ht="15.75" thickBot="1" x14ac:dyDescent="0.3">
      <c r="B20" s="14"/>
      <c r="C20" s="67" t="s">
        <v>109</v>
      </c>
      <c r="D20" s="75"/>
      <c r="E20" s="6"/>
      <c r="F20" s="73" t="s">
        <v>25</v>
      </c>
      <c r="G20" s="74">
        <v>18</v>
      </c>
      <c r="H20" s="16"/>
    </row>
    <row r="21" spans="2:8" x14ac:dyDescent="0.25">
      <c r="B21" s="14"/>
      <c r="C21" s="104" t="s">
        <v>161</v>
      </c>
      <c r="D21" s="105"/>
      <c r="E21" s="105"/>
      <c r="F21" s="105"/>
      <c r="G21" s="106"/>
      <c r="H21" s="16"/>
    </row>
    <row r="22" spans="2:8" x14ac:dyDescent="0.25">
      <c r="B22" s="14"/>
      <c r="C22" s="107"/>
      <c r="D22" s="108"/>
      <c r="E22" s="108"/>
      <c r="F22" s="108"/>
      <c r="G22" s="109"/>
      <c r="H22" s="16"/>
    </row>
    <row r="23" spans="2:8" x14ac:dyDescent="0.25">
      <c r="B23" s="14"/>
      <c r="C23" s="107"/>
      <c r="D23" s="108"/>
      <c r="E23" s="108"/>
      <c r="F23" s="108"/>
      <c r="G23" s="109"/>
      <c r="H23" s="16"/>
    </row>
    <row r="24" spans="2:8" ht="15.75" thickBot="1" x14ac:dyDescent="0.3">
      <c r="B24" s="14"/>
      <c r="C24" s="110"/>
      <c r="D24" s="111"/>
      <c r="E24" s="111"/>
      <c r="F24" s="111"/>
      <c r="G24" s="112"/>
      <c r="H24" s="16"/>
    </row>
    <row r="25" spans="2:8" ht="15.75" thickBot="1" x14ac:dyDescent="0.3">
      <c r="B25" s="17"/>
      <c r="C25" s="18"/>
      <c r="D25" s="18"/>
      <c r="E25" s="18"/>
      <c r="F25" s="18"/>
      <c r="G25" s="18"/>
      <c r="H25" s="19"/>
    </row>
  </sheetData>
  <sheetProtection algorithmName="SHA-512" hashValue="ZChrELvPb+j4cIJ1M3PA4+X3uunizEPjU7fllewijEMUQyJxd2/8M7oH0KxRF81/7BiAi4Zo7WHOguM4F+JBrw==" saltValue="H0s3O6ytyRAZ8aR51gBU2A==" spinCount="100000" sheet="1"/>
  <mergeCells count="2">
    <mergeCell ref="F7:G8"/>
    <mergeCell ref="C21:G24"/>
  </mergeCells>
  <dataValidations count="1">
    <dataValidation type="date" allowBlank="1" showInputMessage="1" showErrorMessage="1" sqref="D7">
      <formula1>44197</formula1>
      <formula2>44286</formula2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34"/>
  <sheetViews>
    <sheetView showGridLines="0" topLeftCell="A15" zoomScale="98" zoomScaleNormal="98" workbookViewId="0">
      <selection activeCell="F28" sqref="F28:H3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87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16" t="s">
        <v>74</v>
      </c>
      <c r="D6" s="116"/>
      <c r="E6" s="116"/>
      <c r="F6" s="116"/>
      <c r="G6" s="116"/>
      <c r="H6" s="116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127</v>
      </c>
      <c r="D8" s="60">
        <v>44274</v>
      </c>
      <c r="E8" s="6"/>
      <c r="F8" s="37" t="s">
        <v>116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57">
        <v>106</v>
      </c>
      <c r="H9" s="15"/>
      <c r="I9" s="16"/>
    </row>
    <row r="10" spans="2:23" x14ac:dyDescent="0.25">
      <c r="B10" s="14"/>
      <c r="C10" s="23" t="s">
        <v>126</v>
      </c>
      <c r="D10" s="23" t="s">
        <v>23</v>
      </c>
      <c r="E10" s="6"/>
      <c r="F10" s="20" t="s">
        <v>66</v>
      </c>
      <c r="G10" s="57">
        <v>106</v>
      </c>
      <c r="H10" s="15"/>
      <c r="I10" s="16"/>
    </row>
    <row r="11" spans="2:23" x14ac:dyDescent="0.25">
      <c r="B11" s="14"/>
      <c r="C11" s="20" t="s">
        <v>28</v>
      </c>
      <c r="D11" s="57">
        <v>6357</v>
      </c>
      <c r="E11" s="6"/>
      <c r="F11" s="20" t="s">
        <v>93</v>
      </c>
      <c r="G11" s="57">
        <v>105</v>
      </c>
      <c r="H11" s="15"/>
      <c r="I11" s="16"/>
    </row>
    <row r="12" spans="2:23" x14ac:dyDescent="0.25">
      <c r="B12" s="14"/>
      <c r="C12" s="20" t="s">
        <v>29</v>
      </c>
      <c r="D12" s="57">
        <v>6696</v>
      </c>
      <c r="E12" s="6"/>
      <c r="F12" s="38" t="s">
        <v>92</v>
      </c>
      <c r="I12" s="16"/>
    </row>
    <row r="13" spans="2:23" x14ac:dyDescent="0.25">
      <c r="B13" s="14"/>
      <c r="C13" s="20" t="s">
        <v>89</v>
      </c>
      <c r="D13" s="57">
        <v>113</v>
      </c>
      <c r="E13" s="6"/>
      <c r="F13" s="38" t="s">
        <v>94</v>
      </c>
      <c r="I13" s="16"/>
    </row>
    <row r="14" spans="2:23" x14ac:dyDescent="0.25">
      <c r="B14" s="14"/>
      <c r="E14" s="6"/>
      <c r="F14" s="24" t="s">
        <v>34</v>
      </c>
      <c r="G14" s="24" t="s">
        <v>23</v>
      </c>
      <c r="I14" s="16"/>
    </row>
    <row r="15" spans="2:23" x14ac:dyDescent="0.25">
      <c r="B15" s="14"/>
      <c r="C15" s="23" t="s">
        <v>128</v>
      </c>
      <c r="D15" s="23" t="s">
        <v>23</v>
      </c>
      <c r="E15" s="6"/>
      <c r="F15" s="20" t="s">
        <v>132</v>
      </c>
      <c r="G15" s="57">
        <v>6595</v>
      </c>
      <c r="I15" s="16"/>
    </row>
    <row r="16" spans="2:23" x14ac:dyDescent="0.25">
      <c r="B16" s="14"/>
      <c r="C16" s="20" t="s">
        <v>151</v>
      </c>
      <c r="D16" s="57">
        <v>985</v>
      </c>
      <c r="E16" s="6"/>
      <c r="F16" s="20" t="s">
        <v>133</v>
      </c>
      <c r="G16" s="57">
        <v>6259</v>
      </c>
      <c r="H16" s="15"/>
      <c r="I16" s="16"/>
    </row>
    <row r="17" spans="2:9" x14ac:dyDescent="0.25">
      <c r="B17" s="14"/>
      <c r="C17" s="20" t="s">
        <v>152</v>
      </c>
      <c r="D17" s="57">
        <v>879</v>
      </c>
      <c r="E17" s="6"/>
      <c r="F17" s="20" t="s">
        <v>134</v>
      </c>
      <c r="G17" s="57">
        <v>75</v>
      </c>
      <c r="H17" s="15"/>
      <c r="I17" s="16"/>
    </row>
    <row r="18" spans="2:9" x14ac:dyDescent="0.25">
      <c r="B18" s="14"/>
      <c r="C18" s="38" t="s">
        <v>90</v>
      </c>
      <c r="E18" s="6"/>
      <c r="F18" s="20" t="s">
        <v>36</v>
      </c>
      <c r="G18" s="57">
        <v>261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33</v>
      </c>
      <c r="D20" s="51" t="s">
        <v>23</v>
      </c>
      <c r="E20" s="6"/>
      <c r="F20" s="39" t="s">
        <v>115</v>
      </c>
      <c r="G20" s="39" t="s">
        <v>31</v>
      </c>
      <c r="H20" s="40" t="s">
        <v>73</v>
      </c>
      <c r="I20" s="16"/>
    </row>
    <row r="21" spans="2:9" x14ac:dyDescent="0.25">
      <c r="B21" s="14"/>
      <c r="C21" s="68" t="s">
        <v>129</v>
      </c>
      <c r="D21" s="69">
        <v>7939</v>
      </c>
      <c r="E21" s="6"/>
      <c r="F21" s="20" t="s">
        <v>69</v>
      </c>
      <c r="G21" s="57">
        <v>1547</v>
      </c>
      <c r="H21" s="57">
        <v>765</v>
      </c>
      <c r="I21" s="16"/>
    </row>
    <row r="22" spans="2:9" ht="15" customHeight="1" x14ac:dyDescent="0.25">
      <c r="B22" s="14"/>
      <c r="C22" s="68" t="s">
        <v>91</v>
      </c>
      <c r="D22" s="69">
        <v>96</v>
      </c>
      <c r="E22" s="6"/>
      <c r="F22" s="20" t="s">
        <v>70</v>
      </c>
      <c r="G22" s="57">
        <v>3278</v>
      </c>
      <c r="H22" s="57">
        <v>3264</v>
      </c>
      <c r="I22" s="16"/>
    </row>
    <row r="23" spans="2:9" ht="24.75" x14ac:dyDescent="0.25">
      <c r="B23" s="14"/>
      <c r="C23" s="80" t="s">
        <v>130</v>
      </c>
      <c r="D23" s="80"/>
      <c r="E23" s="6"/>
      <c r="F23" s="20" t="s">
        <v>71</v>
      </c>
      <c r="G23" s="57">
        <v>948</v>
      </c>
      <c r="H23" s="57">
        <v>948</v>
      </c>
      <c r="I23" s="16"/>
    </row>
    <row r="24" spans="2:9" x14ac:dyDescent="0.25">
      <c r="B24" s="14"/>
      <c r="C24" s="15"/>
      <c r="E24" s="6"/>
      <c r="F24" s="20" t="s">
        <v>72</v>
      </c>
      <c r="G24" s="57">
        <v>561</v>
      </c>
      <c r="H24" s="57">
        <v>560</v>
      </c>
      <c r="I24" s="16"/>
    </row>
    <row r="25" spans="2:9" ht="30" customHeight="1" x14ac:dyDescent="0.25">
      <c r="B25" s="14"/>
      <c r="C25" s="76" t="str">
        <f>"Seleccione "&amp;W3&amp;" procesos teminados en el  segundo semestre de 2020 y llene la siguiente tabla:"</f>
        <v>Seleccione 87 procesos teminados en el  segundo semestre de 2020 y llene la siguiente tabla:</v>
      </c>
      <c r="D25" s="77"/>
      <c r="E25" s="6"/>
      <c r="F25" s="117" t="s">
        <v>131</v>
      </c>
      <c r="G25" s="117"/>
      <c r="H25" s="117"/>
      <c r="I25" s="16"/>
    </row>
    <row r="26" spans="2:9" ht="15.75" thickBot="1" x14ac:dyDescent="0.3">
      <c r="B26" s="14"/>
      <c r="C26" s="78"/>
      <c r="D26" s="79"/>
      <c r="E26" s="6"/>
      <c r="F26" s="70"/>
      <c r="G26" s="15"/>
      <c r="H26" s="15"/>
      <c r="I26" s="16"/>
    </row>
    <row r="27" spans="2:9" ht="15.75" thickBot="1" x14ac:dyDescent="0.3">
      <c r="B27" s="14"/>
      <c r="C27" s="51" t="s">
        <v>103</v>
      </c>
      <c r="D27" s="51" t="s">
        <v>23</v>
      </c>
      <c r="E27" s="6"/>
      <c r="F27" s="113" t="s">
        <v>102</v>
      </c>
      <c r="G27" s="114"/>
      <c r="H27" s="115"/>
      <c r="I27" s="16"/>
    </row>
    <row r="28" spans="2:9" x14ac:dyDescent="0.25">
      <c r="B28" s="14"/>
      <c r="C28" s="20" t="s">
        <v>95</v>
      </c>
      <c r="D28" s="57">
        <v>87</v>
      </c>
      <c r="E28" s="6"/>
      <c r="F28" s="104" t="s">
        <v>162</v>
      </c>
      <c r="G28" s="105"/>
      <c r="H28" s="106"/>
      <c r="I28" s="16"/>
    </row>
    <row r="29" spans="2:9" x14ac:dyDescent="0.25">
      <c r="B29" s="14"/>
      <c r="C29" s="20" t="s">
        <v>96</v>
      </c>
      <c r="D29" s="57">
        <v>67</v>
      </c>
      <c r="E29" s="6"/>
      <c r="F29" s="107"/>
      <c r="G29" s="108"/>
      <c r="H29" s="109"/>
      <c r="I29" s="16"/>
    </row>
    <row r="30" spans="2:9" x14ac:dyDescent="0.25">
      <c r="B30" s="14"/>
      <c r="C30" s="20" t="s">
        <v>97</v>
      </c>
      <c r="D30" s="57">
        <v>17</v>
      </c>
      <c r="E30" s="6"/>
      <c r="F30" s="107"/>
      <c r="G30" s="108"/>
      <c r="H30" s="109"/>
      <c r="I30" s="16"/>
    </row>
    <row r="31" spans="2:9" x14ac:dyDescent="0.25">
      <c r="B31" s="14"/>
      <c r="C31" s="20" t="s">
        <v>98</v>
      </c>
      <c r="D31" s="57">
        <v>2</v>
      </c>
      <c r="E31" s="6"/>
      <c r="F31" s="107"/>
      <c r="G31" s="108"/>
      <c r="H31" s="109"/>
      <c r="I31" s="16"/>
    </row>
    <row r="32" spans="2:9" x14ac:dyDescent="0.25">
      <c r="B32" s="14"/>
      <c r="C32" s="20" t="s">
        <v>99</v>
      </c>
      <c r="D32" s="57">
        <v>2</v>
      </c>
      <c r="E32" s="6"/>
      <c r="F32" s="107"/>
      <c r="G32" s="108"/>
      <c r="H32" s="109"/>
      <c r="I32" s="16"/>
    </row>
    <row r="33" spans="2:9" ht="15.75" thickBot="1" x14ac:dyDescent="0.3">
      <c r="B33" s="14"/>
      <c r="C33" s="15"/>
      <c r="E33" s="6"/>
      <c r="F33" s="110"/>
      <c r="G33" s="111"/>
      <c r="H33" s="112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iDXW2Pe1kt+h4O6Y/BHSgRazJQPsSi5Cg52Szi1m3YiRMnLmFtb7+cAE3LbxRN3FVj+0YskWT7hAe4XSBkEUPg==" saltValue="MHHAfqXQO87AgWmdgmo8Jw==" spinCount="100000" sheet="1"/>
  <mergeCells count="4">
    <mergeCell ref="F27:H27"/>
    <mergeCell ref="F28:H33"/>
    <mergeCell ref="C6:H6"/>
    <mergeCell ref="F25:H25"/>
  </mergeCell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topLeftCell="A3" workbookViewId="0">
      <selection activeCell="D11" sqref="D1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1711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171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16" t="s">
        <v>56</v>
      </c>
      <c r="D7" s="116"/>
      <c r="E7" s="116"/>
      <c r="F7" s="116"/>
      <c r="G7" s="116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135</v>
      </c>
      <c r="D9" s="23" t="s">
        <v>23</v>
      </c>
      <c r="E9" s="6"/>
      <c r="F9" s="100" t="str">
        <f>"Seleccione una muestra de "&amp;V3&amp;" prejudiciales activos registrados antes de 30 de junio de 2020 y complete la siguiente tabla"</f>
        <v>Seleccione una muestra de 171 prejudiciales activos registrados antes de 30 de junio de 2020 y complete la siguiente tabla</v>
      </c>
      <c r="G9" s="101"/>
      <c r="H9" s="16"/>
      <c r="T9" s="1" t="s">
        <v>14</v>
      </c>
    </row>
    <row r="10" spans="2:22" x14ac:dyDescent="0.25">
      <c r="B10" s="14"/>
      <c r="C10" s="20" t="s">
        <v>55</v>
      </c>
      <c r="D10" s="57">
        <v>114</v>
      </c>
      <c r="E10" s="6"/>
      <c r="F10" s="102"/>
      <c r="G10" s="103"/>
      <c r="H10" s="16"/>
    </row>
    <row r="11" spans="2:22" x14ac:dyDescent="0.25">
      <c r="B11" s="14"/>
      <c r="C11" s="20" t="s">
        <v>57</v>
      </c>
      <c r="D11" s="57">
        <v>1899</v>
      </c>
      <c r="E11" s="6"/>
      <c r="F11" s="24" t="s">
        <v>33</v>
      </c>
      <c r="G11" s="24" t="s">
        <v>59</v>
      </c>
      <c r="H11" s="16"/>
    </row>
    <row r="12" spans="2:22" x14ac:dyDescent="0.25">
      <c r="B12" s="14"/>
      <c r="C12" s="20" t="s">
        <v>136</v>
      </c>
      <c r="D12" s="57">
        <v>188</v>
      </c>
      <c r="E12" s="6"/>
      <c r="F12" s="36" t="s">
        <v>60</v>
      </c>
      <c r="G12" s="62">
        <v>18</v>
      </c>
      <c r="H12" s="16"/>
    </row>
    <row r="13" spans="2:22" x14ac:dyDescent="0.25">
      <c r="B13" s="14"/>
      <c r="C13" s="20" t="s">
        <v>137</v>
      </c>
      <c r="D13" s="57">
        <v>138</v>
      </c>
      <c r="E13" s="6"/>
      <c r="F13" s="20" t="s">
        <v>61</v>
      </c>
      <c r="G13" s="57">
        <v>147</v>
      </c>
      <c r="H13" s="16"/>
    </row>
    <row r="14" spans="2:22" x14ac:dyDescent="0.25">
      <c r="B14" s="14"/>
      <c r="C14" s="20" t="s">
        <v>86</v>
      </c>
      <c r="D14" s="57">
        <v>1573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ht="15.75" thickBot="1" x14ac:dyDescent="0.3">
      <c r="B16" s="14"/>
      <c r="C16" s="23" t="s">
        <v>140</v>
      </c>
      <c r="D16" s="23" t="s">
        <v>23</v>
      </c>
      <c r="E16" s="6"/>
      <c r="F16" s="118" t="s">
        <v>102</v>
      </c>
      <c r="G16" s="118"/>
      <c r="H16" s="16"/>
    </row>
    <row r="17" spans="2:8" x14ac:dyDescent="0.25">
      <c r="B17" s="14"/>
      <c r="C17" s="20" t="s">
        <v>138</v>
      </c>
      <c r="D17" s="57">
        <v>47</v>
      </c>
      <c r="E17" s="6"/>
      <c r="F17" s="119" t="s">
        <v>158</v>
      </c>
      <c r="G17" s="120"/>
      <c r="H17" s="16"/>
    </row>
    <row r="18" spans="2:8" x14ac:dyDescent="0.25">
      <c r="B18" s="14"/>
      <c r="C18" s="20" t="s">
        <v>139</v>
      </c>
      <c r="D18" s="57">
        <v>39</v>
      </c>
      <c r="E18" s="6"/>
      <c r="F18" s="121"/>
      <c r="G18" s="122"/>
      <c r="H18" s="16"/>
    </row>
    <row r="19" spans="2:8" x14ac:dyDescent="0.25">
      <c r="B19" s="14"/>
      <c r="C19"/>
      <c r="D19"/>
      <c r="E19" s="6"/>
      <c r="F19" s="121"/>
      <c r="G19" s="122"/>
      <c r="H19" s="16"/>
    </row>
    <row r="20" spans="2:8" x14ac:dyDescent="0.25">
      <c r="B20" s="14"/>
      <c r="C20"/>
      <c r="D20"/>
      <c r="E20" s="6"/>
      <c r="F20" s="121"/>
      <c r="G20" s="122"/>
      <c r="H20" s="16"/>
    </row>
    <row r="21" spans="2:8" x14ac:dyDescent="0.25">
      <c r="B21" s="14"/>
      <c r="E21" s="6"/>
      <c r="F21" s="121"/>
      <c r="G21" s="122"/>
      <c r="H21" s="16"/>
    </row>
    <row r="22" spans="2:8" ht="15.75" thickBot="1" x14ac:dyDescent="0.3">
      <c r="B22" s="14"/>
      <c r="C22" s="15"/>
      <c r="D22" s="15"/>
      <c r="E22" s="6"/>
      <c r="F22" s="123"/>
      <c r="G22" s="124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8cM68jN9F5Zjd0sab5G14RklQBcoxtobUI5ZVSG26pRUmCYjBWApV4MNXpHXAZk46q11zOqXcEGp1/59yA2tmg==" saltValue="5l0sFDkLD8IXu11PRprXbw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"/>
  <sheetViews>
    <sheetView showGridLines="0" workbookViewId="0">
      <selection activeCell="G11" sqref="G1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76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76</v>
      </c>
      <c r="D8" s="23" t="s">
        <v>23</v>
      </c>
      <c r="E8" s="6"/>
      <c r="F8" s="23" t="s">
        <v>76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141</v>
      </c>
      <c r="D9" s="57">
        <v>0</v>
      </c>
      <c r="E9" s="6"/>
      <c r="F9" s="20" t="s">
        <v>142</v>
      </c>
      <c r="G9" s="63">
        <v>1</v>
      </c>
      <c r="H9" s="16"/>
    </row>
    <row r="10" spans="2:22" x14ac:dyDescent="0.25">
      <c r="B10" s="14"/>
      <c r="C10" s="20" t="s">
        <v>78</v>
      </c>
      <c r="D10" s="57">
        <v>0</v>
      </c>
      <c r="E10" s="6"/>
      <c r="F10" s="20" t="s">
        <v>100</v>
      </c>
      <c r="G10" s="63">
        <v>1</v>
      </c>
      <c r="H10" s="16"/>
    </row>
    <row r="11" spans="2:22" x14ac:dyDescent="0.25">
      <c r="B11" s="14"/>
      <c r="C11" s="15"/>
      <c r="D11" s="61"/>
      <c r="E11" s="6"/>
      <c r="F11" s="15"/>
      <c r="G11" s="64"/>
      <c r="H11" s="16"/>
    </row>
    <row r="12" spans="2:22" ht="15.75" thickBot="1" x14ac:dyDescent="0.3">
      <c r="B12" s="14"/>
      <c r="C12" s="65" t="s">
        <v>104</v>
      </c>
      <c r="D12" s="61"/>
      <c r="E12" s="6"/>
      <c r="F12" s="15"/>
      <c r="G12" s="64"/>
      <c r="H12" s="16"/>
      <c r="T12" s="1">
        <f>IF(D9="",0,1)</f>
        <v>1</v>
      </c>
    </row>
    <row r="13" spans="2:22" x14ac:dyDescent="0.25">
      <c r="B13" s="14"/>
      <c r="C13" s="125"/>
      <c r="D13" s="126"/>
      <c r="E13" s="126"/>
      <c r="F13" s="126"/>
      <c r="G13" s="127"/>
      <c r="H13" s="16"/>
    </row>
    <row r="14" spans="2:22" x14ac:dyDescent="0.25">
      <c r="B14" s="14"/>
      <c r="C14" s="128"/>
      <c r="D14" s="129"/>
      <c r="E14" s="129"/>
      <c r="F14" s="129"/>
      <c r="G14" s="130"/>
      <c r="H14" s="16"/>
    </row>
    <row r="15" spans="2:22" x14ac:dyDescent="0.25">
      <c r="B15" s="14"/>
      <c r="C15" s="128"/>
      <c r="D15" s="129"/>
      <c r="E15" s="129"/>
      <c r="F15" s="129"/>
      <c r="G15" s="130"/>
      <c r="H15" s="16"/>
    </row>
    <row r="16" spans="2:22" ht="15.75" thickBot="1" x14ac:dyDescent="0.3">
      <c r="B16" s="14"/>
      <c r="C16" s="131"/>
      <c r="D16" s="132"/>
      <c r="E16" s="132"/>
      <c r="F16" s="132"/>
      <c r="G16" s="133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ijilseSxbScgMYPfBbwdT/B9xl1cPmNEOaGwZw/1g5lXqMh8IrOPLGFNEvAyl/utPcoBWeePsuEmufmQmbcKBQ==" saltValue="LWefHhNjw86qf8r+FXt0bQ==" spinCount="100000" sheet="1"/>
  <mergeCells count="1">
    <mergeCell ref="C13:G1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"/>
  <sheetViews>
    <sheetView showGridLines="0" workbookViewId="0">
      <selection activeCell="F8" sqref="F8: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16" t="s">
        <v>8</v>
      </c>
      <c r="D6" s="116"/>
      <c r="E6" s="26"/>
      <c r="F6"/>
      <c r="G6"/>
      <c r="H6" s="33"/>
      <c r="T6" s="1" t="s">
        <v>12</v>
      </c>
    </row>
    <row r="7" spans="2:22" ht="15.75" thickBot="1" x14ac:dyDescent="0.3">
      <c r="B7" s="14"/>
      <c r="C7" s="15"/>
      <c r="D7" s="15"/>
      <c r="E7" s="15"/>
      <c r="F7" s="66" t="s">
        <v>104</v>
      </c>
      <c r="G7"/>
      <c r="H7" s="16"/>
      <c r="T7" s="1" t="s">
        <v>13</v>
      </c>
    </row>
    <row r="8" spans="2:22" x14ac:dyDescent="0.25">
      <c r="B8" s="14"/>
      <c r="C8" s="23" t="s">
        <v>32</v>
      </c>
      <c r="D8" s="23" t="s">
        <v>23</v>
      </c>
      <c r="E8" s="6"/>
      <c r="F8" s="104" t="s">
        <v>159</v>
      </c>
      <c r="G8" s="106"/>
      <c r="H8" s="16"/>
      <c r="T8" s="1" t="s">
        <v>14</v>
      </c>
    </row>
    <row r="9" spans="2:22" x14ac:dyDescent="0.25">
      <c r="B9" s="14"/>
      <c r="C9" s="20" t="s">
        <v>80</v>
      </c>
      <c r="D9" s="57" t="s">
        <v>12</v>
      </c>
      <c r="E9" s="6"/>
      <c r="F9" s="107"/>
      <c r="G9" s="109"/>
      <c r="H9" s="16"/>
    </row>
    <row r="10" spans="2:22" ht="15.75" thickBot="1" x14ac:dyDescent="0.3">
      <c r="B10" s="14"/>
      <c r="C10" s="20" t="s">
        <v>143</v>
      </c>
      <c r="D10" s="57">
        <v>0</v>
      </c>
      <c r="E10" s="6"/>
      <c r="F10" s="110"/>
      <c r="G10" s="112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L9TzTy7Xcbu6uZUublFRMTn5WebnIKr2X/GWSznNVSVOYhXXZG52n9W2fY3eyyb8DLFzboT/mW175RmbKqaaow==" saltValue="P1vmzjqaB0jy8n+nktEqKw==" spinCount="100000" sheet="1"/>
  <mergeCells count="2">
    <mergeCell ref="C6:D6"/>
    <mergeCell ref="F8:G10"/>
  </mergeCells>
  <dataValidations count="1">
    <dataValidation type="list" allowBlank="1" showInputMessage="1" showErrorMessage="1" sqref="D9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workbookViewId="0">
      <selection activeCell="C6" sqref="C6:G6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35" t="s">
        <v>10</v>
      </c>
      <c r="C2" s="135"/>
      <c r="D2" s="135"/>
      <c r="E2" s="135"/>
      <c r="F2" s="135"/>
      <c r="G2" s="135"/>
      <c r="H2" s="47"/>
      <c r="I2" s="47"/>
      <c r="J2" s="47"/>
      <c r="K2" s="47"/>
      <c r="L2" s="47"/>
      <c r="M2" s="48"/>
    </row>
    <row r="3" spans="2:13" ht="18.75" x14ac:dyDescent="0.3">
      <c r="B3" s="135" t="s">
        <v>11</v>
      </c>
      <c r="C3" s="135"/>
      <c r="D3" s="135"/>
      <c r="E3" s="135"/>
      <c r="F3" s="135"/>
      <c r="G3" s="135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38</v>
      </c>
      <c r="C5" s="134" t="s">
        <v>160</v>
      </c>
      <c r="D5" s="134"/>
      <c r="E5" s="134"/>
      <c r="F5" s="134"/>
      <c r="G5" s="134"/>
      <c r="H5" s="6"/>
      <c r="I5" s="6"/>
      <c r="J5" s="6"/>
    </row>
    <row r="6" spans="2:13" x14ac:dyDescent="0.25">
      <c r="B6" t="s">
        <v>3</v>
      </c>
      <c r="C6" s="134" t="s">
        <v>154</v>
      </c>
      <c r="D6" s="134"/>
      <c r="E6" s="134"/>
      <c r="F6" s="134"/>
      <c r="G6" s="134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39</v>
      </c>
      <c r="C8" s="44" t="str">
        <f>+IF(SUM(USUARIOS!I12:J17)=0,"Falta diligenciar","")</f>
        <v/>
      </c>
      <c r="E8" t="s">
        <v>84</v>
      </c>
      <c r="F8" s="44" t="str">
        <f>+IF(PREJUDICIALES!$D$10="","Falta  actualizar","")</f>
        <v/>
      </c>
    </row>
    <row r="9" spans="2:13" x14ac:dyDescent="0.25">
      <c r="B9" s="43" t="s">
        <v>42</v>
      </c>
      <c r="C9" s="45">
        <f>+SUM(USUARIOS!I12:I17)/(6-SUM(USUARIOS!H12:H17))</f>
        <v>0.66666666666666663</v>
      </c>
      <c r="E9" s="43" t="s">
        <v>47</v>
      </c>
      <c r="F9" s="43">
        <f>+PREJUDICIALES!$D$11</f>
        <v>1899</v>
      </c>
    </row>
    <row r="10" spans="2:13" x14ac:dyDescent="0.25">
      <c r="B10" s="43" t="s">
        <v>40</v>
      </c>
      <c r="C10" s="43">
        <f>+ABOGADOS!$D$12+SUM(USUARIOS!I12:I17)</f>
        <v>225</v>
      </c>
      <c r="E10" s="43" t="s">
        <v>45</v>
      </c>
      <c r="F10" s="45">
        <f>IFERROR(PREJUDICIALES!$D$11/PREJUDICIALES!$D$10,"")</f>
        <v>16.657894736842106</v>
      </c>
    </row>
    <row r="11" spans="2:13" x14ac:dyDescent="0.25">
      <c r="B11" s="43" t="s">
        <v>9</v>
      </c>
      <c r="C11" s="71" t="s">
        <v>118</v>
      </c>
      <c r="E11" s="43" t="s">
        <v>48</v>
      </c>
      <c r="F11" s="45">
        <f>IFERROR(PREJUDICIALES!$G$13/PREJUDICIALES!$V$3,"")</f>
        <v>0.85964912280701755</v>
      </c>
    </row>
    <row r="12" spans="2:13" x14ac:dyDescent="0.25">
      <c r="B12" s="43" t="s">
        <v>41</v>
      </c>
      <c r="C12" s="45">
        <f>IFERROR((ABOGADOS!$G$17+ABOGADOS!$G$18+ABOGADOS!$G$19*0.5)/ABOGADOS!D12,"")</f>
        <v>0.6244343891402715</v>
      </c>
    </row>
    <row r="13" spans="2:13" x14ac:dyDescent="0.25">
      <c r="E13" t="s">
        <v>76</v>
      </c>
      <c r="F13" s="44" t="str">
        <f>+IF(ARBITRAMENTOS!T17=0,"Falta  actualizar","")</f>
        <v/>
      </c>
    </row>
    <row r="14" spans="2:13" x14ac:dyDescent="0.25">
      <c r="B14" t="s">
        <v>83</v>
      </c>
      <c r="C14" s="44" t="str">
        <f>+IF(JUDICIALES!$D$11="","Falta  actualizar","")</f>
        <v/>
      </c>
      <c r="E14" s="43" t="s">
        <v>46</v>
      </c>
      <c r="F14" s="43">
        <f>+ARBITRAMENTOS!D10</f>
        <v>0</v>
      </c>
    </row>
    <row r="15" spans="2:13" x14ac:dyDescent="0.25">
      <c r="B15" s="43" t="s">
        <v>43</v>
      </c>
      <c r="C15" s="43">
        <f>+JUDICIALES!$D$12</f>
        <v>6696</v>
      </c>
      <c r="E15" s="43" t="s">
        <v>45</v>
      </c>
      <c r="F15" s="45" t="str">
        <f>IFERROR(ARBITRAMENTOS!D10/ARBITRAMENTOS!D9,"")</f>
        <v/>
      </c>
    </row>
    <row r="16" spans="2:13" x14ac:dyDescent="0.25">
      <c r="B16" s="43" t="s">
        <v>45</v>
      </c>
      <c r="C16" s="45">
        <f>IFERROR(JUDICIALES!$D$12/JUDICIALES!$D$11,"")</f>
        <v>1.0533270410571025</v>
      </c>
    </row>
    <row r="17" spans="2:6" x14ac:dyDescent="0.25">
      <c r="B17" s="43" t="s">
        <v>51</v>
      </c>
      <c r="C17" s="45">
        <f>IFERROR(JUDICIALES!$G$11/JUDICIALES!$G$10,"")</f>
        <v>0.99056603773584906</v>
      </c>
      <c r="E17" t="s">
        <v>79</v>
      </c>
      <c r="F17" s="44" t="str">
        <f>+IF(PAGOS!D9="","Falta  actualizar","")</f>
        <v/>
      </c>
    </row>
    <row r="18" spans="2:6" x14ac:dyDescent="0.25">
      <c r="B18" s="43" t="s">
        <v>44</v>
      </c>
      <c r="C18" s="43">
        <f>IFERROR(C15/ABOGADOS!$D$12,"")</f>
        <v>30.298642533936651</v>
      </c>
      <c r="E18" s="43" t="s">
        <v>49</v>
      </c>
      <c r="F18" s="43">
        <f>+PAGOS!D10</f>
        <v>0</v>
      </c>
    </row>
    <row r="19" spans="2:6" x14ac:dyDescent="0.25">
      <c r="B19" s="43" t="s">
        <v>82</v>
      </c>
      <c r="C19" s="45">
        <f>IFERROR(1-(JUDICIALES!$H$22+JUDICIALES!$H$23+JUDICIALES!$H$24)/(JUDICIALES!$G$22+JUDICIALES!$G$23+JUDICIALES!$G$24),"")</f>
        <v>3.1334865260079781E-3</v>
      </c>
      <c r="E19" s="43" t="s">
        <v>50</v>
      </c>
      <c r="F19" s="43" t="str">
        <f>+IF(PAGOS!D9="No","No aplica","si")</f>
        <v>si</v>
      </c>
    </row>
    <row r="21" spans="2:6" ht="15.75" thickBot="1" x14ac:dyDescent="0.3"/>
    <row r="22" spans="2:6" x14ac:dyDescent="0.25">
      <c r="B22" s="2" t="s">
        <v>104</v>
      </c>
      <c r="C22" s="3"/>
      <c r="D22" s="3"/>
      <c r="E22" s="3"/>
      <c r="F22" s="4"/>
    </row>
    <row r="23" spans="2:6" x14ac:dyDescent="0.25">
      <c r="B23" s="121"/>
      <c r="C23" s="136"/>
      <c r="D23" s="136"/>
      <c r="E23" s="136"/>
      <c r="F23" s="122"/>
    </row>
    <row r="24" spans="2:6" x14ac:dyDescent="0.25">
      <c r="B24" s="121"/>
      <c r="C24" s="136"/>
      <c r="D24" s="136"/>
      <c r="E24" s="136"/>
      <c r="F24" s="122"/>
    </row>
    <row r="25" spans="2:6" x14ac:dyDescent="0.25">
      <c r="B25" s="121"/>
      <c r="C25" s="136"/>
      <c r="D25" s="136"/>
      <c r="E25" s="136"/>
      <c r="F25" s="122"/>
    </row>
    <row r="26" spans="2:6" ht="15.75" thickBot="1" x14ac:dyDescent="0.3">
      <c r="B26" s="123"/>
      <c r="C26" s="137"/>
      <c r="D26" s="137"/>
      <c r="E26" s="137"/>
      <c r="F26" s="124"/>
    </row>
  </sheetData>
  <sheetProtection algorithmName="SHA-512" hashValue="oYy6+FMrDUJp7yajB2nFk6zfxjg7nx9wrBVSyVVHj9e4qRP7KnZOskU3IcSz5XU/0snkC3FPmsPSt6fMl/xLfw==" saltValue="JHNAqtUJ7WP4OFUpc0qITQ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74120C66CEB8479FCDA08F358B67DD" ma:contentTypeVersion="3" ma:contentTypeDescription="Crear nuevo documento." ma:contentTypeScope="" ma:versionID="72f413777ab6a876d4f22ecca23463e7">
  <xsd:schema xmlns:xsd="http://www.w3.org/2001/XMLSchema" xmlns:xs="http://www.w3.org/2001/XMLSchema" xmlns:p="http://schemas.microsoft.com/office/2006/metadata/properties" xmlns:ns2="f3b700b9-9514-4083-93d8-eb737e4ac97e" xmlns:ns3="2febaad4-4a94-47d8-bd40-dd72d5026160" targetNamespace="http://schemas.microsoft.com/office/2006/metadata/properties" ma:root="true" ma:fieldsID="1d2530077ed23e170985665ca2f2428b" ns2:_="" ns3:_="">
    <xsd:import namespace="f3b700b9-9514-4083-93d8-eb737e4ac97e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2d_" minOccurs="0"/>
                <xsd:element ref="ns3:SharedWithUsers" minOccurs="0"/>
                <xsd:element ref="ns2: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700b9-9514-4083-93d8-eb737e4ac97e" elementFormDefault="qualified">
    <xsd:import namespace="http://schemas.microsoft.com/office/2006/documentManagement/types"/>
    <xsd:import namespace="http://schemas.microsoft.com/office/infopath/2007/PartnerControls"/>
    <xsd:element name="_x002d_" ma:index="8" nillable="true" ma:displayName="-" ma:internalName="_x002d_">
      <xsd:simpleType>
        <xsd:restriction base="dms:Text">
          <xsd:maxLength value="255"/>
        </xsd:restriction>
      </xsd:simpleType>
    </xsd:element>
    <xsd:element name="No" ma:index="10" nillable="true" ma:displayName="No" ma:internalName="No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 xmlns="f3b700b9-9514-4083-93d8-eb737e4ac97e" xsi:nil="true"/>
    <_x002d_ xmlns="f3b700b9-9514-4083-93d8-eb737e4ac97e">CERTIFICACIÓN SISTEMA ÚNICO DE GESTIÓN E INFORMACIÓN DE ACTIVIDAD LITIGIOSA DEL ESTADO</_x002d_>
  </documentManagement>
</p:properties>
</file>

<file path=customXml/itemProps1.xml><?xml version="1.0" encoding="utf-8"?>
<ds:datastoreItem xmlns:ds="http://schemas.openxmlformats.org/officeDocument/2006/customXml" ds:itemID="{A740BE05-8224-43CC-8066-82C0E9A2E397}"/>
</file>

<file path=customXml/itemProps2.xml><?xml version="1.0" encoding="utf-8"?>
<ds:datastoreItem xmlns:ds="http://schemas.openxmlformats.org/officeDocument/2006/customXml" ds:itemID="{10C78478-3DCB-4FC9-94E0-7ABAB7B2F09F}"/>
</file>

<file path=customXml/itemProps3.xml><?xml version="1.0" encoding="utf-8"?>
<ds:datastoreItem xmlns:ds="http://schemas.openxmlformats.org/officeDocument/2006/customXml" ds:itemID="{E32AF0CE-07A7-4532-B566-5C9859B27E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Base a pegar</vt:lpstr>
      <vt:lpstr>ABOGADOS</vt:lpstr>
      <vt:lpstr>JUDICIALES</vt:lpstr>
      <vt:lpstr>PREJUDICIALES</vt:lpstr>
      <vt:lpstr>ARBITRAMENTOS</vt:lpstr>
      <vt:lpstr>PAGOS</vt:lpstr>
      <vt:lpstr>Resumen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Juan Pablo Garzón Peraza</dc:creator>
  <cp:lastModifiedBy>Omar Ivan Colmenares Murcia</cp:lastModifiedBy>
  <dcterms:created xsi:type="dcterms:W3CDTF">2020-06-25T21:16:25Z</dcterms:created>
  <dcterms:modified xsi:type="dcterms:W3CDTF">2021-03-25T13:10:59Z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0x0101000174120C66CEB8479FCDA08F358B67DD</vt:lpwstr>
  </property>
</Properties>
</file>